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E\repository\rectification_project\data\"/>
    </mc:Choice>
  </mc:AlternateContent>
  <xr:revisionPtr revIDLastSave="0" documentId="13_ncr:1_{E68ABB0B-F5F1-4C71-91F6-2922DCDC55D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Лист1" sheetId="1" r:id="rId1"/>
    <sheet name="Лист6" sheetId="2" r:id="rId2"/>
    <sheet name="от Температуры" sheetId="3" r:id="rId3"/>
    <sheet name="от Концентрации" sheetId="4" r:id="rId4"/>
    <sheet name="Термодинамика" sheetId="5" r:id="rId5"/>
    <sheet name="От объема" sheetId="6" r:id="rId6"/>
    <sheet name="от Соотношения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7" l="1"/>
  <c r="H49" i="7"/>
  <c r="H48" i="7"/>
  <c r="H43" i="7"/>
  <c r="H42" i="7"/>
  <c r="H41" i="7"/>
  <c r="H35" i="7"/>
  <c r="H34" i="7"/>
  <c r="I29" i="7"/>
  <c r="I28" i="7"/>
  <c r="E27" i="7"/>
  <c r="I27" i="7" s="1"/>
  <c r="I26" i="7"/>
  <c r="H26" i="7"/>
  <c r="I25" i="7"/>
  <c r="H25" i="7"/>
  <c r="I24" i="7"/>
  <c r="H24" i="7"/>
  <c r="H19" i="7"/>
  <c r="H18" i="7"/>
  <c r="H17" i="7"/>
  <c r="H10" i="7"/>
  <c r="H9" i="7"/>
  <c r="H8" i="7"/>
  <c r="H7" i="7"/>
  <c r="H4" i="6"/>
  <c r="H3" i="6"/>
  <c r="H2" i="6"/>
  <c r="I49" i="5"/>
  <c r="H49" i="5"/>
  <c r="I48" i="5"/>
  <c r="H48" i="5"/>
  <c r="G48" i="5"/>
  <c r="I47" i="5"/>
  <c r="H47" i="5"/>
  <c r="I46" i="5"/>
  <c r="H46" i="5"/>
  <c r="I45" i="5"/>
  <c r="H45" i="5"/>
  <c r="G45" i="5"/>
  <c r="I44" i="5"/>
  <c r="H44" i="5"/>
  <c r="G44" i="5"/>
  <c r="D43" i="5"/>
  <c r="I43" i="5" s="1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N3" i="5"/>
  <c r="N4" i="5" s="1"/>
  <c r="I3" i="5"/>
  <c r="K3" i="5" s="1"/>
  <c r="N2" i="5"/>
  <c r="I2" i="5"/>
  <c r="K2" i="5" s="1"/>
  <c r="B2" i="5"/>
  <c r="H38" i="4"/>
  <c r="H37" i="4"/>
  <c r="H25" i="4"/>
  <c r="H24" i="4"/>
  <c r="W18" i="4"/>
  <c r="V18" i="4"/>
  <c r="G18" i="4"/>
  <c r="H18" i="4" s="1"/>
  <c r="V17" i="4"/>
  <c r="W17" i="4" s="1"/>
  <c r="G17" i="4"/>
  <c r="H17" i="4" s="1"/>
  <c r="V16" i="4"/>
  <c r="W16" i="4" s="1"/>
  <c r="H16" i="4"/>
  <c r="G16" i="4"/>
  <c r="V10" i="4"/>
  <c r="W10" i="4" s="1"/>
  <c r="G10" i="4"/>
  <c r="H10" i="4" s="1"/>
  <c r="W9" i="4"/>
  <c r="V9" i="4"/>
  <c r="G9" i="4"/>
  <c r="H9" i="4" s="1"/>
  <c r="W8" i="4"/>
  <c r="H8" i="4"/>
  <c r="W7" i="4"/>
  <c r="H7" i="4"/>
  <c r="H101" i="3"/>
  <c r="H100" i="3"/>
  <c r="H99" i="3"/>
  <c r="H98" i="3"/>
  <c r="H89" i="3"/>
  <c r="H88" i="3"/>
  <c r="H87" i="3"/>
  <c r="H86" i="3"/>
  <c r="H85" i="3"/>
  <c r="H70" i="3"/>
  <c r="H69" i="3"/>
  <c r="H68" i="3"/>
  <c r="H66" i="3"/>
  <c r="H65" i="3"/>
  <c r="H56" i="3"/>
  <c r="H55" i="3"/>
  <c r="H54" i="3"/>
  <c r="H53" i="3"/>
  <c r="H43" i="3"/>
  <c r="G43" i="3"/>
  <c r="H42" i="3"/>
  <c r="H41" i="3"/>
  <c r="H34" i="3"/>
  <c r="H33" i="3"/>
  <c r="H32" i="3"/>
  <c r="H31" i="3"/>
  <c r="G23" i="3"/>
  <c r="H23" i="3" s="1"/>
  <c r="H22" i="3"/>
  <c r="H21" i="3"/>
  <c r="H20" i="3"/>
  <c r="H13" i="3"/>
  <c r="G13" i="3"/>
  <c r="G12" i="3"/>
  <c r="H12" i="3" s="1"/>
  <c r="V11" i="3"/>
  <c r="W11" i="3" s="1"/>
  <c r="H11" i="3"/>
  <c r="V10" i="3"/>
  <c r="W10" i="3" s="1"/>
  <c r="H10" i="3"/>
  <c r="W9" i="3"/>
  <c r="H9" i="3"/>
  <c r="W8" i="3"/>
  <c r="H8" i="3"/>
  <c r="W7" i="3"/>
  <c r="W6" i="3"/>
  <c r="G48" i="2"/>
  <c r="G47" i="2"/>
  <c r="F46" i="2"/>
  <c r="G46" i="2" s="1"/>
  <c r="F45" i="2"/>
  <c r="G45" i="2" s="1"/>
  <c r="G42" i="2"/>
  <c r="G41" i="2"/>
  <c r="G40" i="2"/>
  <c r="F40" i="2"/>
  <c r="F39" i="2"/>
  <c r="G39" i="2" s="1"/>
  <c r="G36" i="2"/>
  <c r="G35" i="2"/>
  <c r="G34" i="2"/>
  <c r="G33" i="2"/>
  <c r="G32" i="2"/>
  <c r="F32" i="2"/>
  <c r="F31" i="2"/>
  <c r="G31" i="2" s="1"/>
  <c r="G30" i="2"/>
  <c r="G29" i="2"/>
  <c r="G28" i="2"/>
  <c r="G27" i="2"/>
  <c r="G23" i="2"/>
  <c r="G22" i="2"/>
  <c r="G21" i="2"/>
  <c r="G20" i="2"/>
  <c r="G19" i="2"/>
  <c r="G18" i="2"/>
  <c r="G17" i="2"/>
  <c r="G16" i="2"/>
  <c r="G15" i="2"/>
  <c r="G14" i="2"/>
  <c r="G13" i="2"/>
  <c r="G12" i="2"/>
  <c r="F12" i="2"/>
  <c r="F11" i="2"/>
  <c r="G11" i="2" s="1"/>
  <c r="G10" i="2"/>
  <c r="G9" i="2"/>
  <c r="G8" i="2"/>
  <c r="G7" i="2"/>
  <c r="G6" i="2"/>
  <c r="G5" i="2"/>
  <c r="G4" i="2"/>
  <c r="N67" i="1"/>
  <c r="D62" i="1"/>
  <c r="D61" i="1"/>
  <c r="D60" i="1"/>
  <c r="D59" i="1"/>
  <c r="G57" i="1"/>
  <c r="G56" i="1"/>
  <c r="G55" i="1"/>
  <c r="G54" i="1"/>
  <c r="G53" i="1"/>
  <c r="G52" i="1"/>
  <c r="G51" i="1"/>
  <c r="G50" i="1"/>
  <c r="P49" i="1"/>
  <c r="G49" i="1"/>
  <c r="G48" i="1"/>
  <c r="G47" i="1"/>
  <c r="G46" i="1"/>
  <c r="G45" i="1"/>
  <c r="N44" i="1"/>
  <c r="G44" i="1"/>
  <c r="N43" i="1"/>
  <c r="M43" i="1"/>
  <c r="G43" i="1"/>
  <c r="N42" i="1"/>
  <c r="M4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N23" i="1"/>
  <c r="M23" i="1"/>
  <c r="G23" i="1"/>
  <c r="G22" i="1"/>
  <c r="G21" i="1"/>
  <c r="N20" i="1"/>
  <c r="M20" i="1"/>
  <c r="F20" i="1"/>
  <c r="G20" i="1" s="1"/>
  <c r="N19" i="1"/>
  <c r="M19" i="1"/>
  <c r="F19" i="1"/>
  <c r="G19" i="1" s="1"/>
  <c r="N18" i="1"/>
  <c r="M18" i="1"/>
  <c r="F18" i="1"/>
  <c r="G18" i="1" s="1"/>
  <c r="F17" i="1"/>
  <c r="G17" i="1" s="1"/>
  <c r="F16" i="1"/>
  <c r="G16" i="1" s="1"/>
  <c r="F15" i="1"/>
  <c r="G15" i="1" s="1"/>
  <c r="N14" i="1"/>
  <c r="M14" i="1"/>
  <c r="F14" i="1"/>
  <c r="G14" i="1" s="1"/>
  <c r="N13" i="1"/>
  <c r="M13" i="1"/>
  <c r="F13" i="1"/>
  <c r="G13" i="1" s="1"/>
  <c r="G12" i="1"/>
  <c r="G11" i="1"/>
  <c r="G10" i="1"/>
  <c r="G9" i="1"/>
  <c r="G8" i="1"/>
  <c r="G7" i="1"/>
  <c r="G6" i="1"/>
  <c r="G5" i="1"/>
  <c r="G4" i="1"/>
  <c r="G3" i="1"/>
  <c r="G2" i="1"/>
  <c r="J3" i="5" l="1"/>
  <c r="H43" i="5"/>
  <c r="J2" i="5"/>
  <c r="L2" i="5" l="1"/>
  <c r="M2" i="5"/>
  <c r="O2" i="5" s="1"/>
  <c r="J43" i="5"/>
  <c r="M3" i="5"/>
  <c r="O3" i="5" s="1"/>
  <c r="L3" i="5"/>
  <c r="J46" i="5" l="1"/>
  <c r="J47" i="5"/>
  <c r="K49" i="5"/>
  <c r="J44" i="5"/>
  <c r="J45" i="5"/>
  <c r="K48" i="5"/>
  <c r="K44" i="5"/>
  <c r="J49" i="5"/>
  <c r="K46" i="5"/>
  <c r="J48" i="5"/>
  <c r="K43" i="5"/>
  <c r="K45" i="5"/>
  <c r="K47" i="5"/>
</calcChain>
</file>

<file path=xl/sharedStrings.xml><?xml version="1.0" encoding="utf-8"?>
<sst xmlns="http://schemas.openxmlformats.org/spreadsheetml/2006/main" count="817" uniqueCount="87">
  <si>
    <t>Номер</t>
  </si>
  <si>
    <t>Температура</t>
  </si>
  <si>
    <t>Концентрация</t>
  </si>
  <si>
    <t>Соотношение</t>
  </si>
  <si>
    <t>Масса MgCl2</t>
  </si>
  <si>
    <t>Размер ОКР</t>
  </si>
  <si>
    <t>Ср. разм</t>
  </si>
  <si>
    <t>Нас. вес</t>
  </si>
  <si>
    <t>Анатаз</t>
  </si>
  <si>
    <t>Рутил</t>
  </si>
  <si>
    <t>Брукит</t>
  </si>
  <si>
    <t>Масса</t>
  </si>
  <si>
    <t>H2O</t>
  </si>
  <si>
    <t>CaCl2</t>
  </si>
  <si>
    <t>СaCl2</t>
  </si>
  <si>
    <t>Графики температуры</t>
  </si>
  <si>
    <t>11%, 0,2</t>
  </si>
  <si>
    <t>Брукитт</t>
  </si>
  <si>
    <t>21%, 0,1</t>
  </si>
  <si>
    <t>11%, 0,1</t>
  </si>
  <si>
    <t>21%, 0,2</t>
  </si>
  <si>
    <t>Фаза</t>
  </si>
  <si>
    <t>0,2 Ан</t>
  </si>
  <si>
    <t>0,2 Рут</t>
  </si>
  <si>
    <t>0,2 Бр</t>
  </si>
  <si>
    <t>0,15 Ан</t>
  </si>
  <si>
    <t>0,15 Рут</t>
  </si>
  <si>
    <t>0,15 Бр</t>
  </si>
  <si>
    <t>0,1 Ан</t>
  </si>
  <si>
    <t>0,1 Рут</t>
  </si>
  <si>
    <t>0,1 Бр</t>
  </si>
  <si>
    <t>0,05 Ан</t>
  </si>
  <si>
    <t>0,05 Рут</t>
  </si>
  <si>
    <t>0,05 Бр</t>
  </si>
  <si>
    <t>А</t>
  </si>
  <si>
    <t>Б</t>
  </si>
  <si>
    <t>Р</t>
  </si>
  <si>
    <t>Графики концентрации</t>
  </si>
  <si>
    <t>0,2;150</t>
  </si>
  <si>
    <t>0,1;160</t>
  </si>
  <si>
    <t>0,2 135</t>
  </si>
  <si>
    <t>0,1 135</t>
  </si>
  <si>
    <t>TiO2</t>
  </si>
  <si>
    <t>М(MgCl2) г/моль</t>
  </si>
  <si>
    <t>Энтальпия, кДж/моль</t>
  </si>
  <si>
    <t>Энтропия, дж/Моль град</t>
  </si>
  <si>
    <t>Плотность г/см3</t>
  </si>
  <si>
    <t>Радиус кристаллита</t>
  </si>
  <si>
    <t>Колличество кристаллитов на 1 моль</t>
  </si>
  <si>
    <t>Площадь 1 кристаллита, м^2</t>
  </si>
  <si>
    <t>Площадь на 1 грамм</t>
  </si>
  <si>
    <t>Площадь на 1 моль, м^2</t>
  </si>
  <si>
    <t>H-TS(130 град)</t>
  </si>
  <si>
    <t>Пов. нат. Дж/М^2</t>
  </si>
  <si>
    <t>Кг/Кг</t>
  </si>
  <si>
    <t>Моль/Моль</t>
  </si>
  <si>
    <t>Массовая доля</t>
  </si>
  <si>
    <t>Масса анатаза</t>
  </si>
  <si>
    <t>Масса рутила</t>
  </si>
  <si>
    <t>G анатаз</t>
  </si>
  <si>
    <t>G рутил</t>
  </si>
  <si>
    <t>Графики соотношения</t>
  </si>
  <si>
    <t>135, 21%</t>
  </si>
  <si>
    <t>d50</t>
  </si>
  <si>
    <t>Нас. плотн.</t>
  </si>
  <si>
    <t>125, 21</t>
  </si>
  <si>
    <t>-</t>
  </si>
  <si>
    <t>анатаз</t>
  </si>
  <si>
    <t>рутил</t>
  </si>
  <si>
    <t>брукит</t>
  </si>
  <si>
    <t>MgCl2</t>
  </si>
  <si>
    <t>температура</t>
  </si>
  <si>
    <t>концентрация</t>
  </si>
  <si>
    <t>соотношение</t>
  </si>
  <si>
    <t>окр_анатаз</t>
  </si>
  <si>
    <t>окр_рутил</t>
  </si>
  <si>
    <t>окр_брукит</t>
  </si>
  <si>
    <t>пгс_объем</t>
  </si>
  <si>
    <t>пгс_масса</t>
  </si>
  <si>
    <t>сухой_масса</t>
  </si>
  <si>
    <t>мокрый_масса</t>
  </si>
  <si>
    <t>после_прокалки_%</t>
  </si>
  <si>
    <t>агент_масса</t>
  </si>
  <si>
    <t>агент_тип</t>
  </si>
  <si>
    <t>агрегаты_размер</t>
  </si>
  <si>
    <t>насыпной_вес</t>
  </si>
  <si>
    <t>время_выдержки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</si>
</sst>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\.m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name val="Times New Roman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5" tint="0.59999389629810485"/>
        <bgColor rgb="FFD9D2E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rgb="FFD9D2E9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4CCCC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6" fontId="1" fillId="6" borderId="0" xfId="0" applyNumberFormat="1" applyFont="1" applyFill="1"/>
    <xf numFmtId="0" fontId="2" fillId="2" borderId="1" xfId="0" applyFont="1" applyFill="1" applyBorder="1"/>
    <xf numFmtId="0" fontId="1" fillId="7" borderId="0" xfId="0" applyFont="1" applyFill="1"/>
    <xf numFmtId="0" fontId="1" fillId="8" borderId="0" xfId="0" applyFont="1" applyFill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2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3" fillId="0" borderId="0" xfId="0" applyFont="1"/>
    <xf numFmtId="0" fontId="3" fillId="2" borderId="1" xfId="0" applyFont="1" applyFill="1" applyBorder="1" applyAlignment="1">
      <alignment horizontal="right"/>
    </xf>
    <xf numFmtId="166" fontId="3" fillId="6" borderId="0" xfId="0" applyNumberFormat="1" applyFont="1" applyFill="1" applyAlignment="1">
      <alignment horizontal="right"/>
    </xf>
    <xf numFmtId="166" fontId="1" fillId="4" borderId="0" xfId="0" applyNumberFormat="1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2" borderId="0" xfId="0" applyFont="1" applyFill="1" applyAlignment="1">
      <alignment horizontal="right"/>
    </xf>
    <xf numFmtId="0" fontId="5" fillId="2" borderId="0" xfId="0" applyFont="1" applyFill="1"/>
    <xf numFmtId="165" fontId="5" fillId="2" borderId="0" xfId="0" applyNumberFormat="1" applyFont="1" applyFill="1"/>
    <xf numFmtId="2" fontId="5" fillId="0" borderId="0" xfId="0" applyNumberFormat="1" applyFont="1"/>
    <xf numFmtId="0" fontId="5" fillId="0" borderId="0" xfId="0" applyFont="1"/>
    <xf numFmtId="11" fontId="1" fillId="0" borderId="0" xfId="0" applyNumberFormat="1" applyFont="1"/>
    <xf numFmtId="11" fontId="5" fillId="0" borderId="0" xfId="0" applyNumberFormat="1" applyFont="1"/>
    <xf numFmtId="165" fontId="5" fillId="0" borderId="0" xfId="0" applyNumberFormat="1" applyFont="1"/>
    <xf numFmtId="165" fontId="3" fillId="2" borderId="4" xfId="0" applyNumberFormat="1" applyFont="1" applyFill="1" applyBorder="1"/>
    <xf numFmtId="2" fontId="3" fillId="2" borderId="4" xfId="0" applyNumberFormat="1" applyFont="1" applyFill="1" applyBorder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12" borderId="0" xfId="0" applyFont="1" applyFill="1"/>
    <xf numFmtId="0" fontId="1" fillId="13" borderId="0" xfId="0" applyFont="1" applyFill="1"/>
    <xf numFmtId="0" fontId="3" fillId="2" borderId="3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14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2" borderId="5" xfId="0" applyFont="1" applyFill="1" applyBorder="1"/>
    <xf numFmtId="0" fontId="1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164" fontId="1" fillId="16" borderId="5" xfId="0" applyNumberFormat="1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164" fontId="1" fillId="18" borderId="5" xfId="0" applyNumberFormat="1" applyFont="1" applyFill="1" applyBorder="1" applyAlignment="1">
      <alignment horizontal="center"/>
    </xf>
    <xf numFmtId="2" fontId="1" fillId="18" borderId="5" xfId="0" applyNumberFormat="1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1" fillId="19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При 20%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48083112672594E-2"/>
          <c:y val="0.18950955160631561"/>
          <c:w val="0.77368726004136523"/>
          <c:h val="0.68089755701397814"/>
        </c:manualLayout>
      </c:layout>
      <c:scatterChart>
        <c:scatterStyle val="lineMarker"/>
        <c:varyColors val="1"/>
        <c:ser>
          <c:idx val="0"/>
          <c:order val="0"/>
          <c:tx>
            <c:strRef>
              <c:f>Лист6!$E$3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Лист6!$B$4:$B$23</c:f>
              <c:numCache>
                <c:formatCode>General</c:formatCode>
                <c:ptCount val="2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160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140</c:v>
                </c:pt>
                <c:pt idx="12">
                  <c:v>120</c:v>
                </c:pt>
                <c:pt idx="13">
                  <c:v>150</c:v>
                </c:pt>
                <c:pt idx="14">
                  <c:v>142</c:v>
                </c:pt>
                <c:pt idx="15">
                  <c:v>120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</c:numCache>
            </c:numRef>
          </c:xVal>
          <c:yVal>
            <c:numRef>
              <c:f>Лист6!$E$4:$E$23</c:f>
              <c:numCache>
                <c:formatCode>General</c:formatCode>
                <c:ptCount val="20"/>
                <c:pt idx="0">
                  <c:v>18</c:v>
                </c:pt>
                <c:pt idx="1">
                  <c:v>14</c:v>
                </c:pt>
                <c:pt idx="2">
                  <c:v>30</c:v>
                </c:pt>
                <c:pt idx="3">
                  <c:v>30.3</c:v>
                </c:pt>
                <c:pt idx="4">
                  <c:v>5.66</c:v>
                </c:pt>
                <c:pt idx="5">
                  <c:v>14.97</c:v>
                </c:pt>
                <c:pt idx="6">
                  <c:v>8.65</c:v>
                </c:pt>
                <c:pt idx="7">
                  <c:v>100</c:v>
                </c:pt>
                <c:pt idx="8">
                  <c:v>96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45.9</c:v>
                </c:pt>
                <c:pt idx="13">
                  <c:v>100</c:v>
                </c:pt>
                <c:pt idx="14">
                  <c:v>100</c:v>
                </c:pt>
                <c:pt idx="15">
                  <c:v>53.9</c:v>
                </c:pt>
                <c:pt idx="16">
                  <c:v>100</c:v>
                </c:pt>
                <c:pt idx="17">
                  <c:v>100</c:v>
                </c:pt>
                <c:pt idx="18">
                  <c:v>95.5</c:v>
                </c:pt>
                <c:pt idx="19">
                  <c:v>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5C-40FF-A49C-3B167B69FA1E}"/>
            </c:ext>
          </c:extLst>
        </c:ser>
        <c:ser>
          <c:idx val="1"/>
          <c:order val="1"/>
          <c:tx>
            <c:strRef>
              <c:f>Лист6!$F$3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Лист6!$B$4:$B$23</c:f>
              <c:numCache>
                <c:formatCode>General</c:formatCode>
                <c:ptCount val="2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160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140</c:v>
                </c:pt>
                <c:pt idx="12">
                  <c:v>120</c:v>
                </c:pt>
                <c:pt idx="13">
                  <c:v>150</c:v>
                </c:pt>
                <c:pt idx="14">
                  <c:v>142</c:v>
                </c:pt>
                <c:pt idx="15">
                  <c:v>120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</c:numCache>
            </c:numRef>
          </c:xVal>
          <c:yVal>
            <c:numRef>
              <c:f>Лист6!$F$4:$F$23</c:f>
              <c:numCache>
                <c:formatCode>General</c:formatCode>
                <c:ptCount val="20"/>
                <c:pt idx="0">
                  <c:v>44</c:v>
                </c:pt>
                <c:pt idx="1">
                  <c:v>78</c:v>
                </c:pt>
                <c:pt idx="2">
                  <c:v>27</c:v>
                </c:pt>
                <c:pt idx="3">
                  <c:v>69.7</c:v>
                </c:pt>
                <c:pt idx="4">
                  <c:v>94.34</c:v>
                </c:pt>
                <c:pt idx="5">
                  <c:v>85.03</c:v>
                </c:pt>
                <c:pt idx="6">
                  <c:v>91.35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46.1</c:v>
                </c:pt>
                <c:pt idx="16">
                  <c:v>0</c:v>
                </c:pt>
                <c:pt idx="17">
                  <c:v>0</c:v>
                </c:pt>
                <c:pt idx="18">
                  <c:v>4.5</c:v>
                </c:pt>
                <c:pt idx="19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C-40FF-A49C-3B167B69FA1E}"/>
            </c:ext>
          </c:extLst>
        </c:ser>
        <c:ser>
          <c:idx val="2"/>
          <c:order val="2"/>
          <c:tx>
            <c:strRef>
              <c:f>Лист6!$G$3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Лист6!$B$4:$B$23</c:f>
              <c:numCache>
                <c:formatCode>General</c:formatCode>
                <c:ptCount val="2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160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140</c:v>
                </c:pt>
                <c:pt idx="12">
                  <c:v>120</c:v>
                </c:pt>
                <c:pt idx="13">
                  <c:v>150</c:v>
                </c:pt>
                <c:pt idx="14">
                  <c:v>142</c:v>
                </c:pt>
                <c:pt idx="15">
                  <c:v>120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</c:numCache>
            </c:numRef>
          </c:xVal>
          <c:yVal>
            <c:numRef>
              <c:f>Лист6!$G$4:$G$23</c:f>
              <c:numCache>
                <c:formatCode>General</c:formatCode>
                <c:ptCount val="20"/>
                <c:pt idx="0">
                  <c:v>38</c:v>
                </c:pt>
                <c:pt idx="1">
                  <c:v>8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5C-40FF-A49C-3B167B69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7620"/>
        <c:axId val="1647623922"/>
      </c:scatterChart>
      <c:valAx>
        <c:axId val="1019976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647623922"/>
        <c:crosses val="autoZero"/>
        <c:crossBetween val="midCat"/>
      </c:valAx>
      <c:valAx>
        <c:axId val="1647623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019976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0687732342007435"/>
          <c:y val="7.4754901960784312E-2"/>
          <c:w val="0.83395421522018875"/>
          <c:h val="0.78217505507451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'от Температуры'!$M$7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Температуры'!$M$8:$M$13</c:f>
              <c:numCache>
                <c:formatCode>General</c:formatCode>
                <c:ptCount val="6"/>
                <c:pt idx="0">
                  <c:v>14</c:v>
                </c:pt>
                <c:pt idx="1">
                  <c:v>7.24</c:v>
                </c:pt>
                <c:pt idx="2">
                  <c:v>6</c:v>
                </c:pt>
                <c:pt idx="3">
                  <c:v>4</c:v>
                </c:pt>
                <c:pt idx="4">
                  <c:v>2.54</c:v>
                </c:pt>
                <c:pt idx="5">
                  <c:v>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3-4ACE-B6D2-2D6FB8EA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46276"/>
        <c:axId val="57947121"/>
      </c:scatterChart>
      <c:valAx>
        <c:axId val="468546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ru-RU" sz="1600" b="0">
                    <a:solidFill>
                      <a:srgbClr val="000000"/>
                    </a:solidFill>
                    <a:latin typeface="Roboto"/>
                  </a:rPr>
                  <a:t>Температура, °С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7947121"/>
        <c:crosses val="autoZero"/>
        <c:crossBetween val="midCat"/>
      </c:valAx>
      <c:valAx>
        <c:axId val="57947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Roboto"/>
                  </a:rPr>
                  <a:t>d50, </a:t>
                </a:r>
                <a:r>
                  <a:rPr lang="ru-RU" sz="1600" b="0">
                    <a:solidFill>
                      <a:srgbClr val="000000"/>
                    </a:solidFill>
                    <a:latin typeface="Roboto"/>
                  </a:rPr>
                  <a:t>мкм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4685462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'от Температуры'!$X$57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Температуры'!$X$58:$X$60</c:f>
              <c:numCache>
                <c:formatCode>General</c:formatCode>
                <c:ptCount val="3"/>
                <c:pt idx="0">
                  <c:v>71.2</c:v>
                </c:pt>
                <c:pt idx="1">
                  <c:v>0</c:v>
                </c:pt>
                <c:pt idx="2">
                  <c:v>28.8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F3-41E6-8F1E-966CAB263A4B}"/>
            </c:ext>
          </c:extLst>
        </c:ser>
        <c:ser>
          <c:idx val="1"/>
          <c:order val="1"/>
          <c:tx>
            <c:strRef>
              <c:f>'от Температуры'!$X$57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Температуры'!$X$58:$X$60</c:f>
              <c:numCache>
                <c:formatCode>General</c:formatCode>
                <c:ptCount val="3"/>
                <c:pt idx="0">
                  <c:v>71.2</c:v>
                </c:pt>
                <c:pt idx="1">
                  <c:v>0</c:v>
                </c:pt>
                <c:pt idx="2">
                  <c:v>28.8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9F3-41E6-8F1E-966CAB263A4B}"/>
            </c:ext>
          </c:extLst>
        </c:ser>
        <c:ser>
          <c:idx val="2"/>
          <c:order val="2"/>
          <c:tx>
            <c:strRef>
              <c:f>'от Температуры'!$Y$57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Температуры'!$Y$58:$Y$60</c:f>
              <c:numCache>
                <c:formatCode>General</c:formatCode>
                <c:ptCount val="3"/>
                <c:pt idx="0">
                  <c:v>6.2</c:v>
                </c:pt>
                <c:pt idx="1">
                  <c:v>15.5</c:v>
                </c:pt>
                <c:pt idx="2">
                  <c:v>78.3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9F3-41E6-8F1E-966CAB263A4B}"/>
            </c:ext>
          </c:extLst>
        </c:ser>
        <c:ser>
          <c:idx val="3"/>
          <c:order val="3"/>
          <c:tx>
            <c:strRef>
              <c:f>'от Температуры'!$Y$57</c:f>
              <c:strCache>
                <c:ptCount val="1"/>
                <c:pt idx="0">
                  <c:v>135</c:v>
                </c:pt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Температуры'!$Y$58:$Y$60</c:f>
              <c:numCache>
                <c:formatCode>General</c:formatCode>
                <c:ptCount val="3"/>
                <c:pt idx="0">
                  <c:v>6.2</c:v>
                </c:pt>
                <c:pt idx="1">
                  <c:v>15.5</c:v>
                </c:pt>
                <c:pt idx="2">
                  <c:v>78.3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9F3-41E6-8F1E-966CAB263A4B}"/>
            </c:ext>
          </c:extLst>
        </c:ser>
        <c:ser>
          <c:idx val="4"/>
          <c:order val="4"/>
          <c:tx>
            <c:strRef>
              <c:f>'от Температуры'!$Z$57</c:f>
              <c:strCache>
                <c:ptCount val="1"/>
                <c:pt idx="0">
                  <c:v>150</c:v>
                </c:pt>
              </c:strCache>
            </c:strRef>
          </c:tx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Температуры'!$Z$58:$Z$60</c:f>
              <c:numCache>
                <c:formatCode>General</c:formatCode>
                <c:ptCount val="3"/>
                <c:pt idx="0">
                  <c:v>0</c:v>
                </c:pt>
                <c:pt idx="1">
                  <c:v>11.5</c:v>
                </c:pt>
                <c:pt idx="2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3-41E6-8F1E-966CAB263A4B}"/>
            </c:ext>
          </c:extLst>
        </c:ser>
        <c:ser>
          <c:idx val="5"/>
          <c:order val="5"/>
          <c:tx>
            <c:strRef>
              <c:f>'от Температуры'!$Z$57</c:f>
              <c:strCache>
                <c:ptCount val="1"/>
                <c:pt idx="0">
                  <c:v>150</c:v>
                </c:pt>
              </c:strCache>
            </c:strRef>
          </c:tx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Температуры'!$Z$58:$Z$60</c:f>
              <c:numCache>
                <c:formatCode>General</c:formatCode>
                <c:ptCount val="3"/>
                <c:pt idx="0">
                  <c:v>0</c:v>
                </c:pt>
                <c:pt idx="1">
                  <c:v>11.5</c:v>
                </c:pt>
                <c:pt idx="2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F3-41E6-8F1E-966CAB263A4B}"/>
            </c:ext>
          </c:extLst>
        </c:ser>
        <c:ser>
          <c:idx val="6"/>
          <c:order val="6"/>
          <c:tx>
            <c:strRef>
              <c:f>'от Температуры'!$AA$57</c:f>
              <c:strCache>
                <c:ptCount val="1"/>
                <c:pt idx="0">
                  <c:v>160</c:v>
                </c:pt>
              </c:strCache>
            </c:strRef>
          </c:tx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Температуры'!$AA$58:$AA$60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F3-41E6-8F1E-966CAB263A4B}"/>
            </c:ext>
          </c:extLst>
        </c:ser>
        <c:ser>
          <c:idx val="7"/>
          <c:order val="7"/>
          <c:tx>
            <c:strRef>
              <c:f>'от Температуры'!$AA$57</c:f>
              <c:strCache>
                <c:ptCount val="1"/>
                <c:pt idx="0">
                  <c:v>160</c:v>
                </c:pt>
              </c:strCache>
            </c:strRef>
          </c:tx>
          <c:invertIfNegative val="1"/>
          <c:cat>
            <c:strRef>
              <c:f>'от Температуры'!$AB$58:$AB$60</c:f>
              <c:strCache>
                <c:ptCount val="3"/>
                <c:pt idx="0">
                  <c:v>Рутил</c:v>
                </c:pt>
                <c:pt idx="1">
                  <c:v>Брукит</c:v>
                </c:pt>
                <c:pt idx="2">
                  <c:v>Анатаз</c:v>
                </c:pt>
              </c:strCache>
            </c:strRef>
          </c:cat>
          <c:val>
            <c:numRef>
              <c:f>'от Температуры'!$AA$58:$AA$60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F3-41E6-8F1E-966CAB2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958479"/>
        <c:axId val="1367003938"/>
        <c:axId val="0"/>
      </c:bar3DChart>
      <c:catAx>
        <c:axId val="32695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367003938"/>
        <c:crosses val="autoZero"/>
        <c:auto val="1"/>
        <c:lblAlgn val="ctr"/>
        <c:lblOffset val="100"/>
        <c:noMultiLvlLbl val="1"/>
      </c:catAx>
      <c:valAx>
        <c:axId val="1367003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3269584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Температуры'!$F$64</c:f>
              <c:strCache>
                <c:ptCount val="1"/>
                <c:pt idx="0">
                  <c:v>0,2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Температуры'!$C$65:$C$70</c:f>
              <c:numCache>
                <c:formatCode>General</c:formatCode>
                <c:ptCount val="6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</c:numCache>
            </c:numRef>
          </c:xVal>
          <c:yVal>
            <c:numRef>
              <c:f>'от Температуры'!$F$65:$F$70</c:f>
              <c:numCache>
                <c:formatCode>General</c:formatCode>
                <c:ptCount val="6"/>
                <c:pt idx="0">
                  <c:v>7.7</c:v>
                </c:pt>
                <c:pt idx="1">
                  <c:v>54.1</c:v>
                </c:pt>
                <c:pt idx="2">
                  <c:v>50.3</c:v>
                </c:pt>
                <c:pt idx="3">
                  <c:v>68.7</c:v>
                </c:pt>
                <c:pt idx="4">
                  <c:v>74.7</c:v>
                </c:pt>
                <c:pt idx="5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0-4C58-9DE5-6F4422C8C35C}"/>
            </c:ext>
          </c:extLst>
        </c:ser>
        <c:ser>
          <c:idx val="1"/>
          <c:order val="1"/>
          <c:tx>
            <c:strRef>
              <c:f>'от Температуры'!$G$64</c:f>
              <c:strCache>
                <c:ptCount val="1"/>
                <c:pt idx="0">
                  <c:v>0,2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Температуры'!$C$65:$C$70</c:f>
              <c:numCache>
                <c:formatCode>General</c:formatCode>
                <c:ptCount val="6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</c:numCache>
            </c:numRef>
          </c:xVal>
          <c:yVal>
            <c:numRef>
              <c:f>'от Температуры'!$G$65:$G$70</c:f>
              <c:numCache>
                <c:formatCode>General</c:formatCode>
                <c:ptCount val="6"/>
                <c:pt idx="0">
                  <c:v>92.3</c:v>
                </c:pt>
                <c:pt idx="1">
                  <c:v>22.6</c:v>
                </c:pt>
                <c:pt idx="2">
                  <c:v>20</c:v>
                </c:pt>
                <c:pt idx="3">
                  <c:v>25</c:v>
                </c:pt>
                <c:pt idx="4">
                  <c:v>25.3</c:v>
                </c:pt>
                <c:pt idx="5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10-4C58-9DE5-6F4422C8C35C}"/>
            </c:ext>
          </c:extLst>
        </c:ser>
        <c:ser>
          <c:idx val="2"/>
          <c:order val="2"/>
          <c:tx>
            <c:strRef>
              <c:f>'от Температуры'!$H$64</c:f>
              <c:strCache>
                <c:ptCount val="1"/>
                <c:pt idx="0">
                  <c:v>0,2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Температуры'!$C$65:$C$70</c:f>
              <c:numCache>
                <c:formatCode>General</c:formatCode>
                <c:ptCount val="6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</c:numCache>
            </c:numRef>
          </c:xVal>
          <c:yVal>
            <c:numRef>
              <c:f>'от Температуры'!$H$65:$H$70</c:f>
              <c:numCache>
                <c:formatCode>General</c:formatCode>
                <c:ptCount val="6"/>
                <c:pt idx="0">
                  <c:v>0</c:v>
                </c:pt>
                <c:pt idx="1">
                  <c:v>23.299999999999997</c:v>
                </c:pt>
                <c:pt idx="2">
                  <c:v>29.6</c:v>
                </c:pt>
                <c:pt idx="3">
                  <c:v>6.2999999999999972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10-4C58-9DE5-6F4422C8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42288"/>
        <c:axId val="824046869"/>
      </c:scatterChart>
      <c:valAx>
        <c:axId val="1947642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824046869"/>
        <c:crosses val="autoZero"/>
        <c:crossBetween val="midCat"/>
      </c:valAx>
      <c:valAx>
        <c:axId val="82404686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9476422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Температуры'!$F$84</c:f>
              <c:strCache>
                <c:ptCount val="1"/>
                <c:pt idx="0">
                  <c:v>0,1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Температуры'!$C$85:$C$89</c:f>
              <c:numCache>
                <c:formatCode>General</c:formatCode>
                <c:ptCount val="5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  <c:pt idx="4">
                  <c:v>145</c:v>
                </c:pt>
              </c:numCache>
            </c:numRef>
          </c:xVal>
          <c:yVal>
            <c:numRef>
              <c:f>'от Температуры'!$F$85:$F$89</c:f>
              <c:numCache>
                <c:formatCode>General</c:formatCode>
                <c:ptCount val="5"/>
                <c:pt idx="0">
                  <c:v>10.7</c:v>
                </c:pt>
                <c:pt idx="1">
                  <c:v>18.899999999999999</c:v>
                </c:pt>
                <c:pt idx="2">
                  <c:v>38.9</c:v>
                </c:pt>
                <c:pt idx="3">
                  <c:v>62</c:v>
                </c:pt>
                <c:pt idx="4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B5-4D7A-B73B-C6D9D8F87FF7}"/>
            </c:ext>
          </c:extLst>
        </c:ser>
        <c:ser>
          <c:idx val="1"/>
          <c:order val="1"/>
          <c:tx>
            <c:strRef>
              <c:f>'от Температуры'!$G$84</c:f>
              <c:strCache>
                <c:ptCount val="1"/>
                <c:pt idx="0">
                  <c:v>0,1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Температуры'!$C$85:$C$89</c:f>
              <c:numCache>
                <c:formatCode>General</c:formatCode>
                <c:ptCount val="5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  <c:pt idx="4">
                  <c:v>145</c:v>
                </c:pt>
              </c:numCache>
            </c:numRef>
          </c:xVal>
          <c:yVal>
            <c:numRef>
              <c:f>'от Температуры'!$G$85:$G$89</c:f>
              <c:numCache>
                <c:formatCode>General</c:formatCode>
                <c:ptCount val="5"/>
                <c:pt idx="0">
                  <c:v>86.7</c:v>
                </c:pt>
                <c:pt idx="1">
                  <c:v>65.3</c:v>
                </c:pt>
                <c:pt idx="2">
                  <c:v>35.5</c:v>
                </c:pt>
                <c:pt idx="3">
                  <c:v>7.5</c:v>
                </c:pt>
                <c:pt idx="4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B5-4D7A-B73B-C6D9D8F87FF7}"/>
            </c:ext>
          </c:extLst>
        </c:ser>
        <c:ser>
          <c:idx val="2"/>
          <c:order val="2"/>
          <c:tx>
            <c:strRef>
              <c:f>'от Температуры'!$H$84</c:f>
              <c:strCache>
                <c:ptCount val="1"/>
                <c:pt idx="0">
                  <c:v>0,1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Температуры'!$C$85:$C$89</c:f>
              <c:numCache>
                <c:formatCode>General</c:formatCode>
                <c:ptCount val="5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  <c:pt idx="4">
                  <c:v>145</c:v>
                </c:pt>
              </c:numCache>
            </c:numRef>
          </c:xVal>
          <c:yVal>
            <c:numRef>
              <c:f>'от Температуры'!$H$85:$H$89</c:f>
              <c:numCache>
                <c:formatCode>General</c:formatCode>
                <c:ptCount val="5"/>
                <c:pt idx="0">
                  <c:v>2.5999999999999943</c:v>
                </c:pt>
                <c:pt idx="1">
                  <c:v>15.799999999999997</c:v>
                </c:pt>
                <c:pt idx="2">
                  <c:v>25.6</c:v>
                </c:pt>
                <c:pt idx="3">
                  <c:v>30.5</c:v>
                </c:pt>
                <c:pt idx="4">
                  <c:v>26.4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B5-4D7A-B73B-C6D9D8F8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92304"/>
        <c:axId val="307571346"/>
      </c:scatterChart>
      <c:valAx>
        <c:axId val="431292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307571346"/>
        <c:crosses val="autoZero"/>
        <c:crossBetween val="midCat"/>
      </c:valAx>
      <c:valAx>
        <c:axId val="307571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4312923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Температуры'!$F$97</c:f>
              <c:strCache>
                <c:ptCount val="1"/>
                <c:pt idx="0">
                  <c:v>0,05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Температуры'!$F$98:$F$101</c:f>
              <c:numCache>
                <c:formatCode>General</c:formatCode>
                <c:ptCount val="4"/>
                <c:pt idx="0">
                  <c:v>21.2</c:v>
                </c:pt>
                <c:pt idx="1">
                  <c:v>33.5</c:v>
                </c:pt>
                <c:pt idx="2">
                  <c:v>42.3</c:v>
                </c:pt>
                <c:pt idx="3">
                  <c:v>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F-4CC5-BEEF-3F144B02252F}"/>
            </c:ext>
          </c:extLst>
        </c:ser>
        <c:ser>
          <c:idx val="1"/>
          <c:order val="1"/>
          <c:tx>
            <c:strRef>
              <c:f>'от Температуры'!$G$97</c:f>
              <c:strCache>
                <c:ptCount val="1"/>
                <c:pt idx="0">
                  <c:v>0,05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Температуры'!$G$98:$G$101</c:f>
              <c:numCache>
                <c:formatCode>General</c:formatCode>
                <c:ptCount val="4"/>
                <c:pt idx="0">
                  <c:v>70.3</c:v>
                </c:pt>
                <c:pt idx="1">
                  <c:v>34</c:v>
                </c:pt>
                <c:pt idx="2">
                  <c:v>14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DF-4CC5-BEEF-3F144B02252F}"/>
            </c:ext>
          </c:extLst>
        </c:ser>
        <c:ser>
          <c:idx val="2"/>
          <c:order val="2"/>
          <c:tx>
            <c:strRef>
              <c:f>'от Температуры'!$H$97</c:f>
              <c:strCache>
                <c:ptCount val="1"/>
                <c:pt idx="0">
                  <c:v>0,05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Температуры'!$H$98:$H$101</c:f>
              <c:numCache>
                <c:formatCode>General</c:formatCode>
                <c:ptCount val="4"/>
                <c:pt idx="0">
                  <c:v>8.5</c:v>
                </c:pt>
                <c:pt idx="1">
                  <c:v>32.5</c:v>
                </c:pt>
                <c:pt idx="2">
                  <c:v>43.7</c:v>
                </c:pt>
                <c:pt idx="3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F-4CC5-BEEF-3F144B02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32254"/>
        <c:axId val="528702833"/>
      </c:scatterChart>
      <c:valAx>
        <c:axId val="1250132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528702833"/>
        <c:crosses val="autoZero"/>
        <c:crossBetween val="midCat"/>
      </c:valAx>
      <c:valAx>
        <c:axId val="5287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2501322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Температуры'!$G$84</c:f>
              <c:strCache>
                <c:ptCount val="1"/>
                <c:pt idx="0">
                  <c:v>0,1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Температуры'!$G$85:$G$88</c:f>
              <c:numCache>
                <c:formatCode>General</c:formatCode>
                <c:ptCount val="4"/>
                <c:pt idx="0">
                  <c:v>86.7</c:v>
                </c:pt>
                <c:pt idx="1">
                  <c:v>65.3</c:v>
                </c:pt>
                <c:pt idx="2">
                  <c:v>35.5</c:v>
                </c:pt>
                <c:pt idx="3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9-4B56-B8B8-BB25385095FB}"/>
            </c:ext>
          </c:extLst>
        </c:ser>
        <c:ser>
          <c:idx val="1"/>
          <c:order val="1"/>
          <c:tx>
            <c:strRef>
              <c:f>'от Температуры'!$G$97</c:f>
              <c:strCache>
                <c:ptCount val="1"/>
                <c:pt idx="0">
                  <c:v>0,05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Температуры'!$G$98:$G$101</c:f>
              <c:numCache>
                <c:formatCode>General</c:formatCode>
                <c:ptCount val="4"/>
                <c:pt idx="0">
                  <c:v>70.3</c:v>
                </c:pt>
                <c:pt idx="1">
                  <c:v>34</c:v>
                </c:pt>
                <c:pt idx="2">
                  <c:v>14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9-4B56-B8B8-BB25385095FB}"/>
            </c:ext>
          </c:extLst>
        </c:ser>
        <c:ser>
          <c:idx val="2"/>
          <c:order val="2"/>
          <c:tx>
            <c:strRef>
              <c:f>'от Температуры'!$G$64</c:f>
              <c:strCache>
                <c:ptCount val="1"/>
                <c:pt idx="0">
                  <c:v>0,2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Температуры'!$G$65:$G$68</c:f>
              <c:numCache>
                <c:formatCode>General</c:formatCode>
                <c:ptCount val="4"/>
                <c:pt idx="0">
                  <c:v>92.3</c:v>
                </c:pt>
                <c:pt idx="1">
                  <c:v>22.6</c:v>
                </c:pt>
                <c:pt idx="2">
                  <c:v>20</c:v>
                </c:pt>
                <c:pt idx="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09-4B56-B8B8-BB25385095FB}"/>
            </c:ext>
          </c:extLst>
        </c:ser>
        <c:ser>
          <c:idx val="3"/>
          <c:order val="3"/>
          <c:tx>
            <c:strRef>
              <c:f>'от Температуры'!$G$73</c:f>
              <c:strCache>
                <c:ptCount val="1"/>
                <c:pt idx="0">
                  <c:v>0,15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Температуры'!$G$74:$G$77</c:f>
              <c:numCache>
                <c:formatCode>General</c:formatCode>
                <c:ptCount val="4"/>
                <c:pt idx="0">
                  <c:v>88.6</c:v>
                </c:pt>
                <c:pt idx="1">
                  <c:v>53.6</c:v>
                </c:pt>
                <c:pt idx="2">
                  <c:v>36.1</c:v>
                </c:pt>
                <c:pt idx="3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09-4B56-B8B8-BB253850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792753"/>
        <c:axId val="164951795"/>
      </c:scatterChart>
      <c:valAx>
        <c:axId val="10497927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64951795"/>
        <c:crosses val="autoZero"/>
        <c:crossBetween val="midCat"/>
      </c:valAx>
      <c:valAx>
        <c:axId val="164951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0497927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Температуры'!$H$84</c:f>
              <c:strCache>
                <c:ptCount val="1"/>
                <c:pt idx="0">
                  <c:v>0,1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Температуры'!$H$85:$H$88</c:f>
              <c:numCache>
                <c:formatCode>General</c:formatCode>
                <c:ptCount val="4"/>
                <c:pt idx="0">
                  <c:v>2.5999999999999943</c:v>
                </c:pt>
                <c:pt idx="1">
                  <c:v>15.799999999999997</c:v>
                </c:pt>
                <c:pt idx="2">
                  <c:v>25.6</c:v>
                </c:pt>
                <c:pt idx="3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2-4494-B382-126198F926E1}"/>
            </c:ext>
          </c:extLst>
        </c:ser>
        <c:ser>
          <c:idx val="1"/>
          <c:order val="1"/>
          <c:tx>
            <c:strRef>
              <c:f>'от Температуры'!$H$97</c:f>
              <c:strCache>
                <c:ptCount val="1"/>
                <c:pt idx="0">
                  <c:v>0,05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Температуры'!$H$98:$H$101</c:f>
              <c:numCache>
                <c:formatCode>General</c:formatCode>
                <c:ptCount val="4"/>
                <c:pt idx="0">
                  <c:v>8.5</c:v>
                </c:pt>
                <c:pt idx="1">
                  <c:v>32.5</c:v>
                </c:pt>
                <c:pt idx="2">
                  <c:v>43.7</c:v>
                </c:pt>
                <c:pt idx="3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B2-4494-B382-126198F926E1}"/>
            </c:ext>
          </c:extLst>
        </c:ser>
        <c:ser>
          <c:idx val="2"/>
          <c:order val="2"/>
          <c:tx>
            <c:strRef>
              <c:f>'от Температуры'!$H$64</c:f>
              <c:strCache>
                <c:ptCount val="1"/>
                <c:pt idx="0">
                  <c:v>0,2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Температуры'!$H$65:$H$68</c:f>
              <c:numCache>
                <c:formatCode>General</c:formatCode>
                <c:ptCount val="4"/>
                <c:pt idx="0">
                  <c:v>0</c:v>
                </c:pt>
                <c:pt idx="1">
                  <c:v>23.299999999999997</c:v>
                </c:pt>
                <c:pt idx="2">
                  <c:v>29.6</c:v>
                </c:pt>
                <c:pt idx="3">
                  <c:v>6.2999999999999972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B2-4494-B382-126198F926E1}"/>
            </c:ext>
          </c:extLst>
        </c:ser>
        <c:ser>
          <c:idx val="3"/>
          <c:order val="3"/>
          <c:tx>
            <c:strRef>
              <c:f>'от Температуры'!$H$73</c:f>
              <c:strCache>
                <c:ptCount val="1"/>
                <c:pt idx="0">
                  <c:v>0,15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Температуры'!$H$74:$H$77</c:f>
              <c:numCache>
                <c:formatCode>General</c:formatCode>
                <c:ptCount val="4"/>
                <c:pt idx="0">
                  <c:v>1.6</c:v>
                </c:pt>
                <c:pt idx="1">
                  <c:v>15.1</c:v>
                </c:pt>
                <c:pt idx="2">
                  <c:v>23.7</c:v>
                </c:pt>
                <c:pt idx="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B2-4494-B382-126198F9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82531"/>
        <c:axId val="2083349782"/>
      </c:scatterChart>
      <c:valAx>
        <c:axId val="468382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2083349782"/>
        <c:crosses val="autoZero"/>
        <c:crossBetween val="midCat"/>
      </c:valAx>
      <c:valAx>
        <c:axId val="208334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4683825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Температуры'!$F$97</c:f>
              <c:strCache>
                <c:ptCount val="1"/>
                <c:pt idx="0">
                  <c:v>0,05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Температуры'!$F$98:$F$101</c:f>
              <c:numCache>
                <c:formatCode>General</c:formatCode>
                <c:ptCount val="4"/>
                <c:pt idx="0">
                  <c:v>21.2</c:v>
                </c:pt>
                <c:pt idx="1">
                  <c:v>33.5</c:v>
                </c:pt>
                <c:pt idx="2">
                  <c:v>42.3</c:v>
                </c:pt>
                <c:pt idx="3">
                  <c:v>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B-4F5D-ADD9-D1FEE6323B45}"/>
            </c:ext>
          </c:extLst>
        </c:ser>
        <c:ser>
          <c:idx val="1"/>
          <c:order val="1"/>
          <c:tx>
            <c:strRef>
              <c:f>'от Температуры'!$F$84</c:f>
              <c:strCache>
                <c:ptCount val="1"/>
                <c:pt idx="0">
                  <c:v>0,1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Температуры'!$F$85:$F$88</c:f>
              <c:numCache>
                <c:formatCode>General</c:formatCode>
                <c:ptCount val="4"/>
                <c:pt idx="0">
                  <c:v>10.7</c:v>
                </c:pt>
                <c:pt idx="1">
                  <c:v>18.899999999999999</c:v>
                </c:pt>
                <c:pt idx="2">
                  <c:v>38.9</c:v>
                </c:pt>
                <c:pt idx="3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CB-4F5D-ADD9-D1FEE6323B45}"/>
            </c:ext>
          </c:extLst>
        </c:ser>
        <c:ser>
          <c:idx val="2"/>
          <c:order val="2"/>
          <c:tx>
            <c:strRef>
              <c:f>'от Температуры'!$F$64</c:f>
              <c:strCache>
                <c:ptCount val="1"/>
                <c:pt idx="0">
                  <c:v>0,2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Температуры'!$F$65:$F$68</c:f>
              <c:numCache>
                <c:formatCode>General</c:formatCode>
                <c:ptCount val="4"/>
                <c:pt idx="0">
                  <c:v>7.7</c:v>
                </c:pt>
                <c:pt idx="1">
                  <c:v>54.1</c:v>
                </c:pt>
                <c:pt idx="2">
                  <c:v>50.3</c:v>
                </c:pt>
                <c:pt idx="3">
                  <c:v>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CB-4F5D-ADD9-D1FEE6323B45}"/>
            </c:ext>
          </c:extLst>
        </c:ser>
        <c:ser>
          <c:idx val="3"/>
          <c:order val="3"/>
          <c:tx>
            <c:strRef>
              <c:f>'от Температуры'!$F$73</c:f>
              <c:strCache>
                <c:ptCount val="1"/>
                <c:pt idx="0">
                  <c:v>0,15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Температуры'!$C$98:$C$101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Температуры'!$F$74:$F$77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31.2</c:v>
                </c:pt>
                <c:pt idx="2">
                  <c:v>40.1</c:v>
                </c:pt>
                <c:pt idx="3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CB-4F5D-ADD9-D1FEE632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49276"/>
        <c:axId val="69847600"/>
      </c:scatterChart>
      <c:valAx>
        <c:axId val="8594492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69847600"/>
        <c:crosses val="autoZero"/>
        <c:crossBetween val="midCat"/>
      </c:valAx>
      <c:valAx>
        <c:axId val="69847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8594492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Температуры'!$F$73</c:f>
              <c:strCache>
                <c:ptCount val="1"/>
                <c:pt idx="0">
                  <c:v>0,15 Ан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Температуры'!$C$74:$C$77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Температуры'!$F$74:$F$77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31.2</c:v>
                </c:pt>
                <c:pt idx="2">
                  <c:v>40.1</c:v>
                </c:pt>
                <c:pt idx="3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0-456B-9E99-09EC040EEC78}"/>
            </c:ext>
          </c:extLst>
        </c:ser>
        <c:ser>
          <c:idx val="1"/>
          <c:order val="1"/>
          <c:tx>
            <c:strRef>
              <c:f>'от Температуры'!$G$73</c:f>
              <c:strCache>
                <c:ptCount val="1"/>
                <c:pt idx="0">
                  <c:v>0,15 Рут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Температуры'!$C$74:$C$77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Температуры'!$G$74:$G$77</c:f>
              <c:numCache>
                <c:formatCode>General</c:formatCode>
                <c:ptCount val="4"/>
                <c:pt idx="0">
                  <c:v>88.6</c:v>
                </c:pt>
                <c:pt idx="1">
                  <c:v>53.6</c:v>
                </c:pt>
                <c:pt idx="2">
                  <c:v>36.1</c:v>
                </c:pt>
                <c:pt idx="3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40-456B-9E99-09EC040EEC78}"/>
            </c:ext>
          </c:extLst>
        </c:ser>
        <c:ser>
          <c:idx val="2"/>
          <c:order val="2"/>
          <c:tx>
            <c:strRef>
              <c:f>'от Температуры'!$H$73</c:f>
              <c:strCache>
                <c:ptCount val="1"/>
                <c:pt idx="0">
                  <c:v>0,15 Бр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Температуры'!$C$74:$C$77</c:f>
              <c:numCache>
                <c:formatCode>General</c:formatCode>
                <c:ptCount val="4"/>
                <c:pt idx="0">
                  <c:v>125</c:v>
                </c:pt>
                <c:pt idx="1">
                  <c:v>130</c:v>
                </c:pt>
                <c:pt idx="2">
                  <c:v>135</c:v>
                </c:pt>
                <c:pt idx="3">
                  <c:v>140</c:v>
                </c:pt>
              </c:numCache>
            </c:numRef>
          </c:xVal>
          <c:yVal>
            <c:numRef>
              <c:f>'от Температуры'!$H$74:$H$77</c:f>
              <c:numCache>
                <c:formatCode>General</c:formatCode>
                <c:ptCount val="4"/>
                <c:pt idx="0">
                  <c:v>1.6</c:v>
                </c:pt>
                <c:pt idx="1">
                  <c:v>15.1</c:v>
                </c:pt>
                <c:pt idx="2">
                  <c:v>23.7</c:v>
                </c:pt>
                <c:pt idx="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40-456B-9E99-09EC040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85355"/>
        <c:axId val="763025786"/>
      </c:scatterChart>
      <c:valAx>
        <c:axId val="369985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763025786"/>
        <c:crosses val="autoZero"/>
        <c:crossBetween val="midCat"/>
      </c:valAx>
      <c:valAx>
        <c:axId val="76302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3699853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8.3216783216783219E-2"/>
          <c:y val="0.12614552169279944"/>
          <c:w val="0.87009290945461171"/>
          <c:h val="0.73442855930612416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Концентрации'!$F$6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Концентрации'!$D$7:$D$10</c:f>
              <c:numCache>
                <c:formatCode>General</c:formatCode>
                <c:ptCount val="4"/>
                <c:pt idx="0">
                  <c:v>5</c:v>
                </c:pt>
                <c:pt idx="1">
                  <c:v>11.48</c:v>
                </c:pt>
                <c:pt idx="2">
                  <c:v>14.2</c:v>
                </c:pt>
                <c:pt idx="3">
                  <c:v>21.5</c:v>
                </c:pt>
              </c:numCache>
            </c:numRef>
          </c:xVal>
          <c:yVal>
            <c:numRef>
              <c:f>'от Концентрации'!$F$7:$F$10</c:f>
              <c:numCache>
                <c:formatCode>General</c:formatCode>
                <c:ptCount val="4"/>
                <c:pt idx="0">
                  <c:v>37.200000000000003</c:v>
                </c:pt>
                <c:pt idx="1">
                  <c:v>63.37</c:v>
                </c:pt>
                <c:pt idx="2">
                  <c:v>97.3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0-4C36-A3C5-C68AD24BE2E5}"/>
            </c:ext>
          </c:extLst>
        </c:ser>
        <c:ser>
          <c:idx val="1"/>
          <c:order val="1"/>
          <c:tx>
            <c:strRef>
              <c:f>'от Концентрации'!$G$6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Концентрации'!$D$7:$D$10</c:f>
              <c:numCache>
                <c:formatCode>General</c:formatCode>
                <c:ptCount val="4"/>
                <c:pt idx="0">
                  <c:v>5</c:v>
                </c:pt>
                <c:pt idx="1">
                  <c:v>11.48</c:v>
                </c:pt>
                <c:pt idx="2">
                  <c:v>14.2</c:v>
                </c:pt>
                <c:pt idx="3">
                  <c:v>21.5</c:v>
                </c:pt>
              </c:numCache>
            </c:numRef>
          </c:xVal>
          <c:yVal>
            <c:numRef>
              <c:f>'от Концентрации'!$G$7:$G$10</c:f>
              <c:numCache>
                <c:formatCode>General</c:formatCode>
                <c:ptCount val="4"/>
                <c:pt idx="0">
                  <c:v>24.5</c:v>
                </c:pt>
                <c:pt idx="1">
                  <c:v>6.58</c:v>
                </c:pt>
                <c:pt idx="2">
                  <c:v>2.7000000000000028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C0-4C36-A3C5-C68AD24BE2E5}"/>
            </c:ext>
          </c:extLst>
        </c:ser>
        <c:ser>
          <c:idx val="2"/>
          <c:order val="2"/>
          <c:tx>
            <c:strRef>
              <c:f>'от Концентрации'!$H$6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Концентрации'!$D$7:$D$10</c:f>
              <c:numCache>
                <c:formatCode>General</c:formatCode>
                <c:ptCount val="4"/>
                <c:pt idx="0">
                  <c:v>5</c:v>
                </c:pt>
                <c:pt idx="1">
                  <c:v>11.48</c:v>
                </c:pt>
                <c:pt idx="2">
                  <c:v>14.2</c:v>
                </c:pt>
                <c:pt idx="3">
                  <c:v>21.5</c:v>
                </c:pt>
              </c:numCache>
            </c:numRef>
          </c:xVal>
          <c:yVal>
            <c:numRef>
              <c:f>'от Концентрации'!$H$7:$H$10</c:f>
              <c:numCache>
                <c:formatCode>General</c:formatCode>
                <c:ptCount val="4"/>
                <c:pt idx="0">
                  <c:v>38.299999999999997</c:v>
                </c:pt>
                <c:pt idx="1">
                  <c:v>30.050000000000004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C0-4C36-A3C5-C68AD24B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90526"/>
        <c:axId val="1618132486"/>
      </c:scatterChart>
      <c:valAx>
        <c:axId val="5723905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sz="1800" b="0">
                    <a:solidFill>
                      <a:srgbClr val="000000"/>
                    </a:solidFill>
                    <a:latin typeface="Tahoma"/>
                  </a:rPr>
                  <a:t>Концентрация TiCl4, 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618132486"/>
        <c:crosses val="autoZero"/>
        <c:crossBetween val="midCat"/>
      </c:valAx>
      <c:valAx>
        <c:axId val="1618132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57239052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При 14%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48083112672594E-2"/>
          <c:y val="0.18950955160631561"/>
          <c:w val="0.77368726004136523"/>
          <c:h val="0.68089755701397814"/>
        </c:manualLayout>
      </c:layout>
      <c:scatterChart>
        <c:scatterStyle val="lineMarker"/>
        <c:varyColors val="1"/>
        <c:ser>
          <c:idx val="0"/>
          <c:order val="0"/>
          <c:tx>
            <c:strRef>
              <c:f>Лист6!$E$38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Лист6!$B$39:$B$42</c:f>
              <c:numCache>
                <c:formatCode>General</c:formatCode>
                <c:ptCount val="4"/>
                <c:pt idx="0">
                  <c:v>160</c:v>
                </c:pt>
                <c:pt idx="1">
                  <c:v>150</c:v>
                </c:pt>
                <c:pt idx="2">
                  <c:v>135</c:v>
                </c:pt>
                <c:pt idx="3">
                  <c:v>135</c:v>
                </c:pt>
              </c:numCache>
            </c:numRef>
          </c:xVal>
          <c:yVal>
            <c:numRef>
              <c:f>Лист6!$E$39:$E$42</c:f>
              <c:numCache>
                <c:formatCode>General</c:formatCode>
                <c:ptCount val="4"/>
                <c:pt idx="0">
                  <c:v>76.5</c:v>
                </c:pt>
                <c:pt idx="1">
                  <c:v>97.3</c:v>
                </c:pt>
                <c:pt idx="2">
                  <c:v>73.099999999999994</c:v>
                </c:pt>
                <c:pt idx="3">
                  <c:v>73.099999999999994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3B-4A90-8126-43FF6562615A}"/>
            </c:ext>
          </c:extLst>
        </c:ser>
        <c:ser>
          <c:idx val="1"/>
          <c:order val="1"/>
          <c:tx>
            <c:strRef>
              <c:f>Лист6!$F$38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Лист6!$B$39:$B$42</c:f>
              <c:numCache>
                <c:formatCode>General</c:formatCode>
                <c:ptCount val="4"/>
                <c:pt idx="0">
                  <c:v>160</c:v>
                </c:pt>
                <c:pt idx="1">
                  <c:v>150</c:v>
                </c:pt>
                <c:pt idx="2">
                  <c:v>135</c:v>
                </c:pt>
                <c:pt idx="3">
                  <c:v>135</c:v>
                </c:pt>
              </c:numCache>
            </c:numRef>
          </c:xVal>
          <c:yVal>
            <c:numRef>
              <c:f>Лист6!$F$39:$F$42</c:f>
              <c:numCache>
                <c:formatCode>General</c:formatCode>
                <c:ptCount val="4"/>
                <c:pt idx="0">
                  <c:v>23.5</c:v>
                </c:pt>
                <c:pt idx="1">
                  <c:v>2.7000000000000028</c:v>
                </c:pt>
                <c:pt idx="2">
                  <c:v>14.7</c:v>
                </c:pt>
                <c:pt idx="3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3B-4A90-8126-43FF6562615A}"/>
            </c:ext>
          </c:extLst>
        </c:ser>
        <c:ser>
          <c:idx val="2"/>
          <c:order val="2"/>
          <c:tx>
            <c:strRef>
              <c:f>Лист6!$G$38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Лист6!$B$39:$B$42</c:f>
              <c:numCache>
                <c:formatCode>General</c:formatCode>
                <c:ptCount val="4"/>
                <c:pt idx="0">
                  <c:v>160</c:v>
                </c:pt>
                <c:pt idx="1">
                  <c:v>150</c:v>
                </c:pt>
                <c:pt idx="2">
                  <c:v>135</c:v>
                </c:pt>
                <c:pt idx="3">
                  <c:v>135</c:v>
                </c:pt>
              </c:numCache>
            </c:numRef>
          </c:xVal>
          <c:yVal>
            <c:numRef>
              <c:f>Лист6!$G$39:$G$42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12.200000000000006</c:v>
                </c:pt>
                <c:pt idx="3">
                  <c:v>14.800000000000006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3B-4A90-8126-43FF6562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52481"/>
        <c:axId val="2087745064"/>
      </c:scatterChart>
      <c:valAx>
        <c:axId val="2098252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2087745064"/>
        <c:crosses val="autoZero"/>
        <c:crossBetween val="midCat"/>
      </c:valAx>
      <c:valAx>
        <c:axId val="2087745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20982524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6.6784869976359337E-2"/>
          <c:y val="0.12598507060189967"/>
          <c:w val="0.88652482269503541"/>
          <c:h val="0.7334944011850331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Концентрации'!$F$15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Концентрации'!$D$16:$D$18</c:f>
              <c:numCache>
                <c:formatCode>General</c:formatCode>
                <c:ptCount val="3"/>
                <c:pt idx="0">
                  <c:v>6.1</c:v>
                </c:pt>
                <c:pt idx="1">
                  <c:v>14.2</c:v>
                </c:pt>
                <c:pt idx="2">
                  <c:v>21.5</c:v>
                </c:pt>
              </c:numCache>
            </c:numRef>
          </c:xVal>
          <c:yVal>
            <c:numRef>
              <c:f>'от Концентрации'!$F$16:$F$18</c:f>
              <c:numCache>
                <c:formatCode>General</c:formatCode>
                <c:ptCount val="3"/>
                <c:pt idx="0">
                  <c:v>63.6</c:v>
                </c:pt>
                <c:pt idx="1">
                  <c:v>76.5</c:v>
                </c:pt>
                <c:pt idx="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B4-4897-A3B3-BE2E3DDE54C8}"/>
            </c:ext>
          </c:extLst>
        </c:ser>
        <c:ser>
          <c:idx val="1"/>
          <c:order val="1"/>
          <c:tx>
            <c:strRef>
              <c:f>'от Концентрации'!$G$15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Концентрации'!$D$16:$D$18</c:f>
              <c:numCache>
                <c:formatCode>General</c:formatCode>
                <c:ptCount val="3"/>
                <c:pt idx="0">
                  <c:v>6.1</c:v>
                </c:pt>
                <c:pt idx="1">
                  <c:v>14.2</c:v>
                </c:pt>
                <c:pt idx="2">
                  <c:v>21.5</c:v>
                </c:pt>
              </c:numCache>
            </c:numRef>
          </c:xVal>
          <c:yVal>
            <c:numRef>
              <c:f>'от Концентрации'!$G$16:$G$18</c:f>
              <c:numCache>
                <c:formatCode>General</c:formatCode>
                <c:ptCount val="3"/>
                <c:pt idx="0">
                  <c:v>36.4</c:v>
                </c:pt>
                <c:pt idx="1">
                  <c:v>23.5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B4-4897-A3B3-BE2E3DDE54C8}"/>
            </c:ext>
          </c:extLst>
        </c:ser>
        <c:ser>
          <c:idx val="2"/>
          <c:order val="2"/>
          <c:tx>
            <c:strRef>
              <c:f>'от Концентрации'!$H$15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Концентрации'!$D$16:$D$18</c:f>
              <c:numCache>
                <c:formatCode>General</c:formatCode>
                <c:ptCount val="3"/>
                <c:pt idx="0">
                  <c:v>6.1</c:v>
                </c:pt>
                <c:pt idx="1">
                  <c:v>14.2</c:v>
                </c:pt>
                <c:pt idx="2">
                  <c:v>21.5</c:v>
                </c:pt>
              </c:numCache>
            </c:numRef>
          </c:xVal>
          <c:yVal>
            <c:numRef>
              <c:f>'от Концентрации'!$H$16:$H$18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B4-4897-A3B3-BE2E3DDE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64176"/>
        <c:axId val="47238585"/>
      </c:scatterChart>
      <c:valAx>
        <c:axId val="881564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sz="1800" b="0">
                    <a:solidFill>
                      <a:srgbClr val="000000"/>
                    </a:solidFill>
                    <a:latin typeface="Tahoma"/>
                  </a:rPr>
                  <a:t>Концентрация TiCl4 в пересчете на TiO2,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47238585"/>
        <c:crosses val="autoZero"/>
        <c:crossBetween val="midCat"/>
      </c:valAx>
      <c:valAx>
        <c:axId val="47238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8815641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0,2 135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'от Концентрации'!$F$23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strRef>
              <c:f>('от Концентрации'!$E$24:$E$26,'от Концентрации'!$E$23:$E$26)</c:f>
              <c:strCache>
                <c:ptCount val="7"/>
                <c:pt idx="0">
                  <c:v>11.48</c:v>
                </c:pt>
                <c:pt idx="1">
                  <c:v>21.32</c:v>
                </c:pt>
                <c:pt idx="2">
                  <c:v>15.1</c:v>
                </c:pt>
                <c:pt idx="3">
                  <c:v>Концентрация</c:v>
                </c:pt>
                <c:pt idx="4">
                  <c:v>11.48</c:v>
                </c:pt>
                <c:pt idx="5">
                  <c:v>21.32</c:v>
                </c:pt>
                <c:pt idx="6">
                  <c:v>15.1</c:v>
                </c:pt>
              </c:strCache>
            </c:strRef>
          </c:xVal>
          <c:yVal>
            <c:numRef>
              <c:f>'от Концентрации'!$F$24:$F$26</c:f>
              <c:numCache>
                <c:formatCode>General</c:formatCode>
                <c:ptCount val="3"/>
                <c:pt idx="0">
                  <c:v>45.95</c:v>
                </c:pt>
                <c:pt idx="1">
                  <c:v>30</c:v>
                </c:pt>
                <c:pt idx="2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5-47DF-B7CC-31C591D95045}"/>
            </c:ext>
          </c:extLst>
        </c:ser>
        <c:ser>
          <c:idx val="1"/>
          <c:order val="1"/>
          <c:tx>
            <c:strRef>
              <c:f>'от Концентрации'!$G$23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strRef>
              <c:f>('от Концентрации'!$E$24:$E$26,'от Концентрации'!$E$23:$E$26)</c:f>
              <c:strCache>
                <c:ptCount val="7"/>
                <c:pt idx="0">
                  <c:v>11.48</c:v>
                </c:pt>
                <c:pt idx="1">
                  <c:v>21.32</c:v>
                </c:pt>
                <c:pt idx="2">
                  <c:v>15.1</c:v>
                </c:pt>
                <c:pt idx="3">
                  <c:v>Концентрация</c:v>
                </c:pt>
                <c:pt idx="4">
                  <c:v>11.48</c:v>
                </c:pt>
                <c:pt idx="5">
                  <c:v>21.32</c:v>
                </c:pt>
                <c:pt idx="6">
                  <c:v>15.1</c:v>
                </c:pt>
              </c:strCache>
            </c:strRef>
          </c:xVal>
          <c:yVal>
            <c:numRef>
              <c:f>'от Концентрации'!$G$24:$G$26</c:f>
              <c:numCache>
                <c:formatCode>General</c:formatCode>
                <c:ptCount val="3"/>
                <c:pt idx="0">
                  <c:v>27.67</c:v>
                </c:pt>
                <c:pt idx="1">
                  <c:v>27</c:v>
                </c:pt>
                <c:pt idx="2">
                  <c:v>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5-47DF-B7CC-31C591D95045}"/>
            </c:ext>
          </c:extLst>
        </c:ser>
        <c:ser>
          <c:idx val="2"/>
          <c:order val="2"/>
          <c:tx>
            <c:strRef>
              <c:f>'от Концентрации'!$H$23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xVal>
            <c:strRef>
              <c:f>('от Концентрации'!$E$24:$E$26,'от Концентрации'!$E$23:$E$26)</c:f>
              <c:strCache>
                <c:ptCount val="7"/>
                <c:pt idx="0">
                  <c:v>11.48</c:v>
                </c:pt>
                <c:pt idx="1">
                  <c:v>21.32</c:v>
                </c:pt>
                <c:pt idx="2">
                  <c:v>15.1</c:v>
                </c:pt>
                <c:pt idx="3">
                  <c:v>Концентрация</c:v>
                </c:pt>
                <c:pt idx="4">
                  <c:v>11.48</c:v>
                </c:pt>
                <c:pt idx="5">
                  <c:v>21.32</c:v>
                </c:pt>
                <c:pt idx="6">
                  <c:v>15.1</c:v>
                </c:pt>
              </c:strCache>
            </c:strRef>
          </c:xVal>
          <c:yVal>
            <c:numRef>
              <c:f>'от Концентрации'!$H$24:$H$26</c:f>
              <c:numCache>
                <c:formatCode>General</c:formatCode>
                <c:ptCount val="3"/>
                <c:pt idx="0">
                  <c:v>26.379999999999995</c:v>
                </c:pt>
                <c:pt idx="1">
                  <c:v>43</c:v>
                </c:pt>
                <c:pt idx="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D5-47DF-B7CC-31C591D9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99531"/>
        <c:axId val="1848807015"/>
      </c:scatterChart>
      <c:valAx>
        <c:axId val="273899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848807015"/>
        <c:crosses val="autoZero"/>
        <c:crossBetween val="midCat"/>
      </c:valAx>
      <c:valAx>
        <c:axId val="1848807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400" b="0">
                    <a:solidFill>
                      <a:srgbClr val="000000"/>
                    </a:solidFill>
                    <a:latin typeface="Roboto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738995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0711692733975715"/>
          <c:y val="7.4415685709249335E-2"/>
          <c:w val="0.80906804375850871"/>
          <c:h val="0.77862576956591489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Концентрации'!$M$6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(Ср. разм)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Концентрации'!$D$7:$D$10</c:f>
              <c:numCache>
                <c:formatCode>General</c:formatCode>
                <c:ptCount val="4"/>
                <c:pt idx="0">
                  <c:v>5</c:v>
                </c:pt>
                <c:pt idx="1">
                  <c:v>11.48</c:v>
                </c:pt>
                <c:pt idx="2">
                  <c:v>14.2</c:v>
                </c:pt>
                <c:pt idx="3">
                  <c:v>21.5</c:v>
                </c:pt>
              </c:numCache>
            </c:numRef>
          </c:xVal>
          <c:yVal>
            <c:numRef>
              <c:f>'от Концентрации'!$M$7:$M$10</c:f>
              <c:numCache>
                <c:formatCode>General</c:formatCode>
                <c:ptCount val="4"/>
                <c:pt idx="0">
                  <c:v>4.5</c:v>
                </c:pt>
                <c:pt idx="1">
                  <c:v>4</c:v>
                </c:pt>
                <c:pt idx="2">
                  <c:v>2.62</c:v>
                </c:pt>
                <c:pt idx="3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A-45D3-875D-7548B0856AD2}"/>
            </c:ext>
          </c:extLst>
        </c:ser>
        <c:ser>
          <c:idx val="1"/>
          <c:order val="1"/>
          <c:tx>
            <c:strRef>
              <c:f>'от Концентрации'!$M$15</c:f>
              <c:strCache>
                <c:ptCount val="1"/>
                <c:pt idx="0">
                  <c:v>160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Концентрации'!$D$7:$D$10</c:f>
              <c:numCache>
                <c:formatCode>General</c:formatCode>
                <c:ptCount val="4"/>
                <c:pt idx="0">
                  <c:v>5</c:v>
                </c:pt>
                <c:pt idx="1">
                  <c:v>11.48</c:v>
                </c:pt>
                <c:pt idx="2">
                  <c:v>14.2</c:v>
                </c:pt>
                <c:pt idx="3">
                  <c:v>21.5</c:v>
                </c:pt>
              </c:numCache>
            </c:numRef>
          </c:xVal>
          <c:yVal>
            <c:numRef>
              <c:f>'от Концентрации'!$M$16:$M$19</c:f>
              <c:numCache>
                <c:formatCode>General</c:formatCode>
                <c:ptCount val="4"/>
                <c:pt idx="0">
                  <c:v>2.69</c:v>
                </c:pt>
                <c:pt idx="1">
                  <c:v>2.2000000000000002</c:v>
                </c:pt>
                <c:pt idx="2">
                  <c:v>1.51</c:v>
                </c:pt>
                <c:pt idx="3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0A-45D3-875D-7548B085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29897"/>
        <c:axId val="221106782"/>
      </c:scatterChart>
      <c:valAx>
        <c:axId val="1219029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600" b="0">
                    <a:solidFill>
                      <a:srgbClr val="000000"/>
                    </a:solidFill>
                    <a:latin typeface="Roboto"/>
                  </a:rPr>
                  <a:t>Концентрация TiCl4 %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21106782"/>
        <c:crosses val="autoZero"/>
        <c:crossBetween val="midCat"/>
      </c:valAx>
      <c:valAx>
        <c:axId val="22110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600" b="0">
                    <a:solidFill>
                      <a:srgbClr val="000000"/>
                    </a:solidFill>
                    <a:latin typeface="Roboto"/>
                  </a:rPr>
                  <a:t>d50, мкм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219029897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0711692733975715"/>
          <c:y val="7.4415685709249335E-2"/>
          <c:w val="0.80906804375850871"/>
          <c:h val="0.77862576956591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'от Концентрации'!$M$15</c:f>
              <c:strCache>
                <c:ptCount val="1"/>
                <c:pt idx="0">
                  <c:v>160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(Ср. разм)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Концентрации'!$D$16:$D$18</c:f>
              <c:numCache>
                <c:formatCode>General</c:formatCode>
                <c:ptCount val="3"/>
                <c:pt idx="0">
                  <c:v>6.1</c:v>
                </c:pt>
                <c:pt idx="1">
                  <c:v>14.2</c:v>
                </c:pt>
                <c:pt idx="2">
                  <c:v>21.5</c:v>
                </c:pt>
              </c:numCache>
            </c:numRef>
          </c:xVal>
          <c:yVal>
            <c:numRef>
              <c:f>'от Концентрации'!$M$16:$M$18</c:f>
              <c:numCache>
                <c:formatCode>General</c:formatCode>
                <c:ptCount val="3"/>
                <c:pt idx="0">
                  <c:v>2.69</c:v>
                </c:pt>
                <c:pt idx="1">
                  <c:v>2.2000000000000002</c:v>
                </c:pt>
                <c:pt idx="2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01-4DE3-8049-F27F9E2E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71863"/>
        <c:axId val="2046048860"/>
      </c:scatterChart>
      <c:valAx>
        <c:axId val="4916718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600" b="0">
                    <a:solidFill>
                      <a:srgbClr val="000000"/>
                    </a:solidFill>
                    <a:latin typeface="Roboto"/>
                  </a:rPr>
                  <a:t>Концентрация TiCl4 в пересчете на TiO2,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46048860"/>
        <c:crosses val="autoZero"/>
        <c:crossBetween val="midCat"/>
      </c:valAx>
      <c:valAx>
        <c:axId val="204604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600" b="0">
                    <a:solidFill>
                      <a:srgbClr val="000000"/>
                    </a:solidFill>
                    <a:latin typeface="Roboto"/>
                  </a:rPr>
                  <a:t>d50, мкм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4916718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4464692482915717"/>
          <c:y val="0.14975399753997537"/>
          <c:w val="0.82448747152619584"/>
          <c:h val="0.73382533825338259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'от Концентрации'!$T$7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Концентрации'!$U$6:$W$6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Концентрации'!$U$7:$W$7</c:f>
              <c:numCache>
                <c:formatCode>General</c:formatCode>
                <c:ptCount val="3"/>
                <c:pt idx="0">
                  <c:v>37.200000000000003</c:v>
                </c:pt>
                <c:pt idx="1">
                  <c:v>24.5</c:v>
                </c:pt>
                <c:pt idx="2">
                  <c:v>38.299999999999997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BC-42B8-9D9D-65BB3E02E748}"/>
            </c:ext>
          </c:extLst>
        </c:ser>
        <c:ser>
          <c:idx val="1"/>
          <c:order val="1"/>
          <c:tx>
            <c:strRef>
              <c:f>'от Концентрации'!$T$8</c:f>
              <c:strCache>
                <c:ptCount val="1"/>
                <c:pt idx="0">
                  <c:v>11.48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Концентрации'!$U$6:$W$6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Концентрации'!$U$8:$W$8</c:f>
              <c:numCache>
                <c:formatCode>General</c:formatCode>
                <c:ptCount val="3"/>
                <c:pt idx="0">
                  <c:v>63.37</c:v>
                </c:pt>
                <c:pt idx="1">
                  <c:v>6.58</c:v>
                </c:pt>
                <c:pt idx="2">
                  <c:v>30.050000000000004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BC-42B8-9D9D-65BB3E02E748}"/>
            </c:ext>
          </c:extLst>
        </c:ser>
        <c:ser>
          <c:idx val="2"/>
          <c:order val="2"/>
          <c:tx>
            <c:strRef>
              <c:f>'от Концентрации'!$T$9</c:f>
              <c:strCache>
                <c:ptCount val="1"/>
                <c:pt idx="0">
                  <c:v>14.2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Концентрации'!$U$6:$W$6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Концентрации'!$U$9:$W$9</c:f>
              <c:numCache>
                <c:formatCode>General</c:formatCode>
                <c:ptCount val="3"/>
                <c:pt idx="0">
                  <c:v>97.3</c:v>
                </c:pt>
                <c:pt idx="1">
                  <c:v>2.7000000000000028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CBC-42B8-9D9D-65BB3E02E748}"/>
            </c:ext>
          </c:extLst>
        </c:ser>
        <c:ser>
          <c:idx val="3"/>
          <c:order val="3"/>
          <c:tx>
            <c:strRef>
              <c:f>'от Концентрации'!$T$10</c:f>
              <c:strCache>
                <c:ptCount val="1"/>
                <c:pt idx="0">
                  <c:v>21.5</c:v>
                </c:pt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Концентрации'!$U$6:$W$6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Концентрации'!$U$10:$W$10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CBC-42B8-9D9D-65BB3E02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7889779"/>
        <c:axId val="1632092745"/>
        <c:axId val="0"/>
      </c:bar3DChart>
      <c:catAx>
        <c:axId val="154788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632092745"/>
        <c:crosses val="autoZero"/>
        <c:auto val="1"/>
        <c:lblAlgn val="ctr"/>
        <c:lblOffset val="100"/>
        <c:noMultiLvlLbl val="1"/>
      </c:catAx>
      <c:valAx>
        <c:axId val="163209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600" b="0">
                    <a:solidFill>
                      <a:srgbClr val="000000"/>
                    </a:solidFill>
                    <a:latin typeface="Roboto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5478897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'от Концентрации'!$T$16</c:f>
              <c:strCache>
                <c:ptCount val="1"/>
                <c:pt idx="0">
                  <c:v>6.1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Концентрации'!$U$15:$W$15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Концентрации'!$U$16:$W$16</c:f>
              <c:numCache>
                <c:formatCode>General</c:formatCode>
                <c:ptCount val="3"/>
                <c:pt idx="0">
                  <c:v>63.6</c:v>
                </c:pt>
                <c:pt idx="1">
                  <c:v>36.4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9D-4D38-9F8F-079005B678E8}"/>
            </c:ext>
          </c:extLst>
        </c:ser>
        <c:ser>
          <c:idx val="1"/>
          <c:order val="1"/>
          <c:tx>
            <c:strRef>
              <c:f>'от Концентрации'!$T$17</c:f>
              <c:strCache>
                <c:ptCount val="1"/>
                <c:pt idx="0">
                  <c:v>14.2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Концентрации'!$U$15:$W$15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Концентрации'!$U$17:$W$17</c:f>
              <c:numCache>
                <c:formatCode>General</c:formatCode>
                <c:ptCount val="3"/>
                <c:pt idx="0">
                  <c:v>76.5</c:v>
                </c:pt>
                <c:pt idx="1">
                  <c:v>23.5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19D-4D38-9F8F-079005B678E8}"/>
            </c:ext>
          </c:extLst>
        </c:ser>
        <c:ser>
          <c:idx val="2"/>
          <c:order val="2"/>
          <c:tx>
            <c:strRef>
              <c:f>'от Концентрации'!$T$18</c:f>
              <c:strCache>
                <c:ptCount val="1"/>
                <c:pt idx="0">
                  <c:v>21.5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Концентрации'!$U$15:$W$15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Концентрации'!$U$18:$W$18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19D-4D38-9F8F-079005B6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2823521"/>
        <c:axId val="302514609"/>
        <c:axId val="0"/>
      </c:bar3DChart>
      <c:catAx>
        <c:axId val="2022823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302514609"/>
        <c:crosses val="autoZero"/>
        <c:auto val="1"/>
        <c:lblAlgn val="ctr"/>
        <c:lblOffset val="100"/>
        <c:noMultiLvlLbl val="1"/>
      </c:catAx>
      <c:valAx>
        <c:axId val="302514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600" b="0">
                    <a:solidFill>
                      <a:srgbClr val="000000"/>
                    </a:solidFill>
                    <a:latin typeface="Roboto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228235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  <c:trendlineLbl>
              <c:numFmt formatCode="General" sourceLinked="0"/>
            </c:trendlineLbl>
          </c:trendline>
          <c:cat>
            <c:numRef>
              <c:f>Термодинамика!$D$7:$D$21</c:f>
              <c:numCache>
                <c:formatCode>0.00</c:formatCode>
                <c:ptCount val="15"/>
                <c:pt idx="0">
                  <c:v>15.287572255558265</c:v>
                </c:pt>
                <c:pt idx="1">
                  <c:v>15.156160459665216</c:v>
                </c:pt>
                <c:pt idx="2">
                  <c:v>14.984419264654845</c:v>
                </c:pt>
                <c:pt idx="3">
                  <c:v>14.77513966598648</c:v>
                </c:pt>
                <c:pt idx="4">
                  <c:v>14.49178082307715</c:v>
                </c:pt>
                <c:pt idx="5">
                  <c:v>14.219086022642903</c:v>
                </c:pt>
                <c:pt idx="6">
                  <c:v>13.956464381063746</c:v>
                </c:pt>
                <c:pt idx="7">
                  <c:v>13.632731959853505</c:v>
                </c:pt>
                <c:pt idx="8">
                  <c:v>13.29020100608834</c:v>
                </c:pt>
                <c:pt idx="9">
                  <c:v>12.901219513227218</c:v>
                </c:pt>
                <c:pt idx="10">
                  <c:v>12.534360190576209</c:v>
                </c:pt>
                <c:pt idx="11">
                  <c:v>12.076484019230959</c:v>
                </c:pt>
                <c:pt idx="12">
                  <c:v>11.399784483670604</c:v>
                </c:pt>
                <c:pt idx="13">
                  <c:v>10.883744856837778</c:v>
                </c:pt>
                <c:pt idx="14">
                  <c:v>10.515904573405884</c:v>
                </c:pt>
              </c:numCache>
            </c:numRef>
          </c:cat>
          <c:val>
            <c:numRef>
              <c:f>Термодинамика!$C$24:$C$38</c:f>
              <c:numCache>
                <c:formatCode>0.000</c:formatCode>
                <c:ptCount val="15"/>
                <c:pt idx="0">
                  <c:v>0</c:v>
                </c:pt>
                <c:pt idx="1">
                  <c:v>47.605499999999999</c:v>
                </c:pt>
                <c:pt idx="2">
                  <c:v>29.973833333333332</c:v>
                </c:pt>
                <c:pt idx="3">
                  <c:v>21.157999999999998</c:v>
                </c:pt>
                <c:pt idx="4">
                  <c:v>15.868499999999999</c:v>
                </c:pt>
                <c:pt idx="5">
                  <c:v>12.342166666666666</c:v>
                </c:pt>
                <c:pt idx="6">
                  <c:v>11.773403225806453</c:v>
                </c:pt>
                <c:pt idx="7">
                  <c:v>11.240187500000001</c:v>
                </c:pt>
                <c:pt idx="8">
                  <c:v>10.739287878787879</c:v>
                </c:pt>
                <c:pt idx="9">
                  <c:v>10.26785294117647</c:v>
                </c:pt>
                <c:pt idx="10">
                  <c:v>9.8233571428571445</c:v>
                </c:pt>
                <c:pt idx="11">
                  <c:v>9.4035555555555561</c:v>
                </c:pt>
                <c:pt idx="12">
                  <c:v>9.0064459459459449</c:v>
                </c:pt>
                <c:pt idx="13">
                  <c:v>8.630236842105262</c:v>
                </c:pt>
                <c:pt idx="14">
                  <c:v>8.2733205128205114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9A-48B5-96CA-17C16E86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23339"/>
        <c:axId val="478889005"/>
      </c:lineChart>
      <c:catAx>
        <c:axId val="1543923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478889005"/>
        <c:crosses val="autoZero"/>
        <c:auto val="1"/>
        <c:lblAlgn val="ctr"/>
        <c:lblOffset val="100"/>
        <c:noMultiLvlLbl val="1"/>
      </c:catAx>
      <c:valAx>
        <c:axId val="47888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5439233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130, 15%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5772734525181008E-2"/>
          <c:y val="0.11988446739116339"/>
          <c:w val="0.85838044778334111"/>
          <c:h val="0.74281598921182868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Соотношения'!$F$23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(параметр 1)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Соотношения'!$E$24:$E$30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 formatCode="0.000">
                  <c:v>3.3333333333333333E-2</c:v>
                </c:pt>
                <c:pt idx="4">
                  <c:v>0.25</c:v>
                </c:pt>
                <c:pt idx="5">
                  <c:v>0.3</c:v>
                </c:pt>
                <c:pt idx="6">
                  <c:v>0.15</c:v>
                </c:pt>
              </c:numCache>
            </c:numRef>
          </c:xVal>
          <c:yVal>
            <c:numRef>
              <c:f>'от Соотношения'!$F$24:$F$30</c:f>
              <c:numCache>
                <c:formatCode>General</c:formatCode>
                <c:ptCount val="7"/>
                <c:pt idx="0">
                  <c:v>54.1</c:v>
                </c:pt>
                <c:pt idx="1">
                  <c:v>18.899999999999999</c:v>
                </c:pt>
                <c:pt idx="2">
                  <c:v>33.5</c:v>
                </c:pt>
                <c:pt idx="3">
                  <c:v>57</c:v>
                </c:pt>
                <c:pt idx="4">
                  <c:v>39.5</c:v>
                </c:pt>
                <c:pt idx="5">
                  <c:v>13.7</c:v>
                </c:pt>
                <c:pt idx="6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6-4199-AC20-F37832C6BB26}"/>
            </c:ext>
          </c:extLst>
        </c:ser>
        <c:ser>
          <c:idx val="1"/>
          <c:order val="1"/>
          <c:tx>
            <c:strRef>
              <c:f>'от Соотношения'!$G$23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>Линия тренда (параметр 2)</c:nam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Соотношения'!$E$24:$E$30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 formatCode="0.000">
                  <c:v>3.3333333333333333E-2</c:v>
                </c:pt>
                <c:pt idx="4">
                  <c:v>0.25</c:v>
                </c:pt>
                <c:pt idx="5">
                  <c:v>0.3</c:v>
                </c:pt>
                <c:pt idx="6">
                  <c:v>0.15</c:v>
                </c:pt>
              </c:numCache>
            </c:numRef>
          </c:xVal>
          <c:yVal>
            <c:numRef>
              <c:f>'от Соотношения'!$G$24:$G$30</c:f>
              <c:numCache>
                <c:formatCode>General</c:formatCode>
                <c:ptCount val="7"/>
                <c:pt idx="0">
                  <c:v>22.6</c:v>
                </c:pt>
                <c:pt idx="1">
                  <c:v>65.3</c:v>
                </c:pt>
                <c:pt idx="2">
                  <c:v>34</c:v>
                </c:pt>
                <c:pt idx="3">
                  <c:v>24</c:v>
                </c:pt>
                <c:pt idx="4">
                  <c:v>50.9</c:v>
                </c:pt>
                <c:pt idx="5">
                  <c:v>83.7</c:v>
                </c:pt>
                <c:pt idx="6">
                  <c:v>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6-4199-AC20-F37832C6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55213"/>
        <c:axId val="1636581477"/>
      </c:scatterChart>
      <c:valAx>
        <c:axId val="19332552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1800" b="0">
                    <a:solidFill>
                      <a:srgbClr val="000000"/>
                    </a:solidFill>
                    <a:latin typeface="Arial"/>
                  </a:rPr>
                  <a:t>Соотношение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636581477"/>
        <c:crosses val="autoZero"/>
        <c:crossBetween val="midCat"/>
      </c:valAx>
      <c:valAx>
        <c:axId val="1636581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9332552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Термодинамика!$J$42</c:f>
              <c:strCache>
                <c:ptCount val="1"/>
                <c:pt idx="0">
                  <c:v>G анатаз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Термодинамика!$J$43:$J$49</c:f>
              <c:numCache>
                <c:formatCode>0.00E+00</c:formatCode>
                <c:ptCount val="7"/>
                <c:pt idx="0">
                  <c:v>-1435.7543197355481</c:v>
                </c:pt>
                <c:pt idx="1">
                  <c:v>-1265.730781872131</c:v>
                </c:pt>
                <c:pt idx="2">
                  <c:v>-1428.1977180527319</c:v>
                </c:pt>
                <c:pt idx="3">
                  <c:v>-3548.1833908046101</c:v>
                </c:pt>
                <c:pt idx="4">
                  <c:v>-7462.144161783508</c:v>
                </c:pt>
                <c:pt idx="5">
                  <c:v>-8176.2430208098376</c:v>
                </c:pt>
                <c:pt idx="6">
                  <c:v>-3105.7632916384755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F-4E1C-AE99-F0C854FE9132}"/>
            </c:ext>
          </c:extLst>
        </c:ser>
        <c:ser>
          <c:idx val="1"/>
          <c:order val="1"/>
          <c:tx>
            <c:strRef>
              <c:f>Термодинамика!$K$42</c:f>
              <c:strCache>
                <c:ptCount val="1"/>
                <c:pt idx="0">
                  <c:v>G рутил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Термодинамика!$K$43:$K$49</c:f>
              <c:numCache>
                <c:formatCode>0.00E+00</c:formatCode>
                <c:ptCount val="7"/>
                <c:pt idx="0">
                  <c:v>-604.52813462549784</c:v>
                </c:pt>
                <c:pt idx="1">
                  <c:v>-1284.6222860791822</c:v>
                </c:pt>
                <c:pt idx="2">
                  <c:v>-4934.460898880614</c:v>
                </c:pt>
                <c:pt idx="3">
                  <c:v>-6075.5077529862756</c:v>
                </c:pt>
                <c:pt idx="4">
                  <c:v>-9615.7756413868046</c:v>
                </c:pt>
                <c:pt idx="5">
                  <c:v>-3415.5839606340596</c:v>
                </c:pt>
                <c:pt idx="6">
                  <c:v>-18974.626825557789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F-4E1C-AE99-F0C854FE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79311"/>
        <c:axId val="1316767706"/>
      </c:lineChart>
      <c:catAx>
        <c:axId val="10777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316767706"/>
        <c:crosses val="autoZero"/>
        <c:auto val="1"/>
        <c:lblAlgn val="ctr"/>
        <c:lblOffset val="100"/>
        <c:noMultiLvlLbl val="1"/>
      </c:catAx>
      <c:valAx>
        <c:axId val="1316767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077793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'От объема'!$E$2</c:f>
              <c:strCache>
                <c:ptCount val="1"/>
                <c:pt idx="0">
                  <c:v>68.2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объема'!$F$1:$H$1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объема'!$F$2:$H$2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94-44C8-A4D2-46005F8A9C24}"/>
            </c:ext>
          </c:extLst>
        </c:ser>
        <c:ser>
          <c:idx val="1"/>
          <c:order val="1"/>
          <c:tx>
            <c:strRef>
              <c:f>'От объема'!$E$3</c:f>
              <c:strCache>
                <c:ptCount val="1"/>
                <c:pt idx="0">
                  <c:v>184.7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объема'!$F$1:$H$1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объема'!$F$3:$H$3</c:f>
              <c:numCache>
                <c:formatCode>General</c:formatCode>
                <c:ptCount val="3"/>
                <c:pt idx="0">
                  <c:v>95.5</c:v>
                </c:pt>
                <c:pt idx="1">
                  <c:v>4.5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494-44C8-A4D2-46005F8A9C24}"/>
            </c:ext>
          </c:extLst>
        </c:ser>
        <c:ser>
          <c:idx val="2"/>
          <c:order val="2"/>
          <c:tx>
            <c:strRef>
              <c:f>'От объема'!$E$4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'От объема'!$F$1:$H$1</c:f>
              <c:strCache>
                <c:ptCount val="3"/>
                <c:pt idx="0">
                  <c:v>Анатаз</c:v>
                </c:pt>
                <c:pt idx="1">
                  <c:v>Рутил</c:v>
                </c:pt>
                <c:pt idx="2">
                  <c:v>Брукит</c:v>
                </c:pt>
              </c:strCache>
            </c:strRef>
          </c:cat>
          <c:val>
            <c:numRef>
              <c:f>'От объема'!$F$4:$H$4</c:f>
              <c:numCache>
                <c:formatCode>General</c:formatCode>
                <c:ptCount val="3"/>
                <c:pt idx="0">
                  <c:v>76.2</c:v>
                </c:pt>
                <c:pt idx="1">
                  <c:v>8.6999999999999993</c:v>
                </c:pt>
                <c:pt idx="2">
                  <c:v>15.099999999999998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494-44C8-A4D2-46005F8A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802005"/>
        <c:axId val="1503249861"/>
      </c:barChart>
      <c:catAx>
        <c:axId val="714802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503249861"/>
        <c:crosses val="autoZero"/>
        <c:auto val="1"/>
        <c:lblAlgn val="ctr"/>
        <c:lblOffset val="100"/>
        <c:noMultiLvlLbl val="1"/>
      </c:catAx>
      <c:valAx>
        <c:axId val="1503249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800" b="0">
                    <a:solidFill>
                      <a:srgbClr val="000000"/>
                    </a:solidFill>
                    <a:latin typeface="Roboto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7148020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11%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48083112672594E-2"/>
          <c:y val="0.18950955160631561"/>
          <c:w val="0.77368726004136523"/>
          <c:h val="0.68089755701397814"/>
        </c:manualLayout>
      </c:layout>
      <c:scatterChart>
        <c:scatterStyle val="lineMarker"/>
        <c:varyColors val="1"/>
        <c:ser>
          <c:idx val="0"/>
          <c:order val="0"/>
          <c:tx>
            <c:strRef>
              <c:f>Лист6!$E$26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Лист6!$B$27:$B$36</c:f>
              <c:numCache>
                <c:formatCode>General</c:formatCode>
                <c:ptCount val="10"/>
                <c:pt idx="0">
                  <c:v>125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160</c:v>
                </c:pt>
                <c:pt idx="5">
                  <c:v>170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160</c:v>
                </c:pt>
              </c:numCache>
            </c:numRef>
          </c:xVal>
          <c:yVal>
            <c:numRef>
              <c:f>Лист6!$E$27:$E$36</c:f>
              <c:numCache>
                <c:formatCode>General</c:formatCode>
                <c:ptCount val="10"/>
                <c:pt idx="0">
                  <c:v>11.3</c:v>
                </c:pt>
                <c:pt idx="1">
                  <c:v>8.27</c:v>
                </c:pt>
                <c:pt idx="2">
                  <c:v>63.37</c:v>
                </c:pt>
                <c:pt idx="3">
                  <c:v>45.95</c:v>
                </c:pt>
                <c:pt idx="4">
                  <c:v>72.8</c:v>
                </c:pt>
                <c:pt idx="5">
                  <c:v>89</c:v>
                </c:pt>
                <c:pt idx="6">
                  <c:v>28.8</c:v>
                </c:pt>
                <c:pt idx="7">
                  <c:v>78.3</c:v>
                </c:pt>
                <c:pt idx="8">
                  <c:v>88.5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E-4322-B33E-E9ED0A55D1DE}"/>
            </c:ext>
          </c:extLst>
        </c:ser>
        <c:ser>
          <c:idx val="1"/>
          <c:order val="1"/>
          <c:tx>
            <c:strRef>
              <c:f>Лист6!$F$26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Лист6!$B$27:$B$36</c:f>
              <c:numCache>
                <c:formatCode>General</c:formatCode>
                <c:ptCount val="10"/>
                <c:pt idx="0">
                  <c:v>125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160</c:v>
                </c:pt>
                <c:pt idx="5">
                  <c:v>170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160</c:v>
                </c:pt>
              </c:numCache>
            </c:numRef>
          </c:xVal>
          <c:yVal>
            <c:numRef>
              <c:f>Лист6!$F$27:$F$36</c:f>
              <c:numCache>
                <c:formatCode>General</c:formatCode>
                <c:ptCount val="10"/>
                <c:pt idx="0">
                  <c:v>57.51</c:v>
                </c:pt>
                <c:pt idx="1">
                  <c:v>91.73</c:v>
                </c:pt>
                <c:pt idx="2">
                  <c:v>6.58</c:v>
                </c:pt>
                <c:pt idx="3">
                  <c:v>27.67</c:v>
                </c:pt>
                <c:pt idx="4">
                  <c:v>27.200000000000003</c:v>
                </c:pt>
                <c:pt idx="5">
                  <c:v>11</c:v>
                </c:pt>
                <c:pt idx="6">
                  <c:v>71.2</c:v>
                </c:pt>
                <c:pt idx="7">
                  <c:v>6.2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3E-4322-B33E-E9ED0A55D1DE}"/>
            </c:ext>
          </c:extLst>
        </c:ser>
        <c:ser>
          <c:idx val="2"/>
          <c:order val="2"/>
          <c:tx>
            <c:strRef>
              <c:f>Лист6!$G$26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Лист6!$B$27:$B$36</c:f>
              <c:numCache>
                <c:formatCode>General</c:formatCode>
                <c:ptCount val="10"/>
                <c:pt idx="0">
                  <c:v>125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160</c:v>
                </c:pt>
                <c:pt idx="5">
                  <c:v>170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160</c:v>
                </c:pt>
              </c:numCache>
            </c:numRef>
          </c:xVal>
          <c:yVal>
            <c:numRef>
              <c:f>Лист6!$G$27:$G$36</c:f>
              <c:numCache>
                <c:formatCode>General</c:formatCode>
                <c:ptCount val="10"/>
                <c:pt idx="0">
                  <c:v>31.190000000000005</c:v>
                </c:pt>
                <c:pt idx="1">
                  <c:v>0</c:v>
                </c:pt>
                <c:pt idx="2">
                  <c:v>30.050000000000004</c:v>
                </c:pt>
                <c:pt idx="3">
                  <c:v>26.379999999999995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15.500000000000004</c:v>
                </c:pt>
                <c:pt idx="8">
                  <c:v>11.5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3E-4322-B33E-E9ED0A55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18804"/>
        <c:axId val="187644112"/>
      </c:scatterChart>
      <c:valAx>
        <c:axId val="691318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87644112"/>
        <c:crosses val="autoZero"/>
        <c:crossBetween val="midCat"/>
      </c:valAx>
      <c:valAx>
        <c:axId val="18764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6913188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1146458997524634"/>
          <c:y val="7.0230607966457026E-2"/>
          <c:w val="0.83382626875051546"/>
          <c:h val="0.772206679172912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'от Соотношения'!$N$6</c:f>
              <c:strCache>
                <c:ptCount val="1"/>
                <c:pt idx="0">
                  <c:v>Нас. плотн.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Соотношения'!$E$7:$E$10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0.2</c:v>
                </c:pt>
                <c:pt idx="2">
                  <c:v>0.40200000000000002</c:v>
                </c:pt>
                <c:pt idx="3">
                  <c:v>0.49</c:v>
                </c:pt>
              </c:numCache>
            </c:numRef>
          </c:xVal>
          <c:yVal>
            <c:numRef>
              <c:f>'от Соотношения'!$N$7:$N$10</c:f>
              <c:numCache>
                <c:formatCode>General</c:formatCode>
                <c:ptCount val="4"/>
                <c:pt idx="0">
                  <c:v>0.59599999999999997</c:v>
                </c:pt>
                <c:pt idx="1">
                  <c:v>0.68</c:v>
                </c:pt>
                <c:pt idx="2">
                  <c:v>1.0680000000000001</c:v>
                </c:pt>
                <c:pt idx="3">
                  <c:v>1.0960000000000001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9-4E60-8B1F-E3656CBE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72851"/>
        <c:axId val="1500920420"/>
      </c:scatterChart>
      <c:valAx>
        <c:axId val="681072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Соотношение </a:t>
                </a:r>
                <a:r>
                  <a:rPr lang="en-US" sz="1800" b="0">
                    <a:solidFill>
                      <a:srgbClr val="000000"/>
                    </a:solidFill>
                    <a:latin typeface="Tahoma"/>
                  </a:rPr>
                  <a:t>TiO2/MgCl2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500920420"/>
        <c:crosses val="autoZero"/>
        <c:crossBetween val="midCat"/>
      </c:valAx>
      <c:valAx>
        <c:axId val="1500920420"/>
        <c:scaling>
          <c:orientation val="minMax"/>
          <c:max val="1.14999999999999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600" b="0">
                    <a:solidFill>
                      <a:srgbClr val="000000"/>
                    </a:solidFill>
                    <a:latin typeface="Tahoma"/>
                  </a:rPr>
                  <a:t>Насыпная плотность, г/см3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6810728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Зависимость значения </a:t>
            </a:r>
            <a:r>
              <a:rPr lang="en-US" b="0">
                <a:solidFill>
                  <a:srgbClr val="000000"/>
                </a:solidFill>
                <a:latin typeface="Tahoma"/>
              </a:rPr>
              <a:t>D50 </a:t>
            </a:r>
            <a:r>
              <a:rPr lang="ru-RU" b="0">
                <a:solidFill>
                  <a:srgbClr val="000000"/>
                </a:solidFill>
                <a:latin typeface="Tahoma"/>
              </a:rPr>
              <a:t>от соотношения </a:t>
            </a:r>
            <a:r>
              <a:rPr lang="en-US" b="0">
                <a:solidFill>
                  <a:srgbClr val="000000"/>
                </a:solidFill>
                <a:latin typeface="Tahoma"/>
              </a:rPr>
              <a:t>Ti/Mg </a:t>
            </a:r>
            <a:r>
              <a:rPr lang="ru-RU" b="0">
                <a:solidFill>
                  <a:srgbClr val="000000"/>
                </a:solidFill>
                <a:latin typeface="Tahoma"/>
              </a:rPr>
              <a:t>при Т=135, С=21%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9587069236735312E-2"/>
          <c:y val="0.19978902953586494"/>
          <c:w val="0.86230064711930687"/>
          <c:h val="0.64198312236286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'от Соотношения'!$M$6</c:f>
              <c:strCache>
                <c:ptCount val="1"/>
                <c:pt idx="0">
                  <c:v>d50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Соотношения'!$E$7:$E$10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0.2</c:v>
                </c:pt>
                <c:pt idx="2">
                  <c:v>0.40200000000000002</c:v>
                </c:pt>
                <c:pt idx="3">
                  <c:v>0.49</c:v>
                </c:pt>
              </c:numCache>
            </c:numRef>
          </c:xVal>
          <c:yVal>
            <c:numRef>
              <c:f>'от Соотношения'!$M$7:$M$10</c:f>
              <c:numCache>
                <c:formatCode>General</c:formatCode>
                <c:ptCount val="4"/>
                <c:pt idx="0">
                  <c:v>5.62</c:v>
                </c:pt>
                <c:pt idx="1">
                  <c:v>6.58</c:v>
                </c:pt>
                <c:pt idx="2">
                  <c:v>9.9499999999999993</c:v>
                </c:pt>
                <c:pt idx="3">
                  <c:v>5.96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4-4245-AD89-E8F940CF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56957"/>
        <c:axId val="1446565432"/>
      </c:scatterChart>
      <c:valAx>
        <c:axId val="111156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Соотношение </a:t>
                </a:r>
                <a:r>
                  <a:rPr lang="en-US" sz="1800" b="0">
                    <a:solidFill>
                      <a:srgbClr val="000000"/>
                    </a:solidFill>
                    <a:latin typeface="Tahoma"/>
                  </a:rPr>
                  <a:t>Ti/Mg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446565432"/>
        <c:crosses val="autoZero"/>
        <c:crossBetween val="midCat"/>
      </c:valAx>
      <c:valAx>
        <c:axId val="1446565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Tahoma"/>
                  </a:rPr>
                  <a:t>D50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1115695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125, 21%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812018489984591E-2"/>
          <c:y val="0.10663451002474254"/>
          <c:w val="0.85680435923559028"/>
          <c:h val="0.76377259859555124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Соотношения'!$F$16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Соотношения'!$E$17:$E$19</c:f>
              <c:numCache>
                <c:formatCode>General</c:formatCode>
                <c:ptCount val="3"/>
                <c:pt idx="0">
                  <c:v>0.17</c:v>
                </c:pt>
                <c:pt idx="1">
                  <c:v>0.255</c:v>
                </c:pt>
                <c:pt idx="2">
                  <c:v>0.35</c:v>
                </c:pt>
              </c:numCache>
            </c:numRef>
          </c:xVal>
          <c:yVal>
            <c:numRef>
              <c:f>'от Соотношения'!$F$17:$F$19</c:f>
              <c:numCache>
                <c:formatCode>General</c:formatCode>
                <c:ptCount val="3"/>
                <c:pt idx="0">
                  <c:v>14.97</c:v>
                </c:pt>
                <c:pt idx="1">
                  <c:v>5.66</c:v>
                </c:pt>
                <c:pt idx="2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1-4263-8E79-44725FDAA198}"/>
            </c:ext>
          </c:extLst>
        </c:ser>
        <c:ser>
          <c:idx val="1"/>
          <c:order val="1"/>
          <c:tx>
            <c:strRef>
              <c:f>'от Соотношения'!$G$16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Соотношения'!$E$17:$E$19</c:f>
              <c:numCache>
                <c:formatCode>General</c:formatCode>
                <c:ptCount val="3"/>
                <c:pt idx="0">
                  <c:v>0.17</c:v>
                </c:pt>
                <c:pt idx="1">
                  <c:v>0.255</c:v>
                </c:pt>
                <c:pt idx="2">
                  <c:v>0.35</c:v>
                </c:pt>
              </c:numCache>
            </c:numRef>
          </c:xVal>
          <c:yVal>
            <c:numRef>
              <c:f>'от Соотношения'!$G$17:$G$19</c:f>
              <c:numCache>
                <c:formatCode>General</c:formatCode>
                <c:ptCount val="3"/>
                <c:pt idx="0">
                  <c:v>85.03</c:v>
                </c:pt>
                <c:pt idx="1">
                  <c:v>94.34</c:v>
                </c:pt>
                <c:pt idx="2">
                  <c:v>91.35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41-4263-8E79-44725FDAA198}"/>
            </c:ext>
          </c:extLst>
        </c:ser>
        <c:ser>
          <c:idx val="2"/>
          <c:order val="2"/>
          <c:tx>
            <c:strRef>
              <c:f>'от Соотношения'!$H$16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Соотношения'!$E$17:$E$19</c:f>
              <c:numCache>
                <c:formatCode>General</c:formatCode>
                <c:ptCount val="3"/>
                <c:pt idx="0">
                  <c:v>0.17</c:v>
                </c:pt>
                <c:pt idx="1">
                  <c:v>0.255</c:v>
                </c:pt>
                <c:pt idx="2">
                  <c:v>0.35</c:v>
                </c:pt>
              </c:numCache>
            </c:numRef>
          </c:xVal>
          <c:yVal>
            <c:numRef>
              <c:f>'от Соотношения'!$H$17:$H$19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41-4263-8E79-44725FDAA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38344"/>
        <c:axId val="442068454"/>
      </c:scatterChart>
      <c:valAx>
        <c:axId val="181773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Соотношение </a:t>
                </a:r>
                <a:r>
                  <a:rPr lang="en-US" sz="1800" b="0">
                    <a:solidFill>
                      <a:srgbClr val="000000"/>
                    </a:solidFill>
                    <a:latin typeface="Tahoma"/>
                  </a:rPr>
                  <a:t>TiO2/MgCl2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442068454"/>
        <c:crosses val="autoZero"/>
        <c:crossBetween val="midCat"/>
      </c:valAx>
      <c:valAx>
        <c:axId val="442068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400" b="1">
                    <a:solidFill>
                      <a:srgbClr val="000000"/>
                    </a:solidFill>
                    <a:latin typeface="Tahoma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8177383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135, 21%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812018489984591E-2"/>
          <c:y val="0.10663451002474254"/>
          <c:w val="0.85680435923559028"/>
          <c:h val="0.76377259859555124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Соотношения'!$F$6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Соотношения'!$E$7:$E$10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0.2</c:v>
                </c:pt>
                <c:pt idx="2">
                  <c:v>0.40200000000000002</c:v>
                </c:pt>
                <c:pt idx="3">
                  <c:v>0.49</c:v>
                </c:pt>
              </c:numCache>
            </c:numRef>
          </c:xVal>
          <c:yVal>
            <c:numRef>
              <c:f>'от Соотношения'!$F$7:$F$10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14</c:v>
                </c:pt>
                <c:pt idx="3">
                  <c:v>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2-4212-99CF-38273C622ACC}"/>
            </c:ext>
          </c:extLst>
        </c:ser>
        <c:ser>
          <c:idx val="1"/>
          <c:order val="1"/>
          <c:tx>
            <c:strRef>
              <c:f>'от Соотношения'!$G$6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Соотношения'!$E$7:$E$10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0.2</c:v>
                </c:pt>
                <c:pt idx="2">
                  <c:v>0.40200000000000002</c:v>
                </c:pt>
                <c:pt idx="3">
                  <c:v>0.49</c:v>
                </c:pt>
              </c:numCache>
            </c:numRef>
          </c:xVal>
          <c:yVal>
            <c:numRef>
              <c:f>'от Соотношения'!$G$7:$G$10</c:f>
              <c:numCache>
                <c:formatCode>General</c:formatCode>
                <c:ptCount val="4"/>
                <c:pt idx="0">
                  <c:v>44</c:v>
                </c:pt>
                <c:pt idx="1">
                  <c:v>27</c:v>
                </c:pt>
                <c:pt idx="2">
                  <c:v>78</c:v>
                </c:pt>
                <c:pt idx="3">
                  <c:v>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92-4212-99CF-38273C622ACC}"/>
            </c:ext>
          </c:extLst>
        </c:ser>
        <c:ser>
          <c:idx val="2"/>
          <c:order val="2"/>
          <c:tx>
            <c:strRef>
              <c:f>'от Соотношения'!$H$6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Соотношения'!$E$7:$E$10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0.2</c:v>
                </c:pt>
                <c:pt idx="2">
                  <c:v>0.40200000000000002</c:v>
                </c:pt>
                <c:pt idx="3">
                  <c:v>0.49</c:v>
                </c:pt>
              </c:numCache>
            </c:numRef>
          </c:xVal>
          <c:yVal>
            <c:numRef>
              <c:f>'от Соотношения'!$H$7:$H$10</c:f>
              <c:numCache>
                <c:formatCode>General</c:formatCode>
                <c:ptCount val="4"/>
                <c:pt idx="0">
                  <c:v>38</c:v>
                </c:pt>
                <c:pt idx="1">
                  <c:v>43</c:v>
                </c:pt>
                <c:pt idx="2">
                  <c:v>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92-4212-99CF-38273C62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79391"/>
        <c:axId val="1171830258"/>
      </c:scatterChart>
      <c:valAx>
        <c:axId val="1563179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Соотношение </a:t>
                </a:r>
                <a:r>
                  <a:rPr lang="en-US" sz="1800" b="0">
                    <a:solidFill>
                      <a:srgbClr val="000000"/>
                    </a:solidFill>
                    <a:latin typeface="Tahoma"/>
                  </a:rPr>
                  <a:t>TiO2/MgCl2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171830258"/>
        <c:crosses val="autoZero"/>
        <c:crossBetween val="midCat"/>
      </c:valAx>
      <c:valAx>
        <c:axId val="1171830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400" b="1">
                    <a:solidFill>
                      <a:srgbClr val="000000"/>
                    </a:solidFill>
                    <a:latin typeface="Tahoma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5631793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130, 15%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5772734525181008E-2"/>
          <c:y val="0.11988446739116339"/>
          <c:w val="0.85838044778334111"/>
          <c:h val="0.74281598921182868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Соотношения'!$F$23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(параметр 1)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Соотношения'!$E$24:$E$30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 formatCode="0.000">
                  <c:v>3.3333333333333333E-2</c:v>
                </c:pt>
                <c:pt idx="4">
                  <c:v>0.25</c:v>
                </c:pt>
                <c:pt idx="5">
                  <c:v>0.3</c:v>
                </c:pt>
                <c:pt idx="6">
                  <c:v>0.15</c:v>
                </c:pt>
              </c:numCache>
            </c:numRef>
          </c:xVal>
          <c:yVal>
            <c:numRef>
              <c:f>'от Соотношения'!$F$24:$F$30</c:f>
              <c:numCache>
                <c:formatCode>General</c:formatCode>
                <c:ptCount val="7"/>
                <c:pt idx="0">
                  <c:v>54.1</c:v>
                </c:pt>
                <c:pt idx="1">
                  <c:v>18.899999999999999</c:v>
                </c:pt>
                <c:pt idx="2">
                  <c:v>33.5</c:v>
                </c:pt>
                <c:pt idx="3">
                  <c:v>57</c:v>
                </c:pt>
                <c:pt idx="4">
                  <c:v>39.5</c:v>
                </c:pt>
                <c:pt idx="5">
                  <c:v>13.7</c:v>
                </c:pt>
                <c:pt idx="6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5-4564-A4C0-FF2A47EB1F69}"/>
            </c:ext>
          </c:extLst>
        </c:ser>
        <c:ser>
          <c:idx val="1"/>
          <c:order val="1"/>
          <c:tx>
            <c:strRef>
              <c:f>'от Соотношения'!$G$23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>Линия тренда (параметр 2)</c:nam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Соотношения'!$E$24:$E$30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 formatCode="0.000">
                  <c:v>3.3333333333333333E-2</c:v>
                </c:pt>
                <c:pt idx="4">
                  <c:v>0.25</c:v>
                </c:pt>
                <c:pt idx="5">
                  <c:v>0.3</c:v>
                </c:pt>
                <c:pt idx="6">
                  <c:v>0.15</c:v>
                </c:pt>
              </c:numCache>
            </c:numRef>
          </c:xVal>
          <c:yVal>
            <c:numRef>
              <c:f>'от Соотношения'!$G$24:$G$30</c:f>
              <c:numCache>
                <c:formatCode>General</c:formatCode>
                <c:ptCount val="7"/>
                <c:pt idx="0">
                  <c:v>22.6</c:v>
                </c:pt>
                <c:pt idx="1">
                  <c:v>65.3</c:v>
                </c:pt>
                <c:pt idx="2">
                  <c:v>34</c:v>
                </c:pt>
                <c:pt idx="3">
                  <c:v>24</c:v>
                </c:pt>
                <c:pt idx="4">
                  <c:v>50.9</c:v>
                </c:pt>
                <c:pt idx="5">
                  <c:v>83.7</c:v>
                </c:pt>
                <c:pt idx="6">
                  <c:v>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5-4564-A4C0-FF2A47EB1F69}"/>
            </c:ext>
          </c:extLst>
        </c:ser>
        <c:ser>
          <c:idx val="2"/>
          <c:order val="2"/>
          <c:tx>
            <c:strRef>
              <c:f>'от Соотношения'!$H$23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>Линия тренда (Брукит)</c:name>
            <c:spPr>
              <a:ln w="19050">
                <a:solidFill>
                  <a:srgbClr val="F4B4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Соотношения'!$E$24:$E$30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 formatCode="0.000">
                  <c:v>3.3333333333333333E-2</c:v>
                </c:pt>
                <c:pt idx="4">
                  <c:v>0.25</c:v>
                </c:pt>
                <c:pt idx="5">
                  <c:v>0.3</c:v>
                </c:pt>
                <c:pt idx="6">
                  <c:v>0.15</c:v>
                </c:pt>
              </c:numCache>
            </c:numRef>
          </c:xVal>
          <c:yVal>
            <c:numRef>
              <c:f>'от Соотношения'!$H$24:$H$30</c:f>
              <c:numCache>
                <c:formatCode>General</c:formatCode>
                <c:ptCount val="7"/>
                <c:pt idx="0">
                  <c:v>23.299999999999997</c:v>
                </c:pt>
                <c:pt idx="1">
                  <c:v>15.799999999999997</c:v>
                </c:pt>
                <c:pt idx="2">
                  <c:v>32.5</c:v>
                </c:pt>
                <c:pt idx="3">
                  <c:v>19</c:v>
                </c:pt>
                <c:pt idx="4">
                  <c:v>9.6</c:v>
                </c:pt>
                <c:pt idx="5">
                  <c:v>2.7</c:v>
                </c:pt>
                <c:pt idx="6">
                  <c:v>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5-4564-A4C0-FF2A47EB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11933"/>
        <c:axId val="654756374"/>
      </c:scatterChart>
      <c:valAx>
        <c:axId val="1241011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Соотношение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654756374"/>
        <c:crosses val="autoZero"/>
        <c:crossBetween val="midCat"/>
      </c:valAx>
      <c:valAx>
        <c:axId val="654756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2410119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135, 15%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5772734525181008E-2"/>
          <c:y val="0.11988446739116339"/>
          <c:w val="0.85838044778334111"/>
          <c:h val="0.74281598921182868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Соотношения'!$F$33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(параметр 1)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Соотношения'!$E$34:$E$37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Соотношения'!$F$34:$F$37</c:f>
              <c:numCache>
                <c:formatCode>General</c:formatCode>
                <c:ptCount val="4"/>
                <c:pt idx="0">
                  <c:v>38.9</c:v>
                </c:pt>
                <c:pt idx="1">
                  <c:v>42.3</c:v>
                </c:pt>
                <c:pt idx="2">
                  <c:v>50.3</c:v>
                </c:pt>
                <c:pt idx="3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9-4AD9-AC79-00A11A801172}"/>
            </c:ext>
          </c:extLst>
        </c:ser>
        <c:ser>
          <c:idx val="1"/>
          <c:order val="1"/>
          <c:tx>
            <c:strRef>
              <c:f>'от Соотношения'!$G$33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>Линия тренда (параметр 2)</c:nam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Соотношения'!$E$34:$E$37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Соотношения'!$G$34:$G$37</c:f>
              <c:numCache>
                <c:formatCode>General</c:formatCode>
                <c:ptCount val="4"/>
                <c:pt idx="0">
                  <c:v>35.5</c:v>
                </c:pt>
                <c:pt idx="1">
                  <c:v>14</c:v>
                </c:pt>
                <c:pt idx="2">
                  <c:v>29.6</c:v>
                </c:pt>
                <c:pt idx="3">
                  <c:v>36.1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99-4AD9-AC79-00A11A801172}"/>
            </c:ext>
          </c:extLst>
        </c:ser>
        <c:ser>
          <c:idx val="2"/>
          <c:order val="2"/>
          <c:tx>
            <c:strRef>
              <c:f>'от Соотношения'!$H$33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>Линия тренда (Брукит)</c:nam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Соотношения'!$E$34:$E$37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Соотношения'!$H$34:$H$37</c:f>
              <c:numCache>
                <c:formatCode>General</c:formatCode>
                <c:ptCount val="4"/>
                <c:pt idx="0">
                  <c:v>25.6</c:v>
                </c:pt>
                <c:pt idx="1">
                  <c:v>43.7</c:v>
                </c:pt>
                <c:pt idx="2">
                  <c:v>20</c:v>
                </c:pt>
                <c:pt idx="3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99-4AD9-AC79-00A11A80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39766"/>
        <c:axId val="1259227728"/>
      </c:scatterChart>
      <c:valAx>
        <c:axId val="2829397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Соотношение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259227728"/>
        <c:crosses val="autoZero"/>
        <c:crossBetween val="midCat"/>
      </c:valAx>
      <c:valAx>
        <c:axId val="125922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2829397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140, 15%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5772734525181008E-2"/>
          <c:y val="0.11988446739116339"/>
          <c:w val="0.85838044778334111"/>
          <c:h val="0.74281598921182868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Соотношения'!$F$40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(параметр 1)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Соотношения'!$E$34:$E$37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Соотношения'!$F$41:$F$44</c:f>
              <c:numCache>
                <c:formatCode>General</c:formatCode>
                <c:ptCount val="4"/>
                <c:pt idx="0">
                  <c:v>68.7</c:v>
                </c:pt>
                <c:pt idx="1">
                  <c:v>62</c:v>
                </c:pt>
                <c:pt idx="2">
                  <c:v>60.7</c:v>
                </c:pt>
                <c:pt idx="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3-48DE-804F-EBEDA809EE1E}"/>
            </c:ext>
          </c:extLst>
        </c:ser>
        <c:ser>
          <c:idx val="1"/>
          <c:order val="1"/>
          <c:tx>
            <c:strRef>
              <c:f>'от Соотношения'!$G$40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>Линия тренда (параметр 2)</c:nam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Соотношения'!$E$34:$E$37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Соотношения'!$G$41:$G$44</c:f>
              <c:numCache>
                <c:formatCode>General</c:formatCode>
                <c:ptCount val="4"/>
                <c:pt idx="0">
                  <c:v>25</c:v>
                </c:pt>
                <c:pt idx="1">
                  <c:v>7.5</c:v>
                </c:pt>
                <c:pt idx="2">
                  <c:v>3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3-48DE-804F-EBEDA809EE1E}"/>
            </c:ext>
          </c:extLst>
        </c:ser>
        <c:ser>
          <c:idx val="2"/>
          <c:order val="2"/>
          <c:tx>
            <c:strRef>
              <c:f>'от Соотношения'!$H$40</c:f>
              <c:strCache>
                <c:ptCount val="1"/>
                <c:pt idx="0">
                  <c:v>Брукитт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>Линия тренда (Брукит)</c:nam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Соотношения'!$E$34:$E$37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Соотношения'!$H$41:$H$44</c:f>
              <c:numCache>
                <c:formatCode>General</c:formatCode>
                <c:ptCount val="4"/>
                <c:pt idx="0">
                  <c:v>6.2999999999999972</c:v>
                </c:pt>
                <c:pt idx="1">
                  <c:v>30.5</c:v>
                </c:pt>
                <c:pt idx="2">
                  <c:v>36.299999999999997</c:v>
                </c:pt>
                <c:pt idx="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63-48DE-804F-EBEDA809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8752"/>
        <c:axId val="1216418848"/>
      </c:scatterChart>
      <c:valAx>
        <c:axId val="1523387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Соотношение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216418848"/>
        <c:crosses val="autoZero"/>
        <c:crossBetween val="midCat"/>
      </c:valAx>
      <c:valAx>
        <c:axId val="121641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523387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125, 15%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5772734525181008E-2"/>
          <c:y val="0.11988446739116339"/>
          <c:w val="0.85838044778334111"/>
          <c:h val="0.74281598921182868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Соотношения'!$F$47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Линия тренда (параметр 1)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Соотношения'!$E$48:$E$51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Соотношения'!$F$48:$F$51</c:f>
              <c:numCache>
                <c:formatCode>General</c:formatCode>
                <c:ptCount val="4"/>
                <c:pt idx="0">
                  <c:v>7.7</c:v>
                </c:pt>
                <c:pt idx="1">
                  <c:v>10.7</c:v>
                </c:pt>
                <c:pt idx="2">
                  <c:v>21.2</c:v>
                </c:pt>
                <c:pt idx="3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5-4853-8D9E-026D0284AFC4}"/>
            </c:ext>
          </c:extLst>
        </c:ser>
        <c:ser>
          <c:idx val="1"/>
          <c:order val="1"/>
          <c:tx>
            <c:strRef>
              <c:f>'от Соотношения'!$G$47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>Линия тренда (параметр 2)</c:nam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Соотношения'!$E$48:$E$51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Соотношения'!$G$48:$G$51</c:f>
              <c:numCache>
                <c:formatCode>General</c:formatCode>
                <c:ptCount val="4"/>
                <c:pt idx="0">
                  <c:v>92.3</c:v>
                </c:pt>
                <c:pt idx="1">
                  <c:v>86.7</c:v>
                </c:pt>
                <c:pt idx="2">
                  <c:v>70.3</c:v>
                </c:pt>
                <c:pt idx="3">
                  <c:v>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E5-4853-8D9E-026D0284AFC4}"/>
            </c:ext>
          </c:extLst>
        </c:ser>
        <c:ser>
          <c:idx val="2"/>
          <c:order val="2"/>
          <c:tx>
            <c:strRef>
              <c:f>'от Соотношения'!$H$47</c:f>
              <c:strCache>
                <c:ptCount val="1"/>
                <c:pt idx="0">
                  <c:v>Брукитт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name>Линия тренда (Брукит)</c:nam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Соотношения'!$E$48:$E$51</c:f>
              <c:numCache>
                <c:formatCode>General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0.15</c:v>
                </c:pt>
              </c:numCache>
            </c:numRef>
          </c:xVal>
          <c:yVal>
            <c:numRef>
              <c:f>'от Соотношения'!$H$48:$H$51</c:f>
              <c:numCache>
                <c:formatCode>General</c:formatCode>
                <c:ptCount val="4"/>
                <c:pt idx="0">
                  <c:v>0</c:v>
                </c:pt>
                <c:pt idx="1">
                  <c:v>2.5999999999999943</c:v>
                </c:pt>
                <c:pt idx="2">
                  <c:v>8.5</c:v>
                </c:pt>
                <c:pt idx="3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E5-4853-8D9E-026D0284A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244024"/>
        <c:axId val="1967542575"/>
      </c:scatterChart>
      <c:valAx>
        <c:axId val="1506244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Соотношение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967542575"/>
        <c:crosses val="autoZero"/>
        <c:crossBetween val="midCat"/>
      </c:valAx>
      <c:valAx>
        <c:axId val="1967542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5062440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6%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48083112672594E-2"/>
          <c:y val="0.18950955160631561"/>
          <c:w val="0.77368726004136523"/>
          <c:h val="0.68089755701397814"/>
        </c:manualLayout>
      </c:layout>
      <c:scatterChart>
        <c:scatterStyle val="lineMarker"/>
        <c:varyColors val="1"/>
        <c:ser>
          <c:idx val="0"/>
          <c:order val="0"/>
          <c:tx>
            <c:strRef>
              <c:f>Лист6!$E$44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Лист6!$B$45:$B$48</c:f>
              <c:numCache>
                <c:formatCode>General</c:formatCode>
                <c:ptCount val="4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xVal>
          <c:yVal>
            <c:numRef>
              <c:f>Лист6!$E$45:$E$48</c:f>
              <c:numCache>
                <c:formatCode>General</c:formatCode>
                <c:ptCount val="4"/>
                <c:pt idx="0">
                  <c:v>63.6</c:v>
                </c:pt>
                <c:pt idx="1">
                  <c:v>98</c:v>
                </c:pt>
                <c:pt idx="2">
                  <c:v>82.4</c:v>
                </c:pt>
                <c:pt idx="3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2-456A-99FC-D8E45BA59F35}"/>
            </c:ext>
          </c:extLst>
        </c:ser>
        <c:ser>
          <c:idx val="1"/>
          <c:order val="1"/>
          <c:tx>
            <c:strRef>
              <c:f>Лист6!$F$44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Лист6!$B$45:$B$48</c:f>
              <c:numCache>
                <c:formatCode>General</c:formatCode>
                <c:ptCount val="4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xVal>
          <c:yVal>
            <c:numRef>
              <c:f>Лист6!$F$45:$F$48</c:f>
              <c:numCache>
                <c:formatCode>General</c:formatCode>
                <c:ptCount val="4"/>
                <c:pt idx="0">
                  <c:v>36.4</c:v>
                </c:pt>
                <c:pt idx="1">
                  <c:v>2</c:v>
                </c:pt>
                <c:pt idx="2">
                  <c:v>1.7</c:v>
                </c:pt>
                <c:pt idx="3">
                  <c:v>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2-456A-99FC-D8E45BA59F35}"/>
            </c:ext>
          </c:extLst>
        </c:ser>
        <c:ser>
          <c:idx val="2"/>
          <c:order val="2"/>
          <c:tx>
            <c:strRef>
              <c:f>Лист6!$G$44</c:f>
              <c:strCache>
                <c:ptCount val="1"/>
                <c:pt idx="0">
                  <c:v>Брукит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Лист6!$B$45:$B$48</c:f>
              <c:numCache>
                <c:formatCode>General</c:formatCode>
                <c:ptCount val="4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xVal>
          <c:yVal>
            <c:numRef>
              <c:f>Лист6!$G$45:$G$48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15.899999999999995</c:v>
                </c:pt>
                <c:pt idx="3">
                  <c:v>38.299999999999997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2-456A-99FC-D8E45BA5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87642"/>
        <c:axId val="1815189320"/>
      </c:scatterChart>
      <c:valAx>
        <c:axId val="4488876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815189320"/>
        <c:crosses val="autoZero"/>
        <c:crossBetween val="midCat"/>
      </c:valAx>
      <c:valAx>
        <c:axId val="1815189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4488876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lang="ru-RU" b="0">
                <a:solidFill>
                  <a:srgbClr val="000000"/>
                </a:solidFill>
                <a:latin typeface="Tahoma"/>
              </a:rPr>
              <a:t>Процентное содержание фаз от температуры при концентрации </a:t>
            </a:r>
            <a:r>
              <a:rPr lang="en-US" b="0">
                <a:solidFill>
                  <a:srgbClr val="000000"/>
                </a:solidFill>
                <a:latin typeface="Tahoma"/>
              </a:rPr>
              <a:t>TiCl4 </a:t>
            </a:r>
            <a:r>
              <a:rPr lang="ru-RU" b="0">
                <a:solidFill>
                  <a:srgbClr val="000000"/>
                </a:solidFill>
                <a:latin typeface="Tahoma"/>
              </a:rPr>
              <a:t>в пересчете на </a:t>
            </a:r>
            <a:r>
              <a:rPr lang="en-US" b="0">
                <a:solidFill>
                  <a:srgbClr val="000000"/>
                </a:solidFill>
                <a:latin typeface="Tahoma"/>
              </a:rPr>
              <a:t>TiO2=11%, </a:t>
            </a:r>
            <a:r>
              <a:rPr lang="ru-RU" b="0">
                <a:solidFill>
                  <a:srgbClr val="000000"/>
                </a:solidFill>
                <a:latin typeface="Tahoma"/>
              </a:rPr>
              <a:t>соотошении </a:t>
            </a:r>
            <a:r>
              <a:rPr lang="en-US" b="0">
                <a:solidFill>
                  <a:srgbClr val="000000"/>
                </a:solidFill>
                <a:latin typeface="Tahoma"/>
              </a:rPr>
              <a:t>Ti/Mg=0.2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48083112672594E-2"/>
          <c:y val="0.18950955160631561"/>
          <c:w val="0.77368726004136523"/>
          <c:h val="0.68089755701397814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Температуры'!$F$7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Температуры'!$F$8:$F$13</c:f>
              <c:numCache>
                <c:formatCode>General</c:formatCode>
                <c:ptCount val="6"/>
                <c:pt idx="0">
                  <c:v>8.27</c:v>
                </c:pt>
                <c:pt idx="1">
                  <c:v>11.3</c:v>
                </c:pt>
                <c:pt idx="2">
                  <c:v>45.95</c:v>
                </c:pt>
                <c:pt idx="3">
                  <c:v>63.37</c:v>
                </c:pt>
                <c:pt idx="4">
                  <c:v>72.8</c:v>
                </c:pt>
                <c:pt idx="5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9-4C09-85F9-87FAF00A8F37}"/>
            </c:ext>
          </c:extLst>
        </c:ser>
        <c:ser>
          <c:idx val="1"/>
          <c:order val="1"/>
          <c:tx>
            <c:strRef>
              <c:f>'от Температуры'!$G$7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Температуры'!$G$8:$G$13</c:f>
              <c:numCache>
                <c:formatCode>General</c:formatCode>
                <c:ptCount val="6"/>
                <c:pt idx="0">
                  <c:v>91.73</c:v>
                </c:pt>
                <c:pt idx="1">
                  <c:v>57.51</c:v>
                </c:pt>
                <c:pt idx="2">
                  <c:v>27.67</c:v>
                </c:pt>
                <c:pt idx="3">
                  <c:v>6.58</c:v>
                </c:pt>
                <c:pt idx="4">
                  <c:v>27.200000000000003</c:v>
                </c:pt>
                <c:pt idx="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C9-4C09-85F9-87FAF00A8F37}"/>
            </c:ext>
          </c:extLst>
        </c:ser>
        <c:ser>
          <c:idx val="2"/>
          <c:order val="2"/>
          <c:tx>
            <c:strRef>
              <c:f>'от Температуры'!$H$7</c:f>
              <c:strCache>
                <c:ptCount val="1"/>
                <c:pt idx="0">
                  <c:v>Брукитт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Температуры'!$H$8:$H$13</c:f>
              <c:numCache>
                <c:formatCode>General</c:formatCode>
                <c:ptCount val="6"/>
                <c:pt idx="0">
                  <c:v>0</c:v>
                </c:pt>
                <c:pt idx="1">
                  <c:v>31.190000000000005</c:v>
                </c:pt>
                <c:pt idx="2">
                  <c:v>26.379999999999995</c:v>
                </c:pt>
                <c:pt idx="3">
                  <c:v>30.050000000000004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C9-4C09-85F9-87FAF00A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36617"/>
        <c:axId val="958220810"/>
      </c:scatterChart>
      <c:valAx>
        <c:axId val="20923366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958220810"/>
        <c:crosses val="autoZero"/>
        <c:crossBetween val="midCat"/>
      </c:valAx>
      <c:valAx>
        <c:axId val="958220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20923366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4642581916259683E-2"/>
          <c:y val="7.3308270676691725E-2"/>
          <c:w val="0.85882964030596254"/>
          <c:h val="0.79279631295720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'от Температуры'!$N$7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Температуры'!$N$8:$N$13</c:f>
              <c:numCache>
                <c:formatCode>General</c:formatCode>
                <c:ptCount val="6"/>
                <c:pt idx="0">
                  <c:v>0.86699999999999999</c:v>
                </c:pt>
                <c:pt idx="1">
                  <c:v>0.73</c:v>
                </c:pt>
                <c:pt idx="2">
                  <c:v>0.50700000000000001</c:v>
                </c:pt>
                <c:pt idx="3">
                  <c:v>0.441</c:v>
                </c:pt>
                <c:pt idx="4">
                  <c:v>0.25600000000000001</c:v>
                </c:pt>
                <c:pt idx="5">
                  <c:v>0.214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672-AA1B-3CB4FFAE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53274"/>
        <c:axId val="131264865"/>
      </c:scatterChart>
      <c:valAx>
        <c:axId val="1947353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Roboto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31264865"/>
        <c:crosses val="autoZero"/>
        <c:crossBetween val="midCat"/>
      </c:valAx>
      <c:valAx>
        <c:axId val="131264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Roboto"/>
                  </a:rPr>
                  <a:t>Насыпная плотность, г/см3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9473532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0687732342007435"/>
          <c:y val="7.4754901960784312E-2"/>
          <c:w val="0.83395421522018875"/>
          <c:h val="0.78217505507451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'от Температуры'!$M$7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Температуры'!$M$8:$M$13</c:f>
              <c:numCache>
                <c:formatCode>General</c:formatCode>
                <c:ptCount val="6"/>
                <c:pt idx="0">
                  <c:v>14</c:v>
                </c:pt>
                <c:pt idx="1">
                  <c:v>7.24</c:v>
                </c:pt>
                <c:pt idx="2">
                  <c:v>6</c:v>
                </c:pt>
                <c:pt idx="3">
                  <c:v>4</c:v>
                </c:pt>
                <c:pt idx="4">
                  <c:v>2.54</c:v>
                </c:pt>
                <c:pt idx="5">
                  <c:v>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7-4668-A0FF-15CD5AC1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65372"/>
        <c:axId val="1169318244"/>
      </c:scatterChart>
      <c:valAx>
        <c:axId val="1018265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ru-RU" sz="1600" b="0">
                    <a:solidFill>
                      <a:srgbClr val="000000"/>
                    </a:solidFill>
                    <a:latin typeface="Roboto"/>
                  </a:rPr>
                  <a:t>Температура, °С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69318244"/>
        <c:crosses val="autoZero"/>
        <c:crossBetween val="midCat"/>
      </c:valAx>
      <c:valAx>
        <c:axId val="116931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Roboto"/>
                  </a:rPr>
                  <a:t>d50, </a:t>
                </a:r>
                <a:r>
                  <a:rPr lang="ru-RU" sz="1600" b="0">
                    <a:solidFill>
                      <a:srgbClr val="000000"/>
                    </a:solidFill>
                    <a:latin typeface="Roboto"/>
                  </a:rPr>
                  <a:t>мкм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0182653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0.11741849489966652"/>
          <c:y val="9.9862543968623901E-2"/>
          <c:w val="0.85471249455266463"/>
          <c:h val="0.77939881966773972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Температуры'!$F$30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Температуры'!$C$31:$C$34</c:f>
              <c:numCache>
                <c:formatCode>General</c:formatCode>
                <c:ptCount val="4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160</c:v>
                </c:pt>
              </c:numCache>
            </c:numRef>
          </c:xVal>
          <c:yVal>
            <c:numRef>
              <c:f>'от Температуры'!$F$31:$F$34</c:f>
              <c:numCache>
                <c:formatCode>General</c:formatCode>
                <c:ptCount val="4"/>
                <c:pt idx="0">
                  <c:v>28.8</c:v>
                </c:pt>
                <c:pt idx="1">
                  <c:v>78.3</c:v>
                </c:pt>
                <c:pt idx="2">
                  <c:v>88.5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2-44B1-AE32-10D4C3AF1303}"/>
            </c:ext>
          </c:extLst>
        </c:ser>
        <c:ser>
          <c:idx val="1"/>
          <c:order val="1"/>
          <c:tx>
            <c:strRef>
              <c:f>'от Температуры'!$G$30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spPr>
              <a:ln w="19050">
                <a:solidFill>
                  <a:srgbClr val="DB4437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Температуры'!$C$31:$C$34</c:f>
              <c:numCache>
                <c:formatCode>General</c:formatCode>
                <c:ptCount val="4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160</c:v>
                </c:pt>
              </c:numCache>
            </c:numRef>
          </c:xVal>
          <c:yVal>
            <c:numRef>
              <c:f>'от Температуры'!$G$31:$G$34</c:f>
              <c:numCache>
                <c:formatCode>General</c:formatCode>
                <c:ptCount val="4"/>
                <c:pt idx="0">
                  <c:v>71.2</c:v>
                </c:pt>
                <c:pt idx="1">
                  <c:v>6.2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2-44B1-AE32-10D4C3AF1303}"/>
            </c:ext>
          </c:extLst>
        </c:ser>
        <c:ser>
          <c:idx val="2"/>
          <c:order val="2"/>
          <c:tx>
            <c:strRef>
              <c:f>'от Температуры'!$H$30</c:f>
              <c:strCache>
                <c:ptCount val="1"/>
                <c:pt idx="0">
                  <c:v>Брукитт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trendline>
            <c:spPr>
              <a:ln w="19050">
                <a:solidFill>
                  <a:srgbClr val="F4B400"/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Температуры'!$C$31:$C$34</c:f>
              <c:numCache>
                <c:formatCode>General</c:formatCode>
                <c:ptCount val="4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160</c:v>
                </c:pt>
              </c:numCache>
            </c:numRef>
          </c:xVal>
          <c:yVal>
            <c:numRef>
              <c:f>'от Температуры'!$H$31:$H$34</c:f>
              <c:numCache>
                <c:formatCode>General</c:formatCode>
                <c:ptCount val="4"/>
                <c:pt idx="0">
                  <c:v>0</c:v>
                </c:pt>
                <c:pt idx="1">
                  <c:v>15.500000000000004</c:v>
                </c:pt>
                <c:pt idx="2">
                  <c:v>11.5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E2-44B1-AE32-10D4C3AF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86421"/>
        <c:axId val="350560008"/>
      </c:scatterChart>
      <c:valAx>
        <c:axId val="677386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350560008"/>
        <c:crosses val="autoZero"/>
        <c:crossBetween val="midCat"/>
      </c:valAx>
      <c:valAx>
        <c:axId val="35056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Tahoma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Tahoma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6773864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>
        <c:manualLayout>
          <c:xMode val="edge"/>
          <c:yMode val="edge"/>
          <c:x val="9.5569620253164553E-2"/>
          <c:y val="0.12041639987439322"/>
          <c:w val="0.86329113924050638"/>
          <c:h val="0.74611189536483347"/>
        </c:manualLayout>
      </c:layout>
      <c:scatterChart>
        <c:scatterStyle val="lineMarker"/>
        <c:varyColors val="1"/>
        <c:ser>
          <c:idx val="0"/>
          <c:order val="0"/>
          <c:tx>
            <c:strRef>
              <c:f>'от Температуры'!$F$7</c:f>
              <c:strCache>
                <c:ptCount val="1"/>
                <c:pt idx="0">
                  <c:v>Анатаз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Температуры'!$F$8:$F$13</c:f>
              <c:numCache>
                <c:formatCode>General</c:formatCode>
                <c:ptCount val="6"/>
                <c:pt idx="0">
                  <c:v>8.27</c:v>
                </c:pt>
                <c:pt idx="1">
                  <c:v>11.3</c:v>
                </c:pt>
                <c:pt idx="2">
                  <c:v>45.95</c:v>
                </c:pt>
                <c:pt idx="3">
                  <c:v>63.37</c:v>
                </c:pt>
                <c:pt idx="4">
                  <c:v>72.8</c:v>
                </c:pt>
                <c:pt idx="5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6-4385-AC79-47EB146EC65A}"/>
            </c:ext>
          </c:extLst>
        </c:ser>
        <c:ser>
          <c:idx val="1"/>
          <c:order val="1"/>
          <c:tx>
            <c:strRef>
              <c:f>'от Температуры'!$G$7</c:f>
              <c:strCache>
                <c:ptCount val="1"/>
                <c:pt idx="0">
                  <c:v>Рутил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Температуры'!$G$8:$G$13</c:f>
              <c:numCache>
                <c:formatCode>General</c:formatCode>
                <c:ptCount val="6"/>
                <c:pt idx="0">
                  <c:v>91.73</c:v>
                </c:pt>
                <c:pt idx="1">
                  <c:v>57.51</c:v>
                </c:pt>
                <c:pt idx="2">
                  <c:v>27.67</c:v>
                </c:pt>
                <c:pt idx="3">
                  <c:v>6.58</c:v>
                </c:pt>
                <c:pt idx="4">
                  <c:v>27.200000000000003</c:v>
                </c:pt>
                <c:pt idx="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6-4385-AC79-47EB146EC65A}"/>
            </c:ext>
          </c:extLst>
        </c:ser>
        <c:ser>
          <c:idx val="2"/>
          <c:order val="2"/>
          <c:tx>
            <c:strRef>
              <c:f>'от Температуры'!$H$7</c:f>
              <c:strCache>
                <c:ptCount val="1"/>
                <c:pt idx="0">
                  <c:v>Брукитт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7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'от Температуры'!$C$8:$C$13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125</c:v>
                </c:pt>
                <c:pt idx="2">
                  <c:v>135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xVal>
          <c:yVal>
            <c:numRef>
              <c:f>'от Температуры'!$H$8:$H$13</c:f>
              <c:numCache>
                <c:formatCode>General</c:formatCode>
                <c:ptCount val="6"/>
                <c:pt idx="0">
                  <c:v>0</c:v>
                </c:pt>
                <c:pt idx="1">
                  <c:v>31.190000000000005</c:v>
                </c:pt>
                <c:pt idx="2">
                  <c:v>26.379999999999995</c:v>
                </c:pt>
                <c:pt idx="3">
                  <c:v>30.050000000000004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46-4385-AC79-47EB146E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12594"/>
        <c:axId val="1170292955"/>
      </c:scatterChart>
      <c:valAx>
        <c:axId val="1809812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Температура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170292955"/>
        <c:crosses val="autoZero"/>
        <c:crossBetween val="midCat"/>
      </c:valAx>
      <c:valAx>
        <c:axId val="1170292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ru-RU" sz="1800" b="0">
                    <a:solidFill>
                      <a:srgbClr val="000000"/>
                    </a:solidFill>
                    <a:latin typeface="Arial"/>
                  </a:rPr>
                  <a:t>Выход,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ru-RU"/>
          </a:p>
        </c:txPr>
        <c:crossAx val="18098125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0</xdr:row>
      <xdr:rowOff>133350</xdr:rowOff>
    </xdr:from>
    <xdr:ext cx="8058150" cy="4410075"/>
    <xdr:graphicFrame macro="">
      <xdr:nvGraphicFramePr>
        <xdr:cNvPr id="4" name="Chart 4" title="Диаграмма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657225</xdr:colOff>
      <xdr:row>0</xdr:row>
      <xdr:rowOff>0</xdr:rowOff>
    </xdr:from>
    <xdr:ext cx="8058150" cy="44100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317500</xdr:colOff>
      <xdr:row>8</xdr:row>
      <xdr:rowOff>50800</xdr:rowOff>
    </xdr:from>
    <xdr:ext cx="8058150" cy="44100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76200</xdr:colOff>
      <xdr:row>32</xdr:row>
      <xdr:rowOff>114300</xdr:rowOff>
    </xdr:from>
    <xdr:ext cx="8058150" cy="44100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200025</xdr:colOff>
      <xdr:row>39</xdr:row>
      <xdr:rowOff>171450</xdr:rowOff>
    </xdr:from>
    <xdr:ext cx="7200900" cy="393382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495300</xdr:colOff>
      <xdr:row>31</xdr:row>
      <xdr:rowOff>28575</xdr:rowOff>
    </xdr:from>
    <xdr:ext cx="4705350" cy="3162300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952500</xdr:colOff>
      <xdr:row>37</xdr:row>
      <xdr:rowOff>95250</xdr:rowOff>
    </xdr:from>
    <xdr:ext cx="5114925" cy="3886200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504825</xdr:colOff>
      <xdr:row>26</xdr:row>
      <xdr:rowOff>104775</xdr:rowOff>
    </xdr:from>
    <xdr:ext cx="5962650" cy="4133850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104775</xdr:colOff>
      <xdr:row>2</xdr:row>
      <xdr:rowOff>66675</xdr:rowOff>
    </xdr:from>
    <xdr:ext cx="6276975" cy="4305300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19</xdr:col>
      <xdr:colOff>333375</xdr:colOff>
      <xdr:row>22</xdr:row>
      <xdr:rowOff>114300</xdr:rowOff>
    </xdr:from>
    <xdr:ext cx="5114925" cy="3886200"/>
    <xdr:graphicFrame macro="">
      <xdr:nvGraphicFramePr>
        <xdr:cNvPr id="13" name="Chart 13" title="Диаграмма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23</xdr:col>
      <xdr:colOff>76200</xdr:colOff>
      <xdr:row>45</xdr:row>
      <xdr:rowOff>200025</xdr:rowOff>
    </xdr:from>
    <xdr:ext cx="2867025" cy="1771650"/>
    <xdr:graphicFrame macro="">
      <xdr:nvGraphicFramePr>
        <xdr:cNvPr id="14" name="Chart 14" title="Диаграмма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276225</xdr:colOff>
      <xdr:row>59</xdr:row>
      <xdr:rowOff>152400</xdr:rowOff>
    </xdr:from>
    <xdr:ext cx="5429250" cy="3790950"/>
    <xdr:graphicFrame macro="">
      <xdr:nvGraphicFramePr>
        <xdr:cNvPr id="15" name="Chart 15" title="Диаграмма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333375</xdr:colOff>
      <xdr:row>81</xdr:row>
      <xdr:rowOff>180975</xdr:rowOff>
    </xdr:from>
    <xdr:ext cx="5676900" cy="3228975"/>
    <xdr:graphicFrame macro="">
      <xdr:nvGraphicFramePr>
        <xdr:cNvPr id="16" name="Chart 16" title="Диаграмма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</xdr:col>
      <xdr:colOff>571500</xdr:colOff>
      <xdr:row>92</xdr:row>
      <xdr:rowOff>180975</xdr:rowOff>
    </xdr:from>
    <xdr:ext cx="3209925" cy="2219325"/>
    <xdr:graphicFrame macro="">
      <xdr:nvGraphicFramePr>
        <xdr:cNvPr id="17" name="Chart 17" title="Диаграмма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15</xdr:col>
      <xdr:colOff>238125</xdr:colOff>
      <xdr:row>79</xdr:row>
      <xdr:rowOff>19050</xdr:rowOff>
    </xdr:from>
    <xdr:ext cx="4781550" cy="4457700"/>
    <xdr:graphicFrame macro="">
      <xdr:nvGraphicFramePr>
        <xdr:cNvPr id="18" name="Chart 18" title="Диаграмма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14</xdr:col>
      <xdr:colOff>942975</xdr:colOff>
      <xdr:row>65</xdr:row>
      <xdr:rowOff>142875</xdr:rowOff>
    </xdr:from>
    <xdr:ext cx="3419475" cy="2876550"/>
    <xdr:graphicFrame macro="">
      <xdr:nvGraphicFramePr>
        <xdr:cNvPr id="19" name="Chart 19" title="Диаграмма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18</xdr:col>
      <xdr:colOff>438150</xdr:colOff>
      <xdr:row>65</xdr:row>
      <xdr:rowOff>0</xdr:rowOff>
    </xdr:from>
    <xdr:ext cx="3638550" cy="3381375"/>
    <xdr:graphicFrame macro="">
      <xdr:nvGraphicFramePr>
        <xdr:cNvPr id="20" name="Chart 20" title="Диаграмма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14</xdr:col>
      <xdr:colOff>361950</xdr:colOff>
      <xdr:row>88</xdr:row>
      <xdr:rowOff>180975</xdr:rowOff>
    </xdr:from>
    <xdr:ext cx="5429250" cy="3105150"/>
    <xdr:graphicFrame macro="">
      <xdr:nvGraphicFramePr>
        <xdr:cNvPr id="21" name="Chart 21" title="Диаграмма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542925</xdr:colOff>
      <xdr:row>12</xdr:row>
      <xdr:rowOff>47625</xdr:rowOff>
    </xdr:from>
    <xdr:ext cx="6810375" cy="4905375"/>
    <xdr:graphicFrame macro="">
      <xdr:nvGraphicFramePr>
        <xdr:cNvPr id="22" name="Chart 22" title="Диаграмма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609600</xdr:colOff>
      <xdr:row>44</xdr:row>
      <xdr:rowOff>142875</xdr:rowOff>
    </xdr:from>
    <xdr:ext cx="2085975" cy="1276350"/>
    <xdr:graphicFrame macro="">
      <xdr:nvGraphicFramePr>
        <xdr:cNvPr id="23" name="Chart 23" title="Диаграмма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47625</xdr:colOff>
      <xdr:row>17</xdr:row>
      <xdr:rowOff>114300</xdr:rowOff>
    </xdr:from>
    <xdr:ext cx="3562350" cy="2171700"/>
    <xdr:graphicFrame macro="">
      <xdr:nvGraphicFramePr>
        <xdr:cNvPr id="24" name="Chart 24" title="Диаграмма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866775</xdr:colOff>
      <xdr:row>28</xdr:row>
      <xdr:rowOff>38100</xdr:rowOff>
    </xdr:from>
    <xdr:ext cx="4095750" cy="3457575"/>
    <xdr:graphicFrame macro="">
      <xdr:nvGraphicFramePr>
        <xdr:cNvPr id="25" name="Chart 25" title="Диаграмма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914400</xdr:colOff>
      <xdr:row>31</xdr:row>
      <xdr:rowOff>133350</xdr:rowOff>
    </xdr:from>
    <xdr:ext cx="2581275" cy="2181225"/>
    <xdr:graphicFrame macro="">
      <xdr:nvGraphicFramePr>
        <xdr:cNvPr id="26" name="Chart 26" title="Диаграмма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523875</xdr:colOff>
      <xdr:row>17</xdr:row>
      <xdr:rowOff>76200</xdr:rowOff>
    </xdr:from>
    <xdr:ext cx="4181475" cy="2581275"/>
    <xdr:graphicFrame macro="">
      <xdr:nvGraphicFramePr>
        <xdr:cNvPr id="27" name="Chart 27" title="Диаграмма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28575</xdr:colOff>
      <xdr:row>29</xdr:row>
      <xdr:rowOff>114300</xdr:rowOff>
    </xdr:from>
    <xdr:ext cx="5857875" cy="3629025"/>
    <xdr:graphicFrame macro="">
      <xdr:nvGraphicFramePr>
        <xdr:cNvPr id="28" name="Chart 28" title="Диаграмма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22</xdr:row>
      <xdr:rowOff>57150</xdr:rowOff>
    </xdr:from>
    <xdr:ext cx="5048250" cy="3114675"/>
    <xdr:graphicFrame macro="">
      <xdr:nvGraphicFramePr>
        <xdr:cNvPr id="29" name="Chart 29" title="Диаграмма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152400</xdr:colOff>
      <xdr:row>25</xdr:row>
      <xdr:rowOff>104775</xdr:rowOff>
    </xdr:from>
    <xdr:ext cx="5010150" cy="3133725"/>
    <xdr:graphicFrame macro="">
      <xdr:nvGraphicFramePr>
        <xdr:cNvPr id="30" name="Chart 30" title="Диаграмма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923925</xdr:colOff>
      <xdr:row>45</xdr:row>
      <xdr:rowOff>0</xdr:rowOff>
    </xdr:from>
    <xdr:ext cx="4962525" cy="3533775"/>
    <xdr:graphicFrame macro="">
      <xdr:nvGraphicFramePr>
        <xdr:cNvPr id="31" name="Chart 31" title="Диаграмма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952500</xdr:colOff>
      <xdr:row>9</xdr:row>
      <xdr:rowOff>19050</xdr:rowOff>
    </xdr:from>
    <xdr:ext cx="6686550" cy="4200525"/>
    <xdr:graphicFrame macro="">
      <xdr:nvGraphicFramePr>
        <xdr:cNvPr id="32" name="Chart 32" title="Диаграмма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571500</xdr:colOff>
      <xdr:row>9</xdr:row>
      <xdr:rowOff>19050</xdr:rowOff>
    </xdr:from>
    <xdr:ext cx="3162300" cy="2085975"/>
    <xdr:graphicFrame macro="">
      <xdr:nvGraphicFramePr>
        <xdr:cNvPr id="33" name="Chart 33" title="Диаграмма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485775</xdr:colOff>
      <xdr:row>0</xdr:row>
      <xdr:rowOff>0</xdr:rowOff>
    </xdr:from>
    <xdr:ext cx="3629025" cy="2352675"/>
    <xdr:graphicFrame macro="">
      <xdr:nvGraphicFramePr>
        <xdr:cNvPr id="34" name="Chart 34" title="Диаграмма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266700</xdr:colOff>
      <xdr:row>38</xdr:row>
      <xdr:rowOff>123825</xdr:rowOff>
    </xdr:from>
    <xdr:ext cx="4762500" cy="2562225"/>
    <xdr:graphicFrame macro="">
      <xdr:nvGraphicFramePr>
        <xdr:cNvPr id="35" name="Chart 35" title="Диаграмма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857250</xdr:colOff>
      <xdr:row>0</xdr:row>
      <xdr:rowOff>0</xdr:rowOff>
    </xdr:from>
    <xdr:ext cx="5057775" cy="3286125"/>
    <xdr:graphicFrame macro="">
      <xdr:nvGraphicFramePr>
        <xdr:cNvPr id="36" name="Chart 36" title="Диаграмма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561975</xdr:colOff>
      <xdr:row>0</xdr:row>
      <xdr:rowOff>0</xdr:rowOff>
    </xdr:from>
    <xdr:ext cx="6229350" cy="3886200"/>
    <xdr:graphicFrame macro="">
      <xdr:nvGraphicFramePr>
        <xdr:cNvPr id="37" name="Chart 37" title="Диаграмма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904875</xdr:colOff>
      <xdr:row>18</xdr:row>
      <xdr:rowOff>161925</xdr:rowOff>
    </xdr:from>
    <xdr:ext cx="4171950" cy="2724150"/>
    <xdr:graphicFrame macro="">
      <xdr:nvGraphicFramePr>
        <xdr:cNvPr id="38" name="Chart 38" title="Диаграмма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857250</xdr:colOff>
      <xdr:row>31</xdr:row>
      <xdr:rowOff>123825</xdr:rowOff>
    </xdr:from>
    <xdr:ext cx="4429125" cy="2714625"/>
    <xdr:graphicFrame macro="">
      <xdr:nvGraphicFramePr>
        <xdr:cNvPr id="39" name="Chart 39" title="Диаграмма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9</xdr:col>
      <xdr:colOff>209550</xdr:colOff>
      <xdr:row>41</xdr:row>
      <xdr:rowOff>9525</xdr:rowOff>
    </xdr:from>
    <xdr:ext cx="4429125" cy="2600325"/>
    <xdr:graphicFrame macro="">
      <xdr:nvGraphicFramePr>
        <xdr:cNvPr id="40" name="Chart 40" title="Диаграмма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1"/>
  <sheetViews>
    <sheetView tabSelected="1" topLeftCell="A55" workbookViewId="0">
      <selection activeCell="T70" sqref="T70"/>
    </sheetView>
  </sheetViews>
  <sheetFormatPr defaultColWidth="12.6328125" defaultRowHeight="15.75" customHeight="1" x14ac:dyDescent="0.25"/>
  <cols>
    <col min="2" max="2" width="13.1796875" customWidth="1"/>
    <col min="3" max="3" width="15.6328125" customWidth="1"/>
    <col min="4" max="4" width="12.36328125" customWidth="1"/>
    <col min="5" max="5" width="6.36328125" customWidth="1"/>
    <col min="6" max="6" width="5.6328125" customWidth="1"/>
    <col min="7" max="7" width="6.453125" customWidth="1"/>
    <col min="8" max="8" width="10" customWidth="1"/>
    <col min="9" max="9" width="9.90625" customWidth="1"/>
    <col min="10" max="10" width="9.453125" customWidth="1"/>
    <col min="11" max="11" width="12.1796875" customWidth="1"/>
    <col min="12" max="12" width="9.08984375" style="51" customWidth="1"/>
    <col min="13" max="13" width="10.08984375" customWidth="1"/>
    <col min="14" max="14" width="9.36328125" customWidth="1"/>
    <col min="15" max="15" width="13.90625" customWidth="1"/>
    <col min="16" max="16" width="12.08984375" customWidth="1"/>
    <col min="17" max="17" width="17.26953125" customWidth="1"/>
    <col min="18" max="18" width="19.26953125" customWidth="1"/>
    <col min="20" max="20" width="15.453125" customWidth="1"/>
  </cols>
  <sheetData>
    <row r="1" spans="1:20" ht="15.75" customHeight="1" x14ac:dyDescent="0.25">
      <c r="A1" s="53" t="s">
        <v>0</v>
      </c>
      <c r="B1" s="53" t="s">
        <v>71</v>
      </c>
      <c r="C1" s="53" t="s">
        <v>72</v>
      </c>
      <c r="D1" s="53" t="s">
        <v>73</v>
      </c>
      <c r="E1" s="54" t="s">
        <v>67</v>
      </c>
      <c r="F1" s="55" t="s">
        <v>68</v>
      </c>
      <c r="G1" s="56" t="s">
        <v>69</v>
      </c>
      <c r="H1" s="54" t="s">
        <v>74</v>
      </c>
      <c r="I1" s="55" t="s">
        <v>75</v>
      </c>
      <c r="J1" s="56" t="s">
        <v>76</v>
      </c>
      <c r="K1" s="53" t="s">
        <v>82</v>
      </c>
      <c r="L1" s="57" t="s">
        <v>83</v>
      </c>
      <c r="M1" s="58" t="s">
        <v>77</v>
      </c>
      <c r="N1" s="58" t="s">
        <v>78</v>
      </c>
      <c r="O1" s="53" t="s">
        <v>80</v>
      </c>
      <c r="P1" s="53" t="s">
        <v>79</v>
      </c>
      <c r="Q1" s="53" t="s">
        <v>81</v>
      </c>
      <c r="R1" s="53" t="s">
        <v>84</v>
      </c>
      <c r="S1" s="53" t="s">
        <v>85</v>
      </c>
      <c r="T1" s="60" t="s">
        <v>86</v>
      </c>
    </row>
    <row r="2" spans="1:20" ht="15.75" customHeight="1" x14ac:dyDescent="0.25">
      <c r="A2" s="53">
        <v>70</v>
      </c>
      <c r="B2" s="61">
        <v>135</v>
      </c>
      <c r="C2" s="61">
        <v>21.32</v>
      </c>
      <c r="D2" s="61">
        <v>0.11600000000000001</v>
      </c>
      <c r="E2" s="54">
        <v>18</v>
      </c>
      <c r="F2" s="55">
        <v>44</v>
      </c>
      <c r="G2" s="56">
        <f t="shared" ref="G2:G57" si="0">100-E2-F2</f>
        <v>38</v>
      </c>
      <c r="H2" s="54">
        <v>8.1999999999999993</v>
      </c>
      <c r="I2" s="55">
        <v>24.2</v>
      </c>
      <c r="J2" s="56">
        <v>17.2</v>
      </c>
      <c r="K2" s="53" t="s">
        <v>66</v>
      </c>
      <c r="L2" s="57" t="s">
        <v>70</v>
      </c>
      <c r="M2" s="67" t="s">
        <v>66</v>
      </c>
      <c r="N2" s="67" t="s">
        <v>66</v>
      </c>
      <c r="O2" s="65" t="s">
        <v>66</v>
      </c>
      <c r="P2" s="65" t="s">
        <v>66</v>
      </c>
      <c r="Q2" s="65" t="s">
        <v>66</v>
      </c>
      <c r="R2" s="61">
        <v>5.62</v>
      </c>
      <c r="S2" s="61">
        <v>0.59599999999999997</v>
      </c>
      <c r="T2" s="67" t="s">
        <v>66</v>
      </c>
    </row>
    <row r="3" spans="1:20" ht="15.75" customHeight="1" x14ac:dyDescent="0.25">
      <c r="A3" s="53">
        <v>71</v>
      </c>
      <c r="B3" s="61">
        <v>135</v>
      </c>
      <c r="C3" s="61">
        <v>21.32</v>
      </c>
      <c r="D3" s="61">
        <v>0.40200000000000002</v>
      </c>
      <c r="E3" s="54">
        <v>14</v>
      </c>
      <c r="F3" s="55">
        <v>78</v>
      </c>
      <c r="G3" s="56">
        <f t="shared" si="0"/>
        <v>8</v>
      </c>
      <c r="H3" s="54">
        <v>7.5</v>
      </c>
      <c r="I3" s="55">
        <v>22.2</v>
      </c>
      <c r="J3" s="56">
        <v>10</v>
      </c>
      <c r="K3" s="53" t="s">
        <v>66</v>
      </c>
      <c r="L3" s="57" t="s">
        <v>70</v>
      </c>
      <c r="M3" s="67" t="s">
        <v>66</v>
      </c>
      <c r="N3" s="67" t="s">
        <v>66</v>
      </c>
      <c r="O3" s="65" t="s">
        <v>66</v>
      </c>
      <c r="P3" s="65" t="s">
        <v>66</v>
      </c>
      <c r="Q3" s="65" t="s">
        <v>66</v>
      </c>
      <c r="R3" s="61">
        <v>9.9499999999999993</v>
      </c>
      <c r="S3" s="61">
        <v>1.0680000000000001</v>
      </c>
      <c r="T3" s="67" t="s">
        <v>66</v>
      </c>
    </row>
    <row r="4" spans="1:20" ht="15.75" customHeight="1" x14ac:dyDescent="0.25">
      <c r="A4" s="53">
        <v>72</v>
      </c>
      <c r="B4" s="61">
        <v>135</v>
      </c>
      <c r="C4" s="61">
        <v>21.32</v>
      </c>
      <c r="D4" s="61">
        <v>0.2</v>
      </c>
      <c r="E4" s="54">
        <v>30</v>
      </c>
      <c r="F4" s="55">
        <v>27</v>
      </c>
      <c r="G4" s="56">
        <f t="shared" si="0"/>
        <v>43</v>
      </c>
      <c r="H4" s="54">
        <v>7.3</v>
      </c>
      <c r="I4" s="55">
        <v>18.8</v>
      </c>
      <c r="J4" s="56">
        <v>10</v>
      </c>
      <c r="K4" s="53" t="s">
        <v>66</v>
      </c>
      <c r="L4" s="57" t="s">
        <v>70</v>
      </c>
      <c r="M4" s="67" t="s">
        <v>66</v>
      </c>
      <c r="N4" s="67" t="s">
        <v>66</v>
      </c>
      <c r="O4" s="65" t="s">
        <v>66</v>
      </c>
      <c r="P4" s="65" t="s">
        <v>66</v>
      </c>
      <c r="Q4" s="65" t="s">
        <v>66</v>
      </c>
      <c r="R4" s="61">
        <v>6.58</v>
      </c>
      <c r="S4" s="61">
        <v>0.68</v>
      </c>
      <c r="T4" s="67" t="s">
        <v>66</v>
      </c>
    </row>
    <row r="5" spans="1:20" ht="15.75" customHeight="1" x14ac:dyDescent="0.25">
      <c r="A5" s="53">
        <v>73</v>
      </c>
      <c r="B5" s="61">
        <v>135</v>
      </c>
      <c r="C5" s="61">
        <v>21.32</v>
      </c>
      <c r="D5" s="61">
        <v>0.49</v>
      </c>
      <c r="E5" s="54">
        <v>30.3</v>
      </c>
      <c r="F5" s="55">
        <v>69.7</v>
      </c>
      <c r="G5" s="56">
        <f t="shared" si="0"/>
        <v>0</v>
      </c>
      <c r="H5" s="54">
        <v>7.3</v>
      </c>
      <c r="I5" s="55">
        <v>16.2</v>
      </c>
      <c r="J5" s="56" t="s">
        <v>66</v>
      </c>
      <c r="K5" s="53" t="s">
        <v>66</v>
      </c>
      <c r="L5" s="57" t="s">
        <v>70</v>
      </c>
      <c r="M5" s="67" t="s">
        <v>66</v>
      </c>
      <c r="N5" s="67" t="s">
        <v>66</v>
      </c>
      <c r="O5" s="65" t="s">
        <v>66</v>
      </c>
      <c r="P5" s="65" t="s">
        <v>66</v>
      </c>
      <c r="Q5" s="65" t="s">
        <v>66</v>
      </c>
      <c r="R5" s="61">
        <v>5.96</v>
      </c>
      <c r="S5" s="61">
        <v>1.0960000000000001</v>
      </c>
      <c r="T5" s="67" t="s">
        <v>66</v>
      </c>
    </row>
    <row r="6" spans="1:20" ht="15.75" customHeight="1" x14ac:dyDescent="0.25">
      <c r="A6" s="62">
        <v>74</v>
      </c>
      <c r="B6" s="61">
        <v>125</v>
      </c>
      <c r="C6" s="61">
        <v>21.32</v>
      </c>
      <c r="D6" s="61">
        <v>0.255</v>
      </c>
      <c r="E6" s="54">
        <v>5.66</v>
      </c>
      <c r="F6" s="55">
        <v>94.34</v>
      </c>
      <c r="G6" s="56">
        <f t="shared" si="0"/>
        <v>0</v>
      </c>
      <c r="H6" s="54">
        <v>8</v>
      </c>
      <c r="I6" s="55">
        <v>23</v>
      </c>
      <c r="J6" s="56" t="s">
        <v>66</v>
      </c>
      <c r="K6" s="53" t="s">
        <v>66</v>
      </c>
      <c r="L6" s="57" t="s">
        <v>70</v>
      </c>
      <c r="M6" s="67" t="s">
        <v>66</v>
      </c>
      <c r="N6" s="67" t="s">
        <v>66</v>
      </c>
      <c r="O6" s="65" t="s">
        <v>66</v>
      </c>
      <c r="P6" s="65" t="s">
        <v>66</v>
      </c>
      <c r="Q6" s="65" t="s">
        <v>66</v>
      </c>
      <c r="R6" s="61">
        <v>14.3</v>
      </c>
      <c r="S6" s="61">
        <v>1.02</v>
      </c>
      <c r="T6" s="67" t="s">
        <v>66</v>
      </c>
    </row>
    <row r="7" spans="1:20" ht="15.75" customHeight="1" x14ac:dyDescent="0.25">
      <c r="A7" s="62">
        <v>75</v>
      </c>
      <c r="B7" s="61">
        <v>125</v>
      </c>
      <c r="C7" s="61">
        <v>21.32</v>
      </c>
      <c r="D7" s="61">
        <v>0.17</v>
      </c>
      <c r="E7" s="54">
        <v>14.97</v>
      </c>
      <c r="F7" s="55">
        <v>85.03</v>
      </c>
      <c r="G7" s="56">
        <f t="shared" si="0"/>
        <v>0</v>
      </c>
      <c r="H7" s="54">
        <v>9</v>
      </c>
      <c r="I7" s="55">
        <v>17</v>
      </c>
      <c r="J7" s="56" t="s">
        <v>66</v>
      </c>
      <c r="K7" s="53" t="s">
        <v>66</v>
      </c>
      <c r="L7" s="57" t="s">
        <v>70</v>
      </c>
      <c r="M7" s="67" t="s">
        <v>66</v>
      </c>
      <c r="N7" s="67" t="s">
        <v>66</v>
      </c>
      <c r="O7" s="65" t="s">
        <v>66</v>
      </c>
      <c r="P7" s="65" t="s">
        <v>66</v>
      </c>
      <c r="Q7" s="65" t="s">
        <v>66</v>
      </c>
      <c r="R7" s="61">
        <v>6.65</v>
      </c>
      <c r="S7" s="61">
        <v>0.57499999999999996</v>
      </c>
      <c r="T7" s="67" t="s">
        <v>66</v>
      </c>
    </row>
    <row r="8" spans="1:20" ht="15.75" customHeight="1" x14ac:dyDescent="0.25">
      <c r="A8" s="62">
        <v>76</v>
      </c>
      <c r="B8" s="61">
        <v>125</v>
      </c>
      <c r="C8" s="61">
        <v>21.32</v>
      </c>
      <c r="D8" s="61">
        <v>0.35</v>
      </c>
      <c r="E8" s="54">
        <v>8.65</v>
      </c>
      <c r="F8" s="55">
        <v>91.35</v>
      </c>
      <c r="G8" s="56">
        <f t="shared" si="0"/>
        <v>0</v>
      </c>
      <c r="H8" s="54">
        <v>14</v>
      </c>
      <c r="I8" s="55">
        <v>22.5</v>
      </c>
      <c r="J8" s="56" t="s">
        <v>66</v>
      </c>
      <c r="K8" s="53" t="s">
        <v>66</v>
      </c>
      <c r="L8" s="57" t="s">
        <v>70</v>
      </c>
      <c r="M8" s="67" t="s">
        <v>66</v>
      </c>
      <c r="N8" s="67" t="s">
        <v>66</v>
      </c>
      <c r="O8" s="65" t="s">
        <v>66</v>
      </c>
      <c r="P8" s="65" t="s">
        <v>66</v>
      </c>
      <c r="Q8" s="65" t="s">
        <v>66</v>
      </c>
      <c r="R8" s="61">
        <v>11.7</v>
      </c>
      <c r="S8" s="61">
        <v>0.86399999999999999</v>
      </c>
      <c r="T8" s="67" t="s">
        <v>66</v>
      </c>
    </row>
    <row r="9" spans="1:20" ht="15.75" customHeight="1" x14ac:dyDescent="0.25">
      <c r="A9" s="62">
        <v>77</v>
      </c>
      <c r="B9" s="61">
        <v>125</v>
      </c>
      <c r="C9" s="61">
        <v>11.48</v>
      </c>
      <c r="D9" s="61">
        <v>0.20499999999999999</v>
      </c>
      <c r="E9" s="54">
        <v>11.3</v>
      </c>
      <c r="F9" s="55">
        <v>57.51</v>
      </c>
      <c r="G9" s="56">
        <f t="shared" si="0"/>
        <v>31.190000000000005</v>
      </c>
      <c r="H9" s="54">
        <v>11</v>
      </c>
      <c r="I9" s="55">
        <v>20</v>
      </c>
      <c r="J9" s="56" t="s">
        <v>66</v>
      </c>
      <c r="K9" s="53" t="s">
        <v>66</v>
      </c>
      <c r="L9" s="57" t="s">
        <v>70</v>
      </c>
      <c r="M9" s="67" t="s">
        <v>66</v>
      </c>
      <c r="N9" s="67" t="s">
        <v>66</v>
      </c>
      <c r="O9" s="65" t="s">
        <v>66</v>
      </c>
      <c r="P9" s="65" t="s">
        <v>66</v>
      </c>
      <c r="Q9" s="65" t="s">
        <v>66</v>
      </c>
      <c r="R9" s="61">
        <v>7.24</v>
      </c>
      <c r="S9" s="61">
        <v>0.73</v>
      </c>
      <c r="T9" s="67" t="s">
        <v>66</v>
      </c>
    </row>
    <row r="10" spans="1:20" ht="15.75" customHeight="1" x14ac:dyDescent="0.25">
      <c r="A10" s="62">
        <v>78</v>
      </c>
      <c r="B10" s="61">
        <v>120</v>
      </c>
      <c r="C10" s="61">
        <v>11.48</v>
      </c>
      <c r="D10" s="61">
        <v>0.20499999999999999</v>
      </c>
      <c r="E10" s="54">
        <v>8.27</v>
      </c>
      <c r="F10" s="55">
        <v>91.73</v>
      </c>
      <c r="G10" s="56">
        <f t="shared" si="0"/>
        <v>0</v>
      </c>
      <c r="H10" s="54">
        <v>8</v>
      </c>
      <c r="I10" s="55">
        <v>17</v>
      </c>
      <c r="J10" s="56" t="s">
        <v>66</v>
      </c>
      <c r="K10" s="53" t="s">
        <v>66</v>
      </c>
      <c r="L10" s="57" t="s">
        <v>70</v>
      </c>
      <c r="M10" s="67" t="s">
        <v>66</v>
      </c>
      <c r="N10" s="67" t="s">
        <v>66</v>
      </c>
      <c r="O10" s="65" t="s">
        <v>66</v>
      </c>
      <c r="P10" s="65" t="s">
        <v>66</v>
      </c>
      <c r="Q10" s="65" t="s">
        <v>66</v>
      </c>
      <c r="R10" s="61">
        <v>14</v>
      </c>
      <c r="S10" s="61">
        <v>0.86699999999999999</v>
      </c>
      <c r="T10" s="67" t="s">
        <v>66</v>
      </c>
    </row>
    <row r="11" spans="1:20" ht="15.75" customHeight="1" x14ac:dyDescent="0.25">
      <c r="A11" s="62">
        <v>79</v>
      </c>
      <c r="B11" s="61">
        <v>150</v>
      </c>
      <c r="C11" s="61">
        <v>11.48</v>
      </c>
      <c r="D11" s="61">
        <v>0.21</v>
      </c>
      <c r="E11" s="54">
        <v>63.37</v>
      </c>
      <c r="F11" s="55">
        <v>6.58</v>
      </c>
      <c r="G11" s="56">
        <f t="shared" si="0"/>
        <v>30.050000000000004</v>
      </c>
      <c r="H11" s="54">
        <v>8</v>
      </c>
      <c r="I11" s="55">
        <v>20</v>
      </c>
      <c r="J11" s="56" t="s">
        <v>66</v>
      </c>
      <c r="K11" s="53" t="s">
        <v>66</v>
      </c>
      <c r="L11" s="57" t="s">
        <v>70</v>
      </c>
      <c r="M11" s="67" t="s">
        <v>66</v>
      </c>
      <c r="N11" s="67" t="s">
        <v>66</v>
      </c>
      <c r="O11" s="65" t="s">
        <v>66</v>
      </c>
      <c r="P11" s="65" t="s">
        <v>66</v>
      </c>
      <c r="Q11" s="65" t="s">
        <v>66</v>
      </c>
      <c r="R11" s="61">
        <v>4</v>
      </c>
      <c r="S11" s="61">
        <v>0.441</v>
      </c>
      <c r="T11" s="67" t="s">
        <v>66</v>
      </c>
    </row>
    <row r="12" spans="1:20" ht="15.75" customHeight="1" x14ac:dyDescent="0.25">
      <c r="A12" s="62">
        <v>80</v>
      </c>
      <c r="B12" s="61">
        <v>135</v>
      </c>
      <c r="C12" s="61">
        <v>11.48</v>
      </c>
      <c r="D12" s="61">
        <v>0.20300000000000001</v>
      </c>
      <c r="E12" s="54">
        <v>45.95</v>
      </c>
      <c r="F12" s="55">
        <v>27.67</v>
      </c>
      <c r="G12" s="56">
        <f t="shared" si="0"/>
        <v>26.379999999999995</v>
      </c>
      <c r="H12" s="54">
        <v>9</v>
      </c>
      <c r="I12" s="55">
        <v>17</v>
      </c>
      <c r="J12" s="56" t="s">
        <v>66</v>
      </c>
      <c r="K12" s="53" t="s">
        <v>66</v>
      </c>
      <c r="L12" s="57" t="s">
        <v>70</v>
      </c>
      <c r="M12" s="67" t="s">
        <v>66</v>
      </c>
      <c r="N12" s="67" t="s">
        <v>66</v>
      </c>
      <c r="O12" s="65" t="s">
        <v>66</v>
      </c>
      <c r="P12" s="65" t="s">
        <v>66</v>
      </c>
      <c r="Q12" s="65" t="s">
        <v>66</v>
      </c>
      <c r="R12" s="61">
        <v>6</v>
      </c>
      <c r="S12" s="61">
        <v>0.50700000000000001</v>
      </c>
      <c r="T12" s="67" t="s">
        <v>66</v>
      </c>
    </row>
    <row r="13" spans="1:20" ht="15.75" customHeight="1" x14ac:dyDescent="0.25">
      <c r="A13" s="62">
        <v>82</v>
      </c>
      <c r="B13" s="61">
        <v>160</v>
      </c>
      <c r="C13" s="61">
        <v>11.5</v>
      </c>
      <c r="D13" s="61">
        <v>0.2</v>
      </c>
      <c r="E13" s="54">
        <v>72.8</v>
      </c>
      <c r="F13" s="55">
        <f t="shared" ref="F13:F20" si="1">100-E13</f>
        <v>27.200000000000003</v>
      </c>
      <c r="G13" s="56">
        <f t="shared" si="0"/>
        <v>0</v>
      </c>
      <c r="H13" s="54">
        <v>8.5</v>
      </c>
      <c r="I13" s="55">
        <v>11.5</v>
      </c>
      <c r="J13" s="56" t="s">
        <v>66</v>
      </c>
      <c r="K13" s="53">
        <v>153.18</v>
      </c>
      <c r="L13" s="57" t="s">
        <v>70</v>
      </c>
      <c r="M13" s="67">
        <f>95.5+113</f>
        <v>208.5</v>
      </c>
      <c r="N13" s="67">
        <f>105.15+124.12</f>
        <v>229.27</v>
      </c>
      <c r="O13" s="64">
        <v>82.17</v>
      </c>
      <c r="P13" s="64">
        <v>32.18</v>
      </c>
      <c r="Q13" s="64">
        <v>94.38</v>
      </c>
      <c r="R13" s="61">
        <v>2.54</v>
      </c>
      <c r="S13" s="61">
        <v>0.25600000000000001</v>
      </c>
      <c r="T13" s="67" t="s">
        <v>66</v>
      </c>
    </row>
    <row r="14" spans="1:20" ht="15.75" customHeight="1" x14ac:dyDescent="0.25">
      <c r="A14" s="62">
        <v>83</v>
      </c>
      <c r="B14" s="61">
        <v>160</v>
      </c>
      <c r="C14" s="61">
        <v>6.1</v>
      </c>
      <c r="D14" s="61">
        <v>0.1</v>
      </c>
      <c r="E14" s="54">
        <v>63.6</v>
      </c>
      <c r="F14" s="55">
        <f t="shared" si="1"/>
        <v>36.4</v>
      </c>
      <c r="G14" s="56">
        <f t="shared" si="0"/>
        <v>0</v>
      </c>
      <c r="H14" s="54">
        <v>8.5</v>
      </c>
      <c r="I14" s="55">
        <v>10.7</v>
      </c>
      <c r="J14" s="56" t="s">
        <v>66</v>
      </c>
      <c r="K14" s="53">
        <v>147.30000000000001</v>
      </c>
      <c r="L14" s="57" t="s">
        <v>70</v>
      </c>
      <c r="M14" s="67">
        <f>89+125</f>
        <v>214</v>
      </c>
      <c r="N14" s="67">
        <f>94.6+132.5</f>
        <v>227.1</v>
      </c>
      <c r="O14" s="64">
        <v>45</v>
      </c>
      <c r="P14" s="64">
        <v>15.76</v>
      </c>
      <c r="Q14" s="64">
        <v>95</v>
      </c>
      <c r="R14" s="61">
        <v>2.69</v>
      </c>
      <c r="S14" s="61">
        <v>0.34399999999999997</v>
      </c>
      <c r="T14" s="67" t="s">
        <v>66</v>
      </c>
    </row>
    <row r="15" spans="1:20" ht="15.75" customHeight="1" x14ac:dyDescent="0.25">
      <c r="A15" s="62">
        <v>84</v>
      </c>
      <c r="B15" s="61">
        <v>160</v>
      </c>
      <c r="C15" s="61">
        <v>14.2</v>
      </c>
      <c r="D15" s="61">
        <v>0.1</v>
      </c>
      <c r="E15" s="54">
        <v>76.5</v>
      </c>
      <c r="F15" s="55">
        <f t="shared" si="1"/>
        <v>23.5</v>
      </c>
      <c r="G15" s="56">
        <f t="shared" si="0"/>
        <v>0</v>
      </c>
      <c r="H15" s="54">
        <v>8</v>
      </c>
      <c r="I15" s="55">
        <v>11.5</v>
      </c>
      <c r="J15" s="56" t="s">
        <v>66</v>
      </c>
      <c r="K15" s="58">
        <v>147.44</v>
      </c>
      <c r="L15" s="57" t="s">
        <v>70</v>
      </c>
      <c r="M15" s="67">
        <v>82.5</v>
      </c>
      <c r="N15" s="67">
        <v>92.17</v>
      </c>
      <c r="O15" s="64">
        <v>49.27</v>
      </c>
      <c r="P15" s="64">
        <v>16.43</v>
      </c>
      <c r="Q15" s="64">
        <v>92.68</v>
      </c>
      <c r="R15" s="61">
        <v>1.06</v>
      </c>
      <c r="S15" s="61">
        <v>0.29599999999999999</v>
      </c>
      <c r="T15" s="67" t="s">
        <v>66</v>
      </c>
    </row>
    <row r="16" spans="1:20" ht="15.75" customHeight="1" x14ac:dyDescent="0.25">
      <c r="A16" s="62">
        <v>85</v>
      </c>
      <c r="B16" s="61">
        <v>160</v>
      </c>
      <c r="C16" s="61">
        <v>21.5</v>
      </c>
      <c r="D16" s="61">
        <v>0.1</v>
      </c>
      <c r="E16" s="54">
        <v>100</v>
      </c>
      <c r="F16" s="55">
        <f t="shared" si="1"/>
        <v>0</v>
      </c>
      <c r="G16" s="56">
        <f t="shared" si="0"/>
        <v>0</v>
      </c>
      <c r="H16" s="54">
        <v>8.3000000000000007</v>
      </c>
      <c r="I16" s="55" t="s">
        <v>66</v>
      </c>
      <c r="J16" s="56" t="s">
        <v>66</v>
      </c>
      <c r="K16" s="53">
        <v>151.30000000000001</v>
      </c>
      <c r="L16" s="57" t="s">
        <v>70</v>
      </c>
      <c r="M16" s="67">
        <v>39.5</v>
      </c>
      <c r="N16" s="67">
        <v>47.9</v>
      </c>
      <c r="O16" s="64">
        <v>55.21</v>
      </c>
      <c r="P16" s="64">
        <v>16.55</v>
      </c>
      <c r="Q16" s="64">
        <v>92.37</v>
      </c>
      <c r="R16" s="61">
        <v>1.51</v>
      </c>
      <c r="S16" s="61">
        <v>0.49199999999999999</v>
      </c>
      <c r="T16" s="67" t="s">
        <v>66</v>
      </c>
    </row>
    <row r="17" spans="1:20" ht="15.75" customHeight="1" x14ac:dyDescent="0.25">
      <c r="A17" s="62">
        <v>86</v>
      </c>
      <c r="B17" s="61">
        <v>150</v>
      </c>
      <c r="C17" s="61">
        <v>21.5</v>
      </c>
      <c r="D17" s="61">
        <v>0.2</v>
      </c>
      <c r="E17" s="54">
        <v>96</v>
      </c>
      <c r="F17" s="55">
        <f t="shared" si="1"/>
        <v>4</v>
      </c>
      <c r="G17" s="56">
        <f t="shared" si="0"/>
        <v>0</v>
      </c>
      <c r="H17" s="54">
        <v>9</v>
      </c>
      <c r="I17" s="55">
        <v>19.600000000000001</v>
      </c>
      <c r="J17" s="56" t="s">
        <v>66</v>
      </c>
      <c r="K17" s="53">
        <v>141.06</v>
      </c>
      <c r="L17" s="57" t="s">
        <v>70</v>
      </c>
      <c r="M17" s="67">
        <v>73.599999999999994</v>
      </c>
      <c r="N17" s="67">
        <v>87.28</v>
      </c>
      <c r="O17" s="64">
        <v>81.03</v>
      </c>
      <c r="P17" s="64">
        <v>30.8</v>
      </c>
      <c r="Q17" s="64">
        <v>91.43</v>
      </c>
      <c r="R17" s="61">
        <v>1.1100000000000001</v>
      </c>
      <c r="S17" s="61">
        <v>0.441</v>
      </c>
      <c r="T17" s="67" t="s">
        <v>66</v>
      </c>
    </row>
    <row r="18" spans="1:20" ht="15.75" customHeight="1" x14ac:dyDescent="0.25">
      <c r="A18" s="62">
        <v>87</v>
      </c>
      <c r="B18" s="61">
        <v>150</v>
      </c>
      <c r="C18" s="61">
        <v>14.2</v>
      </c>
      <c r="D18" s="61">
        <v>0.2</v>
      </c>
      <c r="E18" s="54">
        <v>97.3</v>
      </c>
      <c r="F18" s="55">
        <f t="shared" si="1"/>
        <v>2.7000000000000028</v>
      </c>
      <c r="G18" s="56">
        <f t="shared" si="0"/>
        <v>0</v>
      </c>
      <c r="H18" s="54">
        <v>9.5</v>
      </c>
      <c r="I18" s="55">
        <v>8.5</v>
      </c>
      <c r="J18" s="56" t="s">
        <v>66</v>
      </c>
      <c r="K18" s="53">
        <v>145.13999999999999</v>
      </c>
      <c r="L18" s="57" t="s">
        <v>70</v>
      </c>
      <c r="M18" s="67">
        <f>87.3+63</f>
        <v>150.30000000000001</v>
      </c>
      <c r="N18" s="67">
        <f>98.77+73.06</f>
        <v>171.82999999999998</v>
      </c>
      <c r="O18" s="64">
        <v>71.56</v>
      </c>
      <c r="P18" s="64">
        <v>32</v>
      </c>
      <c r="Q18" s="64">
        <v>90.87</v>
      </c>
      <c r="R18" s="61">
        <v>2.62</v>
      </c>
      <c r="S18" s="61">
        <v>0.38400000000000001</v>
      </c>
      <c r="T18" s="67" t="s">
        <v>66</v>
      </c>
    </row>
    <row r="19" spans="1:20" ht="15.75" customHeight="1" x14ac:dyDescent="0.25">
      <c r="A19" s="62">
        <v>88</v>
      </c>
      <c r="B19" s="61">
        <v>170</v>
      </c>
      <c r="C19" s="61">
        <v>11.5</v>
      </c>
      <c r="D19" s="61">
        <v>0.2</v>
      </c>
      <c r="E19" s="54">
        <v>89</v>
      </c>
      <c r="F19" s="55">
        <f t="shared" si="1"/>
        <v>11</v>
      </c>
      <c r="G19" s="56">
        <f t="shared" si="0"/>
        <v>0</v>
      </c>
      <c r="H19" s="54">
        <v>8.5</v>
      </c>
      <c r="I19" s="55">
        <v>11</v>
      </c>
      <c r="J19" s="56" t="s">
        <v>66</v>
      </c>
      <c r="K19" s="53">
        <v>146.11000000000001</v>
      </c>
      <c r="L19" s="57" t="s">
        <v>70</v>
      </c>
      <c r="M19" s="67">
        <f>89.5+112</f>
        <v>201.5</v>
      </c>
      <c r="N19" s="67">
        <f>98.26+124.62</f>
        <v>222.88</v>
      </c>
      <c r="O19" s="64">
        <v>83.5</v>
      </c>
      <c r="P19" s="64">
        <v>32.5</v>
      </c>
      <c r="Q19" s="64">
        <v>91.7</v>
      </c>
      <c r="R19" s="61">
        <v>1.19</v>
      </c>
      <c r="S19" s="61">
        <v>0.214</v>
      </c>
      <c r="T19" s="67" t="s">
        <v>66</v>
      </c>
    </row>
    <row r="20" spans="1:20" ht="15.75" customHeight="1" x14ac:dyDescent="0.25">
      <c r="A20" s="62">
        <v>89</v>
      </c>
      <c r="B20" s="61">
        <v>150</v>
      </c>
      <c r="C20" s="61">
        <v>6.1</v>
      </c>
      <c r="D20" s="61">
        <v>0.2</v>
      </c>
      <c r="E20" s="54">
        <v>98</v>
      </c>
      <c r="F20" s="55">
        <f t="shared" si="1"/>
        <v>2</v>
      </c>
      <c r="G20" s="56">
        <f t="shared" si="0"/>
        <v>0</v>
      </c>
      <c r="H20" s="54">
        <v>8.9</v>
      </c>
      <c r="I20" s="55">
        <v>17.600000000000001</v>
      </c>
      <c r="J20" s="56" t="s">
        <v>66</v>
      </c>
      <c r="K20" s="53">
        <v>138.25</v>
      </c>
      <c r="L20" s="57" t="s">
        <v>70</v>
      </c>
      <c r="M20" s="67">
        <f>4.2+91.3+97+120.6</f>
        <v>313.10000000000002</v>
      </c>
      <c r="N20" s="67">
        <f>98.33+96.6+2.05+127.78</f>
        <v>324.76</v>
      </c>
      <c r="O20" s="64">
        <v>68.8</v>
      </c>
      <c r="P20" s="64">
        <v>31.04</v>
      </c>
      <c r="Q20" s="64">
        <v>90.75</v>
      </c>
      <c r="R20" s="61">
        <v>2.5099999999999998</v>
      </c>
      <c r="S20" s="61">
        <v>0.33700000000000002</v>
      </c>
      <c r="T20" s="67" t="s">
        <v>66</v>
      </c>
    </row>
    <row r="21" spans="1:20" ht="15.75" customHeight="1" x14ac:dyDescent="0.25">
      <c r="A21" s="62">
        <v>90</v>
      </c>
      <c r="B21" s="61">
        <v>150</v>
      </c>
      <c r="C21" s="61">
        <v>21.5</v>
      </c>
      <c r="D21" s="61">
        <v>0.2</v>
      </c>
      <c r="E21" s="54">
        <v>100</v>
      </c>
      <c r="F21" s="55">
        <v>0</v>
      </c>
      <c r="G21" s="56">
        <f t="shared" si="0"/>
        <v>0</v>
      </c>
      <c r="H21" s="54">
        <v>9</v>
      </c>
      <c r="I21" s="55" t="s">
        <v>66</v>
      </c>
      <c r="J21" s="56" t="s">
        <v>66</v>
      </c>
      <c r="K21" s="53">
        <v>142.54</v>
      </c>
      <c r="L21" s="57" t="s">
        <v>70</v>
      </c>
      <c r="M21" s="67">
        <v>73.5</v>
      </c>
      <c r="N21" s="67">
        <v>86.73</v>
      </c>
      <c r="O21" s="65" t="s">
        <v>66</v>
      </c>
      <c r="P21" s="64">
        <v>33.520000000000003</v>
      </c>
      <c r="Q21" s="64">
        <v>87.58</v>
      </c>
      <c r="R21" s="57" t="s">
        <v>66</v>
      </c>
      <c r="S21" s="57" t="s">
        <v>66</v>
      </c>
      <c r="T21" s="67" t="s">
        <v>66</v>
      </c>
    </row>
    <row r="22" spans="1:20" ht="15.75" customHeight="1" x14ac:dyDescent="0.25">
      <c r="A22" s="62">
        <v>91</v>
      </c>
      <c r="B22" s="61">
        <v>150</v>
      </c>
      <c r="C22" s="61">
        <v>21.5</v>
      </c>
      <c r="D22" s="61">
        <v>0.2</v>
      </c>
      <c r="E22" s="54">
        <v>100</v>
      </c>
      <c r="F22" s="55">
        <v>0</v>
      </c>
      <c r="G22" s="56">
        <f t="shared" si="0"/>
        <v>0</v>
      </c>
      <c r="H22" s="54">
        <v>9</v>
      </c>
      <c r="I22" s="55" t="s">
        <v>66</v>
      </c>
      <c r="J22" s="56" t="s">
        <v>66</v>
      </c>
      <c r="K22" s="53">
        <v>142.66999999999999</v>
      </c>
      <c r="L22" s="57" t="s">
        <v>70</v>
      </c>
      <c r="M22" s="67">
        <v>77</v>
      </c>
      <c r="N22" s="67">
        <v>90.77</v>
      </c>
      <c r="O22" s="65" t="s">
        <v>66</v>
      </c>
      <c r="P22" s="64">
        <v>37.15</v>
      </c>
      <c r="Q22" s="64">
        <v>86.67</v>
      </c>
      <c r="R22" s="57" t="s">
        <v>66</v>
      </c>
      <c r="S22" s="57" t="s">
        <v>66</v>
      </c>
      <c r="T22" s="67" t="s">
        <v>66</v>
      </c>
    </row>
    <row r="23" spans="1:20" ht="15.75" customHeight="1" x14ac:dyDescent="0.25">
      <c r="A23" s="53">
        <v>100</v>
      </c>
      <c r="B23" s="61">
        <v>140</v>
      </c>
      <c r="C23" s="61">
        <v>21.5</v>
      </c>
      <c r="D23" s="61">
        <v>0.41</v>
      </c>
      <c r="E23" s="54">
        <v>100</v>
      </c>
      <c r="F23" s="55">
        <v>0</v>
      </c>
      <c r="G23" s="56">
        <f t="shared" si="0"/>
        <v>0</v>
      </c>
      <c r="H23" s="54">
        <v>8</v>
      </c>
      <c r="I23" s="55" t="s">
        <v>66</v>
      </c>
      <c r="J23" s="56" t="s">
        <v>66</v>
      </c>
      <c r="K23" s="53">
        <v>134.07</v>
      </c>
      <c r="L23" s="57" t="s">
        <v>70</v>
      </c>
      <c r="M23" s="67">
        <f>80+87.5</f>
        <v>167.5</v>
      </c>
      <c r="N23" s="67">
        <f>95.62+104.9</f>
        <v>200.52</v>
      </c>
      <c r="O23" s="64">
        <v>139.63999999999999</v>
      </c>
      <c r="P23" s="64">
        <v>76.400000000000006</v>
      </c>
      <c r="Q23" s="64">
        <v>87.4</v>
      </c>
      <c r="R23" s="57" t="s">
        <v>66</v>
      </c>
      <c r="S23" s="57" t="s">
        <v>66</v>
      </c>
      <c r="T23" s="67" t="s">
        <v>66</v>
      </c>
    </row>
    <row r="24" spans="1:20" ht="15.75" customHeight="1" x14ac:dyDescent="0.25">
      <c r="A24" s="53">
        <v>101</v>
      </c>
      <c r="B24" s="61">
        <v>120</v>
      </c>
      <c r="C24" s="61">
        <v>11.5</v>
      </c>
      <c r="D24" s="61">
        <v>0.1</v>
      </c>
      <c r="E24" s="54">
        <v>28.8</v>
      </c>
      <c r="F24" s="55">
        <v>71.2</v>
      </c>
      <c r="G24" s="56">
        <f t="shared" si="0"/>
        <v>0</v>
      </c>
      <c r="H24" s="54">
        <v>8</v>
      </c>
      <c r="I24" s="55">
        <v>9.6</v>
      </c>
      <c r="J24" s="56" t="s">
        <v>66</v>
      </c>
      <c r="K24" s="53">
        <v>71.5</v>
      </c>
      <c r="L24" s="57" t="s">
        <v>70</v>
      </c>
      <c r="M24" s="67">
        <v>53</v>
      </c>
      <c r="N24" s="67">
        <v>56.77</v>
      </c>
      <c r="O24" s="64">
        <v>22.22</v>
      </c>
      <c r="P24" s="64">
        <v>7.57</v>
      </c>
      <c r="Q24" s="65" t="s">
        <v>66</v>
      </c>
      <c r="R24" s="57" t="s">
        <v>66</v>
      </c>
      <c r="S24" s="57" t="s">
        <v>66</v>
      </c>
      <c r="T24" s="67" t="s">
        <v>66</v>
      </c>
    </row>
    <row r="25" spans="1:20" ht="15.75" customHeight="1" x14ac:dyDescent="0.25">
      <c r="A25" s="53">
        <v>102</v>
      </c>
      <c r="B25" s="61">
        <v>120</v>
      </c>
      <c r="C25" s="61">
        <v>21</v>
      </c>
      <c r="D25" s="61">
        <v>0.1</v>
      </c>
      <c r="E25" s="54">
        <v>45.9</v>
      </c>
      <c r="F25" s="55">
        <v>0</v>
      </c>
      <c r="G25" s="56">
        <f t="shared" si="0"/>
        <v>54.1</v>
      </c>
      <c r="H25" s="54">
        <v>7.5</v>
      </c>
      <c r="I25" s="71" t="s">
        <v>66</v>
      </c>
      <c r="J25" s="72" t="s">
        <v>66</v>
      </c>
      <c r="K25" s="53">
        <v>70.599999999999994</v>
      </c>
      <c r="L25" s="57" t="s">
        <v>70</v>
      </c>
      <c r="M25" s="67">
        <v>33</v>
      </c>
      <c r="N25" s="67">
        <v>37.380000000000003</v>
      </c>
      <c r="O25" s="64">
        <v>22.25</v>
      </c>
      <c r="P25" s="64">
        <v>7.56</v>
      </c>
      <c r="Q25" s="65" t="s">
        <v>66</v>
      </c>
      <c r="R25" s="57" t="s">
        <v>66</v>
      </c>
      <c r="S25" s="57" t="s">
        <v>66</v>
      </c>
      <c r="T25" s="67" t="s">
        <v>66</v>
      </c>
    </row>
    <row r="26" spans="1:20" ht="15.75" customHeight="1" x14ac:dyDescent="0.25">
      <c r="A26" s="53">
        <v>103</v>
      </c>
      <c r="B26" s="61">
        <v>135</v>
      </c>
      <c r="C26" s="61">
        <v>14.2</v>
      </c>
      <c r="D26" s="61">
        <v>0.2</v>
      </c>
      <c r="E26" s="54">
        <v>73.099999999999994</v>
      </c>
      <c r="F26" s="55">
        <v>14.7</v>
      </c>
      <c r="G26" s="56">
        <f t="shared" si="0"/>
        <v>12.200000000000006</v>
      </c>
      <c r="H26" s="54">
        <v>7.8</v>
      </c>
      <c r="I26" s="55">
        <v>12.1</v>
      </c>
      <c r="J26" s="56">
        <v>7.4</v>
      </c>
      <c r="K26" s="53">
        <v>73.8</v>
      </c>
      <c r="L26" s="57" t="s">
        <v>70</v>
      </c>
      <c r="M26" s="67">
        <v>57.5</v>
      </c>
      <c r="N26" s="67">
        <v>61.85</v>
      </c>
      <c r="O26" s="64">
        <v>20.100000000000001</v>
      </c>
      <c r="P26" s="64">
        <v>7.75</v>
      </c>
      <c r="Q26" s="65" t="s">
        <v>66</v>
      </c>
      <c r="R26" s="57" t="s">
        <v>66</v>
      </c>
      <c r="S26" s="57" t="s">
        <v>66</v>
      </c>
      <c r="T26" s="67" t="s">
        <v>66</v>
      </c>
    </row>
    <row r="27" spans="1:20" ht="15.75" customHeight="1" x14ac:dyDescent="0.25">
      <c r="A27" s="53">
        <v>104</v>
      </c>
      <c r="B27" s="61">
        <v>135</v>
      </c>
      <c r="C27" s="61">
        <v>14.2</v>
      </c>
      <c r="D27" s="61">
        <v>0.1</v>
      </c>
      <c r="E27" s="54">
        <v>73.099999999999994</v>
      </c>
      <c r="F27" s="55">
        <v>12.1</v>
      </c>
      <c r="G27" s="56">
        <f t="shared" si="0"/>
        <v>14.800000000000006</v>
      </c>
      <c r="H27" s="54">
        <v>7.7</v>
      </c>
      <c r="I27" s="55">
        <v>12.2</v>
      </c>
      <c r="J27" s="56">
        <v>9.1999999999999993</v>
      </c>
      <c r="K27" s="53">
        <v>70.400000000000006</v>
      </c>
      <c r="L27" s="57" t="s">
        <v>70</v>
      </c>
      <c r="M27" s="67">
        <v>79</v>
      </c>
      <c r="N27" s="67">
        <v>87.34</v>
      </c>
      <c r="O27" s="64">
        <v>30.76</v>
      </c>
      <c r="P27" s="64">
        <v>14.42</v>
      </c>
      <c r="Q27" s="65" t="s">
        <v>66</v>
      </c>
      <c r="R27" s="57" t="s">
        <v>66</v>
      </c>
      <c r="S27" s="57" t="s">
        <v>66</v>
      </c>
      <c r="T27" s="67" t="s">
        <v>66</v>
      </c>
    </row>
    <row r="28" spans="1:20" ht="15.75" customHeight="1" x14ac:dyDescent="0.25">
      <c r="A28" s="53">
        <v>105</v>
      </c>
      <c r="B28" s="61">
        <v>135</v>
      </c>
      <c r="C28" s="61">
        <v>11.5</v>
      </c>
      <c r="D28" s="61">
        <v>0.1</v>
      </c>
      <c r="E28" s="54">
        <v>78.3</v>
      </c>
      <c r="F28" s="55">
        <v>6.2</v>
      </c>
      <c r="G28" s="56">
        <f t="shared" si="0"/>
        <v>15.500000000000004</v>
      </c>
      <c r="H28" s="54">
        <v>7.2</v>
      </c>
      <c r="I28" s="55">
        <v>12</v>
      </c>
      <c r="J28" s="56">
        <v>7.7</v>
      </c>
      <c r="K28" s="53">
        <v>67</v>
      </c>
      <c r="L28" s="57" t="s">
        <v>70</v>
      </c>
      <c r="M28" s="67" t="s">
        <v>66</v>
      </c>
      <c r="N28" s="67" t="s">
        <v>66</v>
      </c>
      <c r="O28" s="64" t="s">
        <v>66</v>
      </c>
      <c r="P28" s="64">
        <v>6.88</v>
      </c>
      <c r="Q28" s="65" t="s">
        <v>66</v>
      </c>
      <c r="R28" s="57" t="s">
        <v>66</v>
      </c>
      <c r="S28" s="57" t="s">
        <v>66</v>
      </c>
      <c r="T28" s="67" t="s">
        <v>66</v>
      </c>
    </row>
    <row r="29" spans="1:20" ht="12.5" x14ac:dyDescent="0.25">
      <c r="A29" s="53">
        <v>106</v>
      </c>
      <c r="B29" s="61">
        <v>150</v>
      </c>
      <c r="C29" s="61">
        <v>11.5</v>
      </c>
      <c r="D29" s="61">
        <v>0.1</v>
      </c>
      <c r="E29" s="54">
        <v>88.5</v>
      </c>
      <c r="F29" s="55">
        <v>0</v>
      </c>
      <c r="G29" s="56">
        <f t="shared" si="0"/>
        <v>11.5</v>
      </c>
      <c r="H29" s="54">
        <v>7.2</v>
      </c>
      <c r="I29" s="55" t="s">
        <v>66</v>
      </c>
      <c r="J29" s="56">
        <v>7.8</v>
      </c>
      <c r="K29" s="53">
        <v>82.5</v>
      </c>
      <c r="L29" s="57" t="s">
        <v>70</v>
      </c>
      <c r="M29" s="67">
        <v>59.5</v>
      </c>
      <c r="N29" s="67">
        <v>64.72</v>
      </c>
      <c r="O29" s="64" t="s">
        <v>66</v>
      </c>
      <c r="P29" s="64">
        <v>8.85</v>
      </c>
      <c r="Q29" s="65" t="s">
        <v>66</v>
      </c>
      <c r="R29" s="57" t="s">
        <v>66</v>
      </c>
      <c r="S29" s="57" t="s">
        <v>66</v>
      </c>
      <c r="T29" s="67" t="s">
        <v>66</v>
      </c>
    </row>
    <row r="30" spans="1:20" ht="12.5" x14ac:dyDescent="0.25">
      <c r="A30" s="53">
        <v>107</v>
      </c>
      <c r="B30" s="61">
        <v>150</v>
      </c>
      <c r="C30" s="61">
        <v>21.5</v>
      </c>
      <c r="D30" s="61">
        <v>0.1</v>
      </c>
      <c r="E30" s="54">
        <v>100</v>
      </c>
      <c r="F30" s="55">
        <v>0</v>
      </c>
      <c r="G30" s="56">
        <f t="shared" si="0"/>
        <v>0</v>
      </c>
      <c r="H30" s="54">
        <v>7.3</v>
      </c>
      <c r="I30" s="55" t="s">
        <v>66</v>
      </c>
      <c r="J30" s="56" t="s">
        <v>66</v>
      </c>
      <c r="K30" s="53">
        <v>77.7</v>
      </c>
      <c r="L30" s="57" t="s">
        <v>70</v>
      </c>
      <c r="M30" s="67" t="s">
        <v>66</v>
      </c>
      <c r="N30" s="67" t="s">
        <v>66</v>
      </c>
      <c r="O30" s="64">
        <v>33.869999999999997</v>
      </c>
      <c r="P30" s="64">
        <v>8.5</v>
      </c>
      <c r="Q30" s="65" t="s">
        <v>66</v>
      </c>
      <c r="R30" s="57" t="s">
        <v>66</v>
      </c>
      <c r="S30" s="57" t="s">
        <v>66</v>
      </c>
      <c r="T30" s="67" t="s">
        <v>66</v>
      </c>
    </row>
    <row r="31" spans="1:20" ht="12.5" x14ac:dyDescent="0.25">
      <c r="A31" s="53">
        <v>108</v>
      </c>
      <c r="B31" s="61">
        <v>142</v>
      </c>
      <c r="C31" s="61">
        <v>21.5</v>
      </c>
      <c r="D31" s="61">
        <v>0.2</v>
      </c>
      <c r="E31" s="54">
        <v>100</v>
      </c>
      <c r="F31" s="55">
        <v>0</v>
      </c>
      <c r="G31" s="56">
        <f t="shared" si="0"/>
        <v>0</v>
      </c>
      <c r="H31" s="54">
        <v>7.95</v>
      </c>
      <c r="I31" s="55" t="s">
        <v>66</v>
      </c>
      <c r="J31" s="56" t="s">
        <v>66</v>
      </c>
      <c r="K31" s="53">
        <v>74.2</v>
      </c>
      <c r="L31" s="57" t="s">
        <v>70</v>
      </c>
      <c r="M31" s="67">
        <v>49</v>
      </c>
      <c r="N31" s="67">
        <v>56.57</v>
      </c>
      <c r="O31" s="64">
        <v>51.78</v>
      </c>
      <c r="P31" s="64">
        <v>16.03</v>
      </c>
      <c r="Q31" s="65" t="s">
        <v>66</v>
      </c>
      <c r="R31" s="57" t="s">
        <v>66</v>
      </c>
      <c r="S31" s="57" t="s">
        <v>66</v>
      </c>
      <c r="T31" s="67" t="s">
        <v>66</v>
      </c>
    </row>
    <row r="32" spans="1:20" ht="12.5" x14ac:dyDescent="0.25">
      <c r="A32" s="53">
        <v>110</v>
      </c>
      <c r="B32" s="61">
        <v>160</v>
      </c>
      <c r="C32" s="61">
        <v>11.5</v>
      </c>
      <c r="D32" s="61">
        <v>0.1</v>
      </c>
      <c r="E32" s="54">
        <v>100</v>
      </c>
      <c r="F32" s="55">
        <v>0</v>
      </c>
      <c r="G32" s="56">
        <f t="shared" si="0"/>
        <v>0</v>
      </c>
      <c r="H32" s="54">
        <v>7.6</v>
      </c>
      <c r="I32" s="55" t="s">
        <v>66</v>
      </c>
      <c r="J32" s="56" t="s">
        <v>66</v>
      </c>
      <c r="K32" s="53">
        <v>74.2</v>
      </c>
      <c r="L32" s="57" t="s">
        <v>70</v>
      </c>
      <c r="M32" s="67">
        <v>48.5</v>
      </c>
      <c r="N32" s="67">
        <v>57.84</v>
      </c>
      <c r="O32" s="64">
        <v>30.99</v>
      </c>
      <c r="P32" s="64">
        <v>8.1</v>
      </c>
      <c r="Q32" s="65" t="s">
        <v>66</v>
      </c>
      <c r="R32" s="57">
        <v>2.2000000000000002</v>
      </c>
      <c r="S32" s="57" t="s">
        <v>66</v>
      </c>
      <c r="T32" s="67" t="s">
        <v>66</v>
      </c>
    </row>
    <row r="33" spans="1:21" ht="12.5" x14ac:dyDescent="0.25">
      <c r="A33" s="53">
        <v>111</v>
      </c>
      <c r="B33" s="61">
        <v>120</v>
      </c>
      <c r="C33" s="61">
        <v>21.5</v>
      </c>
      <c r="D33" s="61">
        <v>0.1</v>
      </c>
      <c r="E33" s="54">
        <v>53.9</v>
      </c>
      <c r="F33" s="55">
        <v>46.1</v>
      </c>
      <c r="G33" s="56">
        <f t="shared" si="0"/>
        <v>0</v>
      </c>
      <c r="H33" s="54">
        <v>9.9</v>
      </c>
      <c r="I33" s="55">
        <v>7.3</v>
      </c>
      <c r="J33" s="56" t="s">
        <v>66</v>
      </c>
      <c r="K33" s="53">
        <v>70</v>
      </c>
      <c r="L33" s="57" t="s">
        <v>70</v>
      </c>
      <c r="M33" s="67">
        <v>35</v>
      </c>
      <c r="N33" s="67">
        <v>37.74</v>
      </c>
      <c r="O33" s="64">
        <v>25.41</v>
      </c>
      <c r="P33" s="64">
        <v>7.74</v>
      </c>
      <c r="Q33" s="65" t="s">
        <v>66</v>
      </c>
      <c r="R33" s="57" t="s">
        <v>66</v>
      </c>
      <c r="S33" s="57" t="s">
        <v>66</v>
      </c>
      <c r="T33" s="67" t="s">
        <v>66</v>
      </c>
    </row>
    <row r="34" spans="1:21" ht="12.5" x14ac:dyDescent="0.25">
      <c r="A34" s="53">
        <v>112</v>
      </c>
      <c r="B34" s="61">
        <v>130</v>
      </c>
      <c r="C34" s="61">
        <v>21.5</v>
      </c>
      <c r="D34" s="61">
        <v>0.2</v>
      </c>
      <c r="E34" s="54">
        <v>100</v>
      </c>
      <c r="F34" s="55">
        <v>0</v>
      </c>
      <c r="G34" s="56">
        <f t="shared" si="0"/>
        <v>0</v>
      </c>
      <c r="H34" s="54">
        <v>7.8</v>
      </c>
      <c r="I34" s="55" t="s">
        <v>66</v>
      </c>
      <c r="J34" s="56" t="s">
        <v>66</v>
      </c>
      <c r="K34" s="53">
        <v>67.900000000000006</v>
      </c>
      <c r="L34" s="57" t="s">
        <v>70</v>
      </c>
      <c r="M34" s="67">
        <v>28.5</v>
      </c>
      <c r="N34" s="67">
        <v>34.06</v>
      </c>
      <c r="O34" s="64">
        <v>21.06</v>
      </c>
      <c r="P34" s="64">
        <v>7.96</v>
      </c>
      <c r="Q34" s="65" t="s">
        <v>66</v>
      </c>
      <c r="R34" s="57" t="s">
        <v>66</v>
      </c>
      <c r="S34" s="57" t="s">
        <v>66</v>
      </c>
      <c r="T34" s="67" t="s">
        <v>66</v>
      </c>
    </row>
    <row r="35" spans="1:21" ht="12.5" x14ac:dyDescent="0.25">
      <c r="A35" s="53">
        <v>113</v>
      </c>
      <c r="B35" s="61">
        <v>130</v>
      </c>
      <c r="C35" s="61">
        <v>21.5</v>
      </c>
      <c r="D35" s="61">
        <v>0.1</v>
      </c>
      <c r="E35" s="54">
        <v>100</v>
      </c>
      <c r="F35" s="55">
        <v>0</v>
      </c>
      <c r="G35" s="56">
        <f t="shared" si="0"/>
        <v>0</v>
      </c>
      <c r="H35" s="54">
        <v>7.2</v>
      </c>
      <c r="I35" s="55" t="s">
        <v>66</v>
      </c>
      <c r="J35" s="56" t="s">
        <v>66</v>
      </c>
      <c r="K35" s="53">
        <v>68.2</v>
      </c>
      <c r="L35" s="57" t="s">
        <v>70</v>
      </c>
      <c r="M35" s="67">
        <v>41</v>
      </c>
      <c r="N35" s="67">
        <v>47.46</v>
      </c>
      <c r="O35" s="64">
        <v>34.380000000000003</v>
      </c>
      <c r="P35" s="64">
        <v>12.69</v>
      </c>
      <c r="Q35" s="65" t="s">
        <v>66</v>
      </c>
      <c r="R35" s="57" t="s">
        <v>66</v>
      </c>
      <c r="S35" s="57" t="s">
        <v>66</v>
      </c>
      <c r="T35" s="67" t="s">
        <v>66</v>
      </c>
    </row>
    <row r="36" spans="1:21" ht="12.5" x14ac:dyDescent="0.25">
      <c r="A36" s="53">
        <v>114</v>
      </c>
      <c r="B36" s="61">
        <v>130</v>
      </c>
      <c r="C36" s="61">
        <v>21.5</v>
      </c>
      <c r="D36" s="61">
        <v>0.1</v>
      </c>
      <c r="E36" s="54">
        <v>95.5</v>
      </c>
      <c r="F36" s="55">
        <v>4.5</v>
      </c>
      <c r="G36" s="56">
        <f t="shared" si="0"/>
        <v>0</v>
      </c>
      <c r="H36" s="54">
        <v>8.6999999999999993</v>
      </c>
      <c r="I36" s="55">
        <v>10.5</v>
      </c>
      <c r="J36" s="56" t="s">
        <v>66</v>
      </c>
      <c r="K36" s="53">
        <v>184.7</v>
      </c>
      <c r="L36" s="57" t="s">
        <v>70</v>
      </c>
      <c r="M36" s="67">
        <v>58.5</v>
      </c>
      <c r="N36" s="67">
        <v>68.2</v>
      </c>
      <c r="O36" s="64">
        <v>47.12</v>
      </c>
      <c r="P36" s="64">
        <v>19.91</v>
      </c>
      <c r="Q36" s="65" t="s">
        <v>66</v>
      </c>
      <c r="R36" s="57" t="s">
        <v>66</v>
      </c>
      <c r="S36" s="57" t="s">
        <v>66</v>
      </c>
      <c r="T36" s="67" t="s">
        <v>66</v>
      </c>
    </row>
    <row r="37" spans="1:21" ht="12.5" x14ac:dyDescent="0.25">
      <c r="A37" s="53">
        <v>115</v>
      </c>
      <c r="B37" s="61">
        <v>150</v>
      </c>
      <c r="C37" s="61">
        <v>4.9000000000000004</v>
      </c>
      <c r="D37" s="61">
        <v>0.2</v>
      </c>
      <c r="E37" s="54">
        <v>82.4</v>
      </c>
      <c r="F37" s="55">
        <v>1.7</v>
      </c>
      <c r="G37" s="56">
        <f t="shared" si="0"/>
        <v>15.899999999999995</v>
      </c>
      <c r="H37" s="54">
        <v>8.5</v>
      </c>
      <c r="I37" s="55">
        <v>14</v>
      </c>
      <c r="J37" s="56">
        <v>11.6</v>
      </c>
      <c r="K37" s="53">
        <v>145</v>
      </c>
      <c r="L37" s="57" t="s">
        <v>70</v>
      </c>
      <c r="M37" s="67" t="s">
        <v>66</v>
      </c>
      <c r="N37" s="67">
        <v>547.36</v>
      </c>
      <c r="O37" s="64">
        <v>71.010000000000005</v>
      </c>
      <c r="P37" s="64">
        <v>30.69</v>
      </c>
      <c r="Q37" s="65" t="s">
        <v>66</v>
      </c>
      <c r="R37" s="57">
        <v>4.5999999999999996</v>
      </c>
      <c r="S37" s="57" t="s">
        <v>66</v>
      </c>
      <c r="T37" s="67" t="s">
        <v>66</v>
      </c>
    </row>
    <row r="38" spans="1:21" ht="12.5" x14ac:dyDescent="0.25">
      <c r="A38" s="53">
        <v>116</v>
      </c>
      <c r="B38" s="61">
        <v>130</v>
      </c>
      <c r="C38" s="61">
        <v>21.5</v>
      </c>
      <c r="D38" s="61">
        <v>0.1</v>
      </c>
      <c r="E38" s="54">
        <v>76.2</v>
      </c>
      <c r="F38" s="55">
        <v>8.6999999999999993</v>
      </c>
      <c r="G38" s="56">
        <f t="shared" si="0"/>
        <v>15.099999999999998</v>
      </c>
      <c r="H38" s="54">
        <v>8.8000000000000007</v>
      </c>
      <c r="I38" s="55">
        <v>10.199999999999999</v>
      </c>
      <c r="J38" s="56">
        <v>6.8</v>
      </c>
      <c r="K38" s="53">
        <v>220</v>
      </c>
      <c r="L38" s="57" t="s">
        <v>70</v>
      </c>
      <c r="M38" s="67">
        <v>90</v>
      </c>
      <c r="N38" s="67" t="s">
        <v>66</v>
      </c>
      <c r="O38" s="64">
        <v>53.02</v>
      </c>
      <c r="P38" s="64">
        <v>23.44</v>
      </c>
      <c r="Q38" s="65" t="s">
        <v>66</v>
      </c>
      <c r="R38" s="57" t="s">
        <v>66</v>
      </c>
      <c r="S38" s="57" t="s">
        <v>66</v>
      </c>
      <c r="T38" s="67" t="s">
        <v>66</v>
      </c>
      <c r="U38" s="14"/>
    </row>
    <row r="39" spans="1:21" ht="12.5" x14ac:dyDescent="0.25">
      <c r="A39" s="53">
        <v>117</v>
      </c>
      <c r="B39" s="61">
        <v>150</v>
      </c>
      <c r="C39" s="61">
        <v>5</v>
      </c>
      <c r="D39" s="61">
        <v>0.2</v>
      </c>
      <c r="E39" s="54">
        <v>37.200000000000003</v>
      </c>
      <c r="F39" s="55">
        <v>24.5</v>
      </c>
      <c r="G39" s="56">
        <f t="shared" si="0"/>
        <v>38.299999999999997</v>
      </c>
      <c r="H39" s="54">
        <v>7.7</v>
      </c>
      <c r="I39" s="55">
        <v>17.100000000000001</v>
      </c>
      <c r="J39" s="56">
        <v>15</v>
      </c>
      <c r="K39" s="53">
        <v>145</v>
      </c>
      <c r="L39" s="57" t="s">
        <v>70</v>
      </c>
      <c r="M39" s="67" t="s">
        <v>66</v>
      </c>
      <c r="N39" s="67" t="s">
        <v>66</v>
      </c>
      <c r="O39" s="64">
        <v>54.53</v>
      </c>
      <c r="P39" s="64">
        <v>29.4</v>
      </c>
      <c r="Q39" s="65" t="s">
        <v>66</v>
      </c>
      <c r="R39" s="57" t="s">
        <v>66</v>
      </c>
      <c r="S39" s="57" t="s">
        <v>66</v>
      </c>
      <c r="T39" s="67" t="s">
        <v>66</v>
      </c>
      <c r="U39" s="14"/>
    </row>
    <row r="40" spans="1:21" ht="12.5" x14ac:dyDescent="0.25">
      <c r="A40" s="53">
        <v>118</v>
      </c>
      <c r="B40" s="61">
        <v>120</v>
      </c>
      <c r="C40" s="61">
        <v>21.5</v>
      </c>
      <c r="D40" s="61">
        <v>0.109</v>
      </c>
      <c r="E40" s="54">
        <v>29.3</v>
      </c>
      <c r="F40" s="55">
        <v>70.7</v>
      </c>
      <c r="G40" s="56">
        <f t="shared" si="0"/>
        <v>0</v>
      </c>
      <c r="H40" s="54">
        <v>7.9</v>
      </c>
      <c r="I40" s="55">
        <v>11.7</v>
      </c>
      <c r="J40" s="56" t="s">
        <v>66</v>
      </c>
      <c r="K40" s="53">
        <v>129.4</v>
      </c>
      <c r="L40" s="57" t="s">
        <v>70</v>
      </c>
      <c r="M40" s="67">
        <v>62</v>
      </c>
      <c r="N40" s="67">
        <v>75.459999999999994</v>
      </c>
      <c r="O40" s="64">
        <v>34.61</v>
      </c>
      <c r="P40" s="64">
        <v>12</v>
      </c>
      <c r="Q40" s="65" t="s">
        <v>66</v>
      </c>
      <c r="R40" s="57" t="s">
        <v>66</v>
      </c>
      <c r="S40" s="57" t="s">
        <v>66</v>
      </c>
      <c r="T40" s="67" t="s">
        <v>66</v>
      </c>
      <c r="U40" s="14"/>
    </row>
    <row r="41" spans="1:21" ht="12.5" x14ac:dyDescent="0.25">
      <c r="A41" s="53">
        <v>119</v>
      </c>
      <c r="B41" s="61">
        <v>120</v>
      </c>
      <c r="C41" s="61">
        <v>15.1</v>
      </c>
      <c r="D41" s="61">
        <v>0.2</v>
      </c>
      <c r="E41" s="54">
        <v>12.9</v>
      </c>
      <c r="F41" s="55">
        <v>87.1</v>
      </c>
      <c r="G41" s="56">
        <f t="shared" si="0"/>
        <v>0</v>
      </c>
      <c r="H41" s="54">
        <v>7.1</v>
      </c>
      <c r="I41" s="55">
        <v>15.5</v>
      </c>
      <c r="J41" s="56" t="s">
        <v>66</v>
      </c>
      <c r="K41" s="53">
        <v>150</v>
      </c>
      <c r="L41" s="57" t="s">
        <v>70</v>
      </c>
      <c r="M41" s="67" t="s">
        <v>66</v>
      </c>
      <c r="N41" s="67" t="s">
        <v>66</v>
      </c>
      <c r="O41" s="64">
        <v>41.14</v>
      </c>
      <c r="P41" s="64">
        <v>20</v>
      </c>
      <c r="Q41" s="65" t="s">
        <v>66</v>
      </c>
      <c r="R41" s="57" t="s">
        <v>66</v>
      </c>
      <c r="S41" s="57" t="s">
        <v>66</v>
      </c>
      <c r="T41" s="67" t="s">
        <v>66</v>
      </c>
      <c r="U41" s="14"/>
    </row>
    <row r="42" spans="1:21" ht="12.5" x14ac:dyDescent="0.25">
      <c r="A42" s="53">
        <v>120</v>
      </c>
      <c r="B42" s="61">
        <v>130</v>
      </c>
      <c r="C42" s="61">
        <v>15.1</v>
      </c>
      <c r="D42" s="61">
        <v>0.2</v>
      </c>
      <c r="E42" s="54">
        <v>54.1</v>
      </c>
      <c r="F42" s="55">
        <v>22.6</v>
      </c>
      <c r="G42" s="56">
        <f t="shared" si="0"/>
        <v>23.299999999999997</v>
      </c>
      <c r="H42" s="54">
        <v>6.9</v>
      </c>
      <c r="I42" s="55">
        <v>16.100000000000001</v>
      </c>
      <c r="J42" s="56">
        <v>21.5</v>
      </c>
      <c r="K42" s="53">
        <v>150</v>
      </c>
      <c r="L42" s="57" t="s">
        <v>70</v>
      </c>
      <c r="M42" s="67">
        <f>79+65</f>
        <v>144</v>
      </c>
      <c r="N42" s="67">
        <f>94.98+73.22</f>
        <v>168.2</v>
      </c>
      <c r="O42" s="64">
        <v>56</v>
      </c>
      <c r="P42" s="64">
        <v>29.4</v>
      </c>
      <c r="Q42" s="65" t="s">
        <v>66</v>
      </c>
      <c r="R42" s="57" t="s">
        <v>66</v>
      </c>
      <c r="S42" s="57" t="s">
        <v>66</v>
      </c>
      <c r="T42" s="67" t="s">
        <v>66</v>
      </c>
      <c r="U42" s="14"/>
    </row>
    <row r="43" spans="1:21" ht="12.5" x14ac:dyDescent="0.25">
      <c r="A43" s="53">
        <v>121</v>
      </c>
      <c r="B43" s="61">
        <v>140</v>
      </c>
      <c r="C43" s="61">
        <v>15.1</v>
      </c>
      <c r="D43" s="61">
        <v>0.2</v>
      </c>
      <c r="E43" s="54">
        <v>68.7</v>
      </c>
      <c r="F43" s="55">
        <v>25</v>
      </c>
      <c r="G43" s="56">
        <f t="shared" si="0"/>
        <v>6.2999999999999972</v>
      </c>
      <c r="H43" s="54">
        <v>7.7</v>
      </c>
      <c r="I43" s="55">
        <v>16.100000000000001</v>
      </c>
      <c r="J43" s="56">
        <v>20</v>
      </c>
      <c r="K43" s="53">
        <v>150</v>
      </c>
      <c r="L43" s="57" t="s">
        <v>70</v>
      </c>
      <c r="M43" s="67">
        <f>83+66</f>
        <v>149</v>
      </c>
      <c r="N43" s="67">
        <f>94+75.5</f>
        <v>169.5</v>
      </c>
      <c r="O43" s="64">
        <v>61.4</v>
      </c>
      <c r="P43" s="64">
        <v>31.13</v>
      </c>
      <c r="Q43" s="65" t="s">
        <v>66</v>
      </c>
      <c r="R43" s="57" t="s">
        <v>66</v>
      </c>
      <c r="S43" s="57" t="s">
        <v>66</v>
      </c>
      <c r="T43" s="67" t="s">
        <v>66</v>
      </c>
      <c r="U43" s="14"/>
    </row>
    <row r="44" spans="1:21" ht="12.5" x14ac:dyDescent="0.25">
      <c r="A44" s="53">
        <v>122</v>
      </c>
      <c r="B44" s="61">
        <v>150</v>
      </c>
      <c r="C44" s="61">
        <v>15.1</v>
      </c>
      <c r="D44" s="61">
        <v>0.2</v>
      </c>
      <c r="E44" s="54">
        <v>74.7</v>
      </c>
      <c r="F44" s="55">
        <v>25.3</v>
      </c>
      <c r="G44" s="56">
        <f t="shared" si="0"/>
        <v>0</v>
      </c>
      <c r="H44" s="54">
        <v>8.3000000000000007</v>
      </c>
      <c r="I44" s="55">
        <v>12.2</v>
      </c>
      <c r="J44" s="56" t="s">
        <v>66</v>
      </c>
      <c r="K44" s="53">
        <v>150</v>
      </c>
      <c r="L44" s="57" t="s">
        <v>70</v>
      </c>
      <c r="M44" s="67" t="s">
        <v>66</v>
      </c>
      <c r="N44" s="67">
        <f>134.67+32.7</f>
        <v>167.37</v>
      </c>
      <c r="O44" s="64">
        <v>92.59</v>
      </c>
      <c r="P44" s="64">
        <v>32.25</v>
      </c>
      <c r="Q44" s="65" t="s">
        <v>66</v>
      </c>
      <c r="R44" s="57" t="s">
        <v>66</v>
      </c>
      <c r="S44" s="57" t="s">
        <v>66</v>
      </c>
      <c r="T44" s="67" t="s">
        <v>66</v>
      </c>
      <c r="U44" s="14"/>
    </row>
    <row r="45" spans="1:21" ht="12.5" x14ac:dyDescent="0.25">
      <c r="A45" s="53">
        <v>123</v>
      </c>
      <c r="B45" s="61">
        <v>160</v>
      </c>
      <c r="C45" s="61">
        <v>15.1</v>
      </c>
      <c r="D45" s="61">
        <v>0.2</v>
      </c>
      <c r="E45" s="54">
        <v>83.5</v>
      </c>
      <c r="F45" s="55">
        <v>16.5</v>
      </c>
      <c r="G45" s="56">
        <f t="shared" si="0"/>
        <v>0</v>
      </c>
      <c r="H45" s="54">
        <v>8</v>
      </c>
      <c r="I45" s="55">
        <v>16.100000000000001</v>
      </c>
      <c r="J45" s="56" t="s">
        <v>66</v>
      </c>
      <c r="K45" s="53">
        <v>150</v>
      </c>
      <c r="L45" s="57" t="s">
        <v>70</v>
      </c>
      <c r="M45" s="67" t="s">
        <v>66</v>
      </c>
      <c r="N45" s="67" t="s">
        <v>66</v>
      </c>
      <c r="O45" s="64">
        <v>85.3</v>
      </c>
      <c r="P45" s="64">
        <v>39.22</v>
      </c>
      <c r="Q45" s="65" t="s">
        <v>66</v>
      </c>
      <c r="R45" s="57" t="s">
        <v>66</v>
      </c>
      <c r="S45" s="57" t="s">
        <v>66</v>
      </c>
      <c r="T45" s="67" t="s">
        <v>66</v>
      </c>
      <c r="U45" s="14"/>
    </row>
    <row r="46" spans="1:21" ht="12.5" x14ac:dyDescent="0.25">
      <c r="A46" s="53">
        <v>124</v>
      </c>
      <c r="B46" s="61">
        <v>125</v>
      </c>
      <c r="C46" s="61">
        <v>15.1</v>
      </c>
      <c r="D46" s="61">
        <v>0.2</v>
      </c>
      <c r="E46" s="54">
        <v>7.7</v>
      </c>
      <c r="F46" s="55">
        <v>92.3</v>
      </c>
      <c r="G46" s="56">
        <f t="shared" si="0"/>
        <v>0</v>
      </c>
      <c r="H46" s="54">
        <v>9.6999999999999993</v>
      </c>
      <c r="I46" s="55">
        <v>18.5</v>
      </c>
      <c r="J46" s="56" t="s">
        <v>66</v>
      </c>
      <c r="K46" s="53">
        <v>150</v>
      </c>
      <c r="L46" s="57" t="s">
        <v>70</v>
      </c>
      <c r="M46" s="67" t="s">
        <v>66</v>
      </c>
      <c r="N46" s="67" t="s">
        <v>66</v>
      </c>
      <c r="O46" s="64">
        <v>55.74</v>
      </c>
      <c r="P46" s="64">
        <v>32.549999999999997</v>
      </c>
      <c r="Q46" s="65" t="s">
        <v>66</v>
      </c>
      <c r="R46" s="57" t="s">
        <v>66</v>
      </c>
      <c r="S46" s="57" t="s">
        <v>66</v>
      </c>
      <c r="T46" s="67" t="s">
        <v>66</v>
      </c>
      <c r="U46" s="14"/>
    </row>
    <row r="47" spans="1:21" ht="12.5" x14ac:dyDescent="0.25">
      <c r="A47" s="53">
        <v>125</v>
      </c>
      <c r="B47" s="61">
        <v>125</v>
      </c>
      <c r="C47" s="61">
        <v>15.1</v>
      </c>
      <c r="D47" s="61">
        <v>0.2</v>
      </c>
      <c r="E47" s="54">
        <v>6</v>
      </c>
      <c r="F47" s="55">
        <v>94</v>
      </c>
      <c r="G47" s="56">
        <f t="shared" si="0"/>
        <v>0</v>
      </c>
      <c r="H47" s="54" t="s">
        <v>66</v>
      </c>
      <c r="I47" s="55" t="s">
        <v>66</v>
      </c>
      <c r="J47" s="56" t="s">
        <v>66</v>
      </c>
      <c r="K47" s="53">
        <v>150</v>
      </c>
      <c r="L47" s="57" t="s">
        <v>70</v>
      </c>
      <c r="M47" s="67" t="s">
        <v>66</v>
      </c>
      <c r="N47" s="67" t="s">
        <v>66</v>
      </c>
      <c r="O47" s="64">
        <v>56.01</v>
      </c>
      <c r="P47" s="64">
        <v>31.98</v>
      </c>
      <c r="Q47" s="65" t="s">
        <v>66</v>
      </c>
      <c r="R47" s="57" t="s">
        <v>66</v>
      </c>
      <c r="S47" s="57" t="s">
        <v>66</v>
      </c>
      <c r="T47" s="67" t="s">
        <v>66</v>
      </c>
      <c r="U47" s="14"/>
    </row>
    <row r="48" spans="1:21" ht="12.5" x14ac:dyDescent="0.25">
      <c r="A48" s="53">
        <v>126</v>
      </c>
      <c r="B48" s="61">
        <v>120</v>
      </c>
      <c r="C48" s="61">
        <v>15.1</v>
      </c>
      <c r="D48" s="61">
        <v>0.1</v>
      </c>
      <c r="E48" s="54">
        <v>16.399999999999999</v>
      </c>
      <c r="F48" s="55">
        <v>83.6</v>
      </c>
      <c r="G48" s="56">
        <f t="shared" si="0"/>
        <v>0</v>
      </c>
      <c r="H48" s="54">
        <v>8</v>
      </c>
      <c r="I48" s="55">
        <v>16.8</v>
      </c>
      <c r="J48" s="56" t="s">
        <v>66</v>
      </c>
      <c r="K48" s="53">
        <v>150</v>
      </c>
      <c r="L48" s="57" t="s">
        <v>70</v>
      </c>
      <c r="M48" s="67">
        <v>94</v>
      </c>
      <c r="N48" s="67">
        <v>103.62</v>
      </c>
      <c r="O48" s="64">
        <v>36.26</v>
      </c>
      <c r="P48" s="64">
        <v>15.59</v>
      </c>
      <c r="Q48" s="65" t="s">
        <v>66</v>
      </c>
      <c r="R48" s="57" t="s">
        <v>66</v>
      </c>
      <c r="S48" s="57" t="s">
        <v>66</v>
      </c>
      <c r="T48" s="67" t="s">
        <v>66</v>
      </c>
      <c r="U48" s="14"/>
    </row>
    <row r="49" spans="1:26" ht="12.5" x14ac:dyDescent="0.25">
      <c r="A49" s="53">
        <v>127</v>
      </c>
      <c r="B49" s="61">
        <v>125</v>
      </c>
      <c r="C49" s="61">
        <v>15.1</v>
      </c>
      <c r="D49" s="61">
        <v>0.1</v>
      </c>
      <c r="E49" s="54">
        <v>10.7</v>
      </c>
      <c r="F49" s="55">
        <v>86.7</v>
      </c>
      <c r="G49" s="56">
        <f t="shared" si="0"/>
        <v>2.5999999999999943</v>
      </c>
      <c r="H49" s="54">
        <v>8.1</v>
      </c>
      <c r="I49" s="55">
        <v>16.600000000000001</v>
      </c>
      <c r="J49" s="56">
        <v>10.5</v>
      </c>
      <c r="K49" s="53">
        <v>150</v>
      </c>
      <c r="L49" s="57" t="s">
        <v>70</v>
      </c>
      <c r="M49" s="67">
        <v>92</v>
      </c>
      <c r="N49" s="67">
        <v>101.4</v>
      </c>
      <c r="O49" s="64">
        <v>29</v>
      </c>
      <c r="P49" s="64">
        <f>17.03-2.12</f>
        <v>14.91</v>
      </c>
      <c r="Q49" s="65" t="s">
        <v>66</v>
      </c>
      <c r="R49" s="57" t="s">
        <v>66</v>
      </c>
      <c r="S49" s="57" t="s">
        <v>66</v>
      </c>
      <c r="T49" s="67" t="s">
        <v>66</v>
      </c>
      <c r="U49" s="14"/>
    </row>
    <row r="50" spans="1:26" ht="12.5" x14ac:dyDescent="0.25">
      <c r="A50" s="53">
        <v>128</v>
      </c>
      <c r="B50" s="61">
        <v>130</v>
      </c>
      <c r="C50" s="61">
        <v>15.1</v>
      </c>
      <c r="D50" s="61">
        <v>0.1</v>
      </c>
      <c r="E50" s="54">
        <v>18.899999999999999</v>
      </c>
      <c r="F50" s="55">
        <v>65.3</v>
      </c>
      <c r="G50" s="56">
        <f t="shared" si="0"/>
        <v>15.799999999999997</v>
      </c>
      <c r="H50" s="54">
        <v>6.5</v>
      </c>
      <c r="I50" s="55">
        <v>16.8</v>
      </c>
      <c r="J50" s="56">
        <v>10.6</v>
      </c>
      <c r="K50" s="53">
        <v>150</v>
      </c>
      <c r="L50" s="57" t="s">
        <v>70</v>
      </c>
      <c r="M50" s="67">
        <v>86</v>
      </c>
      <c r="N50" s="67">
        <v>95.75</v>
      </c>
      <c r="O50" s="64">
        <v>32.5</v>
      </c>
      <c r="P50" s="64">
        <v>17.5</v>
      </c>
      <c r="Q50" s="65" t="s">
        <v>66</v>
      </c>
      <c r="R50" s="57" t="s">
        <v>66</v>
      </c>
      <c r="S50" s="57" t="s">
        <v>66</v>
      </c>
      <c r="T50" s="67" t="s">
        <v>66</v>
      </c>
      <c r="U50" s="14"/>
    </row>
    <row r="51" spans="1:26" ht="12.5" x14ac:dyDescent="0.25">
      <c r="A51" s="53">
        <v>129</v>
      </c>
      <c r="B51" s="61">
        <v>135</v>
      </c>
      <c r="C51" s="61">
        <v>15.1</v>
      </c>
      <c r="D51" s="61">
        <v>0.1</v>
      </c>
      <c r="E51" s="54">
        <v>38.9</v>
      </c>
      <c r="F51" s="55">
        <v>35.5</v>
      </c>
      <c r="G51" s="56">
        <f t="shared" si="0"/>
        <v>25.6</v>
      </c>
      <c r="H51" s="54">
        <v>7</v>
      </c>
      <c r="I51" s="55">
        <v>17</v>
      </c>
      <c r="J51" s="56">
        <v>10</v>
      </c>
      <c r="K51" s="53">
        <v>150</v>
      </c>
      <c r="L51" s="57" t="s">
        <v>70</v>
      </c>
      <c r="M51" s="67">
        <v>84.5</v>
      </c>
      <c r="N51" s="67">
        <v>96</v>
      </c>
      <c r="O51" s="64">
        <v>32.299999999999997</v>
      </c>
      <c r="P51" s="64">
        <v>17.84</v>
      </c>
      <c r="Q51" s="65" t="s">
        <v>66</v>
      </c>
      <c r="R51" s="57" t="s">
        <v>66</v>
      </c>
      <c r="S51" s="57" t="s">
        <v>66</v>
      </c>
      <c r="T51" s="67" t="s">
        <v>66</v>
      </c>
      <c r="U51" s="14"/>
    </row>
    <row r="52" spans="1:26" ht="12.5" x14ac:dyDescent="0.25">
      <c r="A52" s="53">
        <v>130</v>
      </c>
      <c r="B52" s="61">
        <v>140</v>
      </c>
      <c r="C52" s="61">
        <v>15.1</v>
      </c>
      <c r="D52" s="61">
        <v>0.1</v>
      </c>
      <c r="E52" s="54">
        <v>62</v>
      </c>
      <c r="F52" s="55">
        <v>7.5</v>
      </c>
      <c r="G52" s="56">
        <f t="shared" si="0"/>
        <v>30.5</v>
      </c>
      <c r="H52" s="54">
        <v>7</v>
      </c>
      <c r="I52" s="55">
        <v>18.600000000000001</v>
      </c>
      <c r="J52" s="56">
        <v>11</v>
      </c>
      <c r="K52" s="53">
        <v>150</v>
      </c>
      <c r="L52" s="57" t="s">
        <v>70</v>
      </c>
      <c r="M52" s="67">
        <v>78</v>
      </c>
      <c r="N52" s="67">
        <v>88.5</v>
      </c>
      <c r="O52" s="64">
        <v>35.5</v>
      </c>
      <c r="P52" s="64"/>
      <c r="Q52" s="65" t="s">
        <v>66</v>
      </c>
      <c r="R52" s="57" t="s">
        <v>66</v>
      </c>
      <c r="S52" s="57" t="s">
        <v>66</v>
      </c>
      <c r="T52" s="67" t="s">
        <v>66</v>
      </c>
    </row>
    <row r="53" spans="1:26" ht="12.5" x14ac:dyDescent="0.25">
      <c r="A53" s="53">
        <v>131</v>
      </c>
      <c r="B53" s="61">
        <v>145</v>
      </c>
      <c r="C53" s="61">
        <v>15.1</v>
      </c>
      <c r="D53" s="61">
        <v>0.1</v>
      </c>
      <c r="E53" s="54">
        <v>71</v>
      </c>
      <c r="F53" s="55">
        <v>2.6</v>
      </c>
      <c r="G53" s="56">
        <f t="shared" si="0"/>
        <v>26.4</v>
      </c>
      <c r="H53" s="54">
        <v>7</v>
      </c>
      <c r="I53" s="55">
        <v>16</v>
      </c>
      <c r="J53" s="56">
        <v>11</v>
      </c>
      <c r="K53" s="53">
        <v>150</v>
      </c>
      <c r="L53" s="57" t="s">
        <v>70</v>
      </c>
      <c r="M53" s="67">
        <v>78.5</v>
      </c>
      <c r="N53" s="67">
        <v>88.1</v>
      </c>
      <c r="O53" s="64">
        <v>38.5</v>
      </c>
      <c r="P53" s="64">
        <v>18.54</v>
      </c>
      <c r="Q53" s="65" t="s">
        <v>66</v>
      </c>
      <c r="R53" s="57" t="s">
        <v>66</v>
      </c>
      <c r="S53" s="57" t="s">
        <v>66</v>
      </c>
      <c r="T53" s="67" t="s">
        <v>66</v>
      </c>
    </row>
    <row r="54" spans="1:26" ht="12.5" x14ac:dyDescent="0.25">
      <c r="A54" s="53">
        <v>132</v>
      </c>
      <c r="B54" s="61">
        <v>125</v>
      </c>
      <c r="C54" s="61">
        <v>15.1</v>
      </c>
      <c r="D54" s="61">
        <v>0.05</v>
      </c>
      <c r="E54" s="54">
        <v>21.2</v>
      </c>
      <c r="F54" s="55">
        <v>70.3</v>
      </c>
      <c r="G54" s="56">
        <f t="shared" si="0"/>
        <v>8.5</v>
      </c>
      <c r="H54" s="54">
        <v>8</v>
      </c>
      <c r="I54" s="55">
        <v>15</v>
      </c>
      <c r="J54" s="56">
        <v>10</v>
      </c>
      <c r="K54" s="53">
        <v>150</v>
      </c>
      <c r="L54" s="57" t="s">
        <v>70</v>
      </c>
      <c r="M54" s="67">
        <v>52.5</v>
      </c>
      <c r="N54" s="67">
        <v>56.4</v>
      </c>
      <c r="O54" s="64">
        <v>22.5</v>
      </c>
      <c r="P54" s="64">
        <v>9.7799999999999994</v>
      </c>
      <c r="Q54" s="65" t="s">
        <v>66</v>
      </c>
      <c r="R54" s="57" t="s">
        <v>66</v>
      </c>
      <c r="S54" s="57" t="s">
        <v>66</v>
      </c>
      <c r="T54" s="67" t="s">
        <v>66</v>
      </c>
    </row>
    <row r="55" spans="1:26" ht="12.5" x14ac:dyDescent="0.25">
      <c r="A55" s="53">
        <v>133</v>
      </c>
      <c r="B55" s="61">
        <v>130</v>
      </c>
      <c r="C55" s="61">
        <v>15.1</v>
      </c>
      <c r="D55" s="61">
        <v>0.05</v>
      </c>
      <c r="E55" s="54">
        <v>33.5</v>
      </c>
      <c r="F55" s="55">
        <v>34</v>
      </c>
      <c r="G55" s="56">
        <f t="shared" si="0"/>
        <v>32.5</v>
      </c>
      <c r="H55" s="54">
        <v>7</v>
      </c>
      <c r="I55" s="55">
        <v>16</v>
      </c>
      <c r="J55" s="56">
        <v>10</v>
      </c>
      <c r="K55" s="53">
        <v>150</v>
      </c>
      <c r="L55" s="57" t="s">
        <v>70</v>
      </c>
      <c r="M55" s="67">
        <v>50</v>
      </c>
      <c r="N55" s="67" t="s">
        <v>66</v>
      </c>
      <c r="O55" s="64">
        <v>18.5</v>
      </c>
      <c r="P55" s="64">
        <v>7.82</v>
      </c>
      <c r="Q55" s="65" t="s">
        <v>66</v>
      </c>
      <c r="R55" s="57" t="s">
        <v>66</v>
      </c>
      <c r="S55" s="57" t="s">
        <v>66</v>
      </c>
      <c r="T55" s="67" t="s">
        <v>66</v>
      </c>
    </row>
    <row r="56" spans="1:26" ht="12.5" x14ac:dyDescent="0.25">
      <c r="A56" s="53">
        <v>134</v>
      </c>
      <c r="B56" s="61">
        <v>135</v>
      </c>
      <c r="C56" s="61">
        <v>15.1</v>
      </c>
      <c r="D56" s="61">
        <v>0.05</v>
      </c>
      <c r="E56" s="54">
        <v>42.3</v>
      </c>
      <c r="F56" s="55">
        <v>14</v>
      </c>
      <c r="G56" s="56">
        <f t="shared" si="0"/>
        <v>43.7</v>
      </c>
      <c r="H56" s="54">
        <v>7</v>
      </c>
      <c r="I56" s="55">
        <v>17</v>
      </c>
      <c r="J56" s="56">
        <v>11</v>
      </c>
      <c r="K56" s="53">
        <v>150</v>
      </c>
      <c r="L56" s="57" t="s">
        <v>70</v>
      </c>
      <c r="M56" s="67" t="s">
        <v>66</v>
      </c>
      <c r="N56" s="67" t="s">
        <v>66</v>
      </c>
      <c r="O56" s="64">
        <v>24.1</v>
      </c>
      <c r="P56" s="64">
        <v>8.11</v>
      </c>
      <c r="Q56" s="65" t="s">
        <v>66</v>
      </c>
      <c r="R56" s="57" t="s">
        <v>66</v>
      </c>
      <c r="S56" s="57" t="s">
        <v>66</v>
      </c>
      <c r="T56" s="67" t="s">
        <v>66</v>
      </c>
    </row>
    <row r="57" spans="1:26" ht="12.5" x14ac:dyDescent="0.25">
      <c r="A57" s="53">
        <v>135</v>
      </c>
      <c r="B57" s="61">
        <v>140</v>
      </c>
      <c r="C57" s="61">
        <v>15.1</v>
      </c>
      <c r="D57" s="61">
        <v>0.05</v>
      </c>
      <c r="E57" s="54">
        <v>60.7</v>
      </c>
      <c r="F57" s="55">
        <v>3</v>
      </c>
      <c r="G57" s="56">
        <f t="shared" si="0"/>
        <v>36.299999999999997</v>
      </c>
      <c r="H57" s="54">
        <v>7</v>
      </c>
      <c r="I57" s="55">
        <v>18</v>
      </c>
      <c r="J57" s="56">
        <v>10</v>
      </c>
      <c r="K57" s="53">
        <v>150</v>
      </c>
      <c r="L57" s="57" t="s">
        <v>70</v>
      </c>
      <c r="M57" s="67">
        <v>44</v>
      </c>
      <c r="N57" s="67">
        <v>48.7</v>
      </c>
      <c r="O57" s="64">
        <v>18.5</v>
      </c>
      <c r="P57" s="64">
        <v>7.93</v>
      </c>
      <c r="Q57" s="65" t="s">
        <v>66</v>
      </c>
      <c r="R57" s="57" t="s">
        <v>66</v>
      </c>
      <c r="S57" s="57" t="s">
        <v>66</v>
      </c>
      <c r="T57" s="67" t="s">
        <v>66</v>
      </c>
    </row>
    <row r="58" spans="1:26" ht="12.5" x14ac:dyDescent="0.25">
      <c r="A58" s="53">
        <v>136</v>
      </c>
      <c r="B58" s="61">
        <v>135</v>
      </c>
      <c r="C58" s="61">
        <v>15.1</v>
      </c>
      <c r="D58" s="61">
        <v>0.2</v>
      </c>
      <c r="E58" s="54">
        <v>50.3</v>
      </c>
      <c r="F58" s="55">
        <v>29.6</v>
      </c>
      <c r="G58" s="56">
        <v>20</v>
      </c>
      <c r="H58" s="54">
        <v>7.5</v>
      </c>
      <c r="I58" s="55">
        <v>16</v>
      </c>
      <c r="J58" s="56">
        <v>12</v>
      </c>
      <c r="K58" s="53">
        <v>150</v>
      </c>
      <c r="L58" s="57" t="s">
        <v>70</v>
      </c>
      <c r="M58" s="67" t="s">
        <v>66</v>
      </c>
      <c r="N58" s="67" t="s">
        <v>66</v>
      </c>
      <c r="O58" s="64">
        <v>56.51</v>
      </c>
      <c r="P58" s="64">
        <v>31.7</v>
      </c>
      <c r="Q58" s="65" t="s">
        <v>66</v>
      </c>
      <c r="R58" s="57" t="s">
        <v>66</v>
      </c>
      <c r="S58" s="57" t="s">
        <v>66</v>
      </c>
      <c r="T58" s="67" t="s">
        <v>66</v>
      </c>
    </row>
    <row r="59" spans="1:26" ht="12.5" x14ac:dyDescent="0.25">
      <c r="A59" s="53">
        <v>137</v>
      </c>
      <c r="B59" s="61">
        <v>130</v>
      </c>
      <c r="C59" s="61">
        <v>21.5</v>
      </c>
      <c r="D59" s="59">
        <f t="shared" ref="D59:D62" si="2">1/30</f>
        <v>3.3333333333333333E-2</v>
      </c>
      <c r="E59" s="54">
        <v>65.599999999999994</v>
      </c>
      <c r="F59" s="55">
        <v>8.8000000000000007</v>
      </c>
      <c r="G59" s="56">
        <v>25.6</v>
      </c>
      <c r="H59" s="54">
        <v>6.7</v>
      </c>
      <c r="I59" s="55">
        <v>16</v>
      </c>
      <c r="J59" s="56">
        <v>10</v>
      </c>
      <c r="K59" s="53">
        <v>150</v>
      </c>
      <c r="L59" s="57" t="s">
        <v>70</v>
      </c>
      <c r="M59" s="67">
        <v>24</v>
      </c>
      <c r="N59" s="67">
        <v>26.1</v>
      </c>
      <c r="O59" s="64">
        <v>17</v>
      </c>
      <c r="P59" s="64">
        <v>5.5</v>
      </c>
      <c r="Q59" s="65" t="s">
        <v>66</v>
      </c>
      <c r="R59" s="57" t="s">
        <v>66</v>
      </c>
      <c r="S59" s="57" t="s">
        <v>66</v>
      </c>
      <c r="T59" s="67" t="s">
        <v>66</v>
      </c>
    </row>
    <row r="60" spans="1:26" ht="12.5" x14ac:dyDescent="0.25">
      <c r="A60" s="53">
        <v>138</v>
      </c>
      <c r="B60" s="61">
        <v>130</v>
      </c>
      <c r="C60" s="61">
        <v>15.1</v>
      </c>
      <c r="D60" s="59">
        <f t="shared" si="2"/>
        <v>3.3333333333333333E-2</v>
      </c>
      <c r="E60" s="54">
        <v>57</v>
      </c>
      <c r="F60" s="55">
        <v>24</v>
      </c>
      <c r="G60" s="56">
        <v>19</v>
      </c>
      <c r="H60" s="54">
        <v>7</v>
      </c>
      <c r="I60" s="55">
        <v>17</v>
      </c>
      <c r="J60" s="56">
        <v>11</v>
      </c>
      <c r="K60" s="53">
        <v>150</v>
      </c>
      <c r="L60" s="57" t="s">
        <v>70</v>
      </c>
      <c r="M60" s="68" t="s">
        <v>66</v>
      </c>
      <c r="N60" s="68" t="s">
        <v>66</v>
      </c>
      <c r="O60" s="64">
        <v>14.78</v>
      </c>
      <c r="P60" s="64">
        <v>5.43</v>
      </c>
      <c r="Q60" s="65" t="s">
        <v>66</v>
      </c>
      <c r="R60" s="57" t="s">
        <v>66</v>
      </c>
      <c r="S60" s="57" t="s">
        <v>66</v>
      </c>
      <c r="T60" s="67" t="s">
        <v>66</v>
      </c>
    </row>
    <row r="61" spans="1:26" ht="12.5" x14ac:dyDescent="0.25">
      <c r="A61" s="53">
        <v>139</v>
      </c>
      <c r="B61" s="61">
        <v>130</v>
      </c>
      <c r="C61" s="61">
        <v>5.8</v>
      </c>
      <c r="D61" s="59">
        <f t="shared" si="2"/>
        <v>3.3333333333333333E-2</v>
      </c>
      <c r="E61" s="54">
        <v>47.5</v>
      </c>
      <c r="F61" s="55">
        <v>22.1</v>
      </c>
      <c r="G61" s="56">
        <v>30.5</v>
      </c>
      <c r="H61" s="54">
        <v>6.5</v>
      </c>
      <c r="I61" s="55">
        <v>14</v>
      </c>
      <c r="J61" s="56">
        <v>11</v>
      </c>
      <c r="K61" s="53">
        <v>150</v>
      </c>
      <c r="L61" s="57" t="s">
        <v>70</v>
      </c>
      <c r="M61" s="67">
        <v>80</v>
      </c>
      <c r="N61" s="67">
        <v>84</v>
      </c>
      <c r="O61" s="64">
        <v>13.7</v>
      </c>
      <c r="P61" s="64">
        <v>5.22</v>
      </c>
      <c r="Q61" s="65" t="s">
        <v>66</v>
      </c>
      <c r="R61" s="57" t="s">
        <v>66</v>
      </c>
      <c r="S61" s="57" t="s">
        <v>66</v>
      </c>
      <c r="T61" s="67" t="s">
        <v>66</v>
      </c>
    </row>
    <row r="62" spans="1:26" ht="12.5" x14ac:dyDescent="0.25">
      <c r="A62" s="53">
        <v>140</v>
      </c>
      <c r="B62" s="61">
        <v>130</v>
      </c>
      <c r="C62" s="61">
        <v>11.5</v>
      </c>
      <c r="D62" s="59">
        <f t="shared" si="2"/>
        <v>3.3333333333333333E-2</v>
      </c>
      <c r="E62" s="54">
        <v>51.1</v>
      </c>
      <c r="F62" s="55">
        <v>20.6</v>
      </c>
      <c r="G62" s="56">
        <v>28.3</v>
      </c>
      <c r="H62" s="54">
        <v>7</v>
      </c>
      <c r="I62" s="55">
        <v>15</v>
      </c>
      <c r="J62" s="56">
        <v>10</v>
      </c>
      <c r="K62" s="53">
        <v>150</v>
      </c>
      <c r="L62" s="57" t="s">
        <v>70</v>
      </c>
      <c r="M62" s="67">
        <v>44</v>
      </c>
      <c r="N62" s="67">
        <v>48</v>
      </c>
      <c r="O62" s="64">
        <v>11.5</v>
      </c>
      <c r="P62" s="64">
        <v>5.09</v>
      </c>
      <c r="Q62" s="65" t="s">
        <v>66</v>
      </c>
      <c r="R62" s="57" t="s">
        <v>66</v>
      </c>
      <c r="S62" s="57" t="s">
        <v>66</v>
      </c>
      <c r="T62" s="67" t="s">
        <v>66</v>
      </c>
      <c r="U62" s="1"/>
      <c r="V62" s="1"/>
      <c r="W62" s="1"/>
      <c r="X62" s="9"/>
      <c r="Y62" s="10"/>
      <c r="Z62" s="11"/>
    </row>
    <row r="63" spans="1:26" ht="12.5" x14ac:dyDescent="0.25">
      <c r="A63" s="53">
        <v>141</v>
      </c>
      <c r="B63" s="61">
        <v>130</v>
      </c>
      <c r="C63" s="61">
        <v>15.1</v>
      </c>
      <c r="D63" s="61">
        <v>0.25</v>
      </c>
      <c r="E63" s="54">
        <v>39.5</v>
      </c>
      <c r="F63" s="55">
        <v>50.9</v>
      </c>
      <c r="G63" s="56">
        <v>9.6</v>
      </c>
      <c r="H63" s="54">
        <v>7.5</v>
      </c>
      <c r="I63" s="55">
        <v>12</v>
      </c>
      <c r="J63" s="56">
        <v>11</v>
      </c>
      <c r="K63" s="53">
        <v>150</v>
      </c>
      <c r="L63" s="57" t="s">
        <v>70</v>
      </c>
      <c r="M63" s="67">
        <v>191</v>
      </c>
      <c r="N63" s="67">
        <v>216.8</v>
      </c>
      <c r="O63" s="64">
        <v>65.02</v>
      </c>
      <c r="P63" s="64">
        <v>38.6</v>
      </c>
      <c r="Q63" s="65" t="s">
        <v>66</v>
      </c>
      <c r="R63" s="57" t="s">
        <v>66</v>
      </c>
      <c r="S63" s="57" t="s">
        <v>66</v>
      </c>
      <c r="T63" s="67" t="s">
        <v>66</v>
      </c>
      <c r="U63" s="1"/>
      <c r="V63" s="1"/>
      <c r="W63" s="1"/>
      <c r="X63" s="9"/>
      <c r="Y63" s="10"/>
      <c r="Z63" s="11"/>
    </row>
    <row r="64" spans="1:26" ht="12.5" x14ac:dyDescent="0.25">
      <c r="A64" s="53">
        <v>142</v>
      </c>
      <c r="B64" s="61">
        <v>130</v>
      </c>
      <c r="C64" s="61">
        <v>15.1</v>
      </c>
      <c r="D64" s="61">
        <v>0.3</v>
      </c>
      <c r="E64" s="54">
        <v>13.7</v>
      </c>
      <c r="F64" s="55">
        <v>83.7</v>
      </c>
      <c r="G64" s="56">
        <v>2.7</v>
      </c>
      <c r="H64" s="54">
        <v>7.5</v>
      </c>
      <c r="I64" s="55">
        <v>12</v>
      </c>
      <c r="J64" s="56">
        <v>11</v>
      </c>
      <c r="K64" s="53">
        <v>150</v>
      </c>
      <c r="L64" s="57" t="s">
        <v>70</v>
      </c>
      <c r="M64" s="67">
        <v>230</v>
      </c>
      <c r="N64" s="67">
        <v>262</v>
      </c>
      <c r="O64" s="64">
        <v>72.099999999999994</v>
      </c>
      <c r="P64" s="64">
        <v>46</v>
      </c>
      <c r="Q64" s="65" t="s">
        <v>66</v>
      </c>
      <c r="R64" s="57" t="s">
        <v>66</v>
      </c>
      <c r="S64" s="57" t="s">
        <v>66</v>
      </c>
      <c r="T64" s="67" t="s">
        <v>66</v>
      </c>
      <c r="U64" s="1"/>
      <c r="V64" s="1"/>
      <c r="W64" s="1"/>
      <c r="X64" s="9"/>
      <c r="Y64" s="10"/>
      <c r="Z64" s="11"/>
    </row>
    <row r="65" spans="1:26" ht="12.5" x14ac:dyDescent="0.25">
      <c r="A65" s="53">
        <v>143</v>
      </c>
      <c r="B65" s="61">
        <v>125</v>
      </c>
      <c r="C65" s="61">
        <v>15.3</v>
      </c>
      <c r="D65" s="61">
        <v>0.15</v>
      </c>
      <c r="E65" s="54">
        <v>9.8000000000000007</v>
      </c>
      <c r="F65" s="55">
        <v>88.6</v>
      </c>
      <c r="G65" s="56">
        <v>1.6</v>
      </c>
      <c r="H65" s="54">
        <v>8</v>
      </c>
      <c r="I65" s="55">
        <v>14</v>
      </c>
      <c r="J65" s="56">
        <v>11</v>
      </c>
      <c r="K65" s="53">
        <v>150</v>
      </c>
      <c r="L65" s="57" t="s">
        <v>70</v>
      </c>
      <c r="M65" s="67">
        <v>135</v>
      </c>
      <c r="N65" s="67">
        <v>150.30000000000001</v>
      </c>
      <c r="O65" s="64"/>
      <c r="P65" s="64">
        <v>22.84</v>
      </c>
      <c r="Q65" s="65" t="s">
        <v>66</v>
      </c>
      <c r="R65" s="57" t="s">
        <v>66</v>
      </c>
      <c r="S65" s="57" t="s">
        <v>66</v>
      </c>
      <c r="T65" s="67" t="s">
        <v>66</v>
      </c>
      <c r="U65" s="1"/>
      <c r="V65" s="1"/>
      <c r="W65" s="1"/>
      <c r="X65" s="9"/>
      <c r="Y65" s="10"/>
      <c r="Z65" s="11"/>
    </row>
    <row r="66" spans="1:26" ht="12.5" x14ac:dyDescent="0.25">
      <c r="A66" s="53">
        <v>144</v>
      </c>
      <c r="B66" s="61">
        <v>130</v>
      </c>
      <c r="C66" s="61">
        <v>15.3</v>
      </c>
      <c r="D66" s="61">
        <v>0.15</v>
      </c>
      <c r="E66" s="54">
        <v>31.2</v>
      </c>
      <c r="F66" s="55">
        <v>53.6</v>
      </c>
      <c r="G66" s="56">
        <v>15.1</v>
      </c>
      <c r="H66" s="54">
        <v>8</v>
      </c>
      <c r="I66" s="55">
        <v>14</v>
      </c>
      <c r="J66" s="56">
        <v>11</v>
      </c>
      <c r="K66" s="53">
        <v>150</v>
      </c>
      <c r="L66" s="57" t="s">
        <v>70</v>
      </c>
      <c r="M66" s="67">
        <v>135</v>
      </c>
      <c r="N66" s="67">
        <v>151.1</v>
      </c>
      <c r="O66" s="64">
        <v>44.08</v>
      </c>
      <c r="P66" s="64">
        <v>23.22</v>
      </c>
      <c r="Q66" s="65" t="s">
        <v>66</v>
      </c>
      <c r="R66" s="57" t="s">
        <v>66</v>
      </c>
      <c r="S66" s="57" t="s">
        <v>66</v>
      </c>
      <c r="T66" s="67" t="s">
        <v>66</v>
      </c>
    </row>
    <row r="67" spans="1:26" ht="12.5" x14ac:dyDescent="0.25">
      <c r="A67" s="53">
        <v>145</v>
      </c>
      <c r="B67" s="61">
        <v>135</v>
      </c>
      <c r="C67" s="61">
        <v>15.3</v>
      </c>
      <c r="D67" s="61">
        <v>0.15</v>
      </c>
      <c r="E67" s="54">
        <v>40.1</v>
      </c>
      <c r="F67" s="55">
        <v>36.1</v>
      </c>
      <c r="G67" s="56">
        <v>23.7</v>
      </c>
      <c r="H67" s="54">
        <v>7</v>
      </c>
      <c r="I67" s="55">
        <v>14</v>
      </c>
      <c r="J67" s="56">
        <v>10</v>
      </c>
      <c r="K67" s="53">
        <v>150</v>
      </c>
      <c r="L67" s="57" t="s">
        <v>70</v>
      </c>
      <c r="M67" s="67">
        <v>129.5</v>
      </c>
      <c r="N67" s="67">
        <f>112.32+31.43</f>
        <v>143.75</v>
      </c>
      <c r="O67" s="64">
        <v>50.03</v>
      </c>
      <c r="P67" s="64">
        <v>25.01</v>
      </c>
      <c r="Q67" s="65" t="s">
        <v>66</v>
      </c>
      <c r="R67" s="57" t="s">
        <v>66</v>
      </c>
      <c r="S67" s="57" t="s">
        <v>66</v>
      </c>
      <c r="T67" s="67" t="s">
        <v>66</v>
      </c>
    </row>
    <row r="68" spans="1:26" ht="12.5" x14ac:dyDescent="0.25">
      <c r="A68" s="53">
        <v>146</v>
      </c>
      <c r="B68" s="61">
        <v>140</v>
      </c>
      <c r="C68" s="61">
        <v>15.3</v>
      </c>
      <c r="D68" s="61">
        <v>0.15</v>
      </c>
      <c r="E68" s="54">
        <v>51.4</v>
      </c>
      <c r="F68" s="55">
        <v>22.1</v>
      </c>
      <c r="G68" s="56">
        <v>26.5</v>
      </c>
      <c r="H68" s="54">
        <v>7.1</v>
      </c>
      <c r="I68" s="55">
        <v>14</v>
      </c>
      <c r="J68" s="56">
        <v>12.5</v>
      </c>
      <c r="K68" s="53">
        <v>150</v>
      </c>
      <c r="L68" s="57" t="s">
        <v>70</v>
      </c>
      <c r="M68" s="67" t="s">
        <v>66</v>
      </c>
      <c r="N68" s="67" t="s">
        <v>66</v>
      </c>
      <c r="O68" s="65" t="s">
        <v>66</v>
      </c>
      <c r="P68" s="65" t="s">
        <v>66</v>
      </c>
      <c r="Q68" s="65" t="s">
        <v>66</v>
      </c>
      <c r="R68" s="57" t="s">
        <v>66</v>
      </c>
      <c r="S68" s="57" t="s">
        <v>66</v>
      </c>
      <c r="T68" s="67" t="s">
        <v>66</v>
      </c>
    </row>
    <row r="69" spans="1:26" ht="12.5" x14ac:dyDescent="0.25">
      <c r="A69" s="53">
        <v>147</v>
      </c>
      <c r="B69" s="61">
        <v>125</v>
      </c>
      <c r="C69" s="61">
        <v>15.3</v>
      </c>
      <c r="D69" s="61">
        <v>0.1</v>
      </c>
      <c r="E69" s="54">
        <v>14.6</v>
      </c>
      <c r="F69" s="55">
        <v>78.7</v>
      </c>
      <c r="G69" s="56">
        <v>6.9</v>
      </c>
      <c r="H69" s="54">
        <v>7</v>
      </c>
      <c r="I69" s="55">
        <v>14</v>
      </c>
      <c r="J69" s="56">
        <v>11</v>
      </c>
      <c r="K69" s="53">
        <v>150</v>
      </c>
      <c r="L69" s="57" t="s">
        <v>70</v>
      </c>
      <c r="M69" s="69" t="s">
        <v>66</v>
      </c>
      <c r="N69" s="69" t="s">
        <v>66</v>
      </c>
      <c r="O69" s="66" t="s">
        <v>66</v>
      </c>
      <c r="P69" s="66" t="s">
        <v>66</v>
      </c>
      <c r="Q69" s="66" t="s">
        <v>66</v>
      </c>
      <c r="R69" s="52" t="s">
        <v>66</v>
      </c>
      <c r="S69" s="52" t="s">
        <v>66</v>
      </c>
      <c r="T69" s="67">
        <v>0</v>
      </c>
    </row>
    <row r="70" spans="1:26" ht="12.5" x14ac:dyDescent="0.25">
      <c r="A70" s="53">
        <v>148</v>
      </c>
      <c r="B70" s="61">
        <v>125</v>
      </c>
      <c r="C70" s="61">
        <v>15.3</v>
      </c>
      <c r="D70" s="61">
        <v>0.1</v>
      </c>
      <c r="E70" s="54">
        <v>20.3</v>
      </c>
      <c r="F70" s="55">
        <v>72.5</v>
      </c>
      <c r="G70" s="56">
        <v>7.1</v>
      </c>
      <c r="H70" s="54">
        <v>7</v>
      </c>
      <c r="I70" s="55">
        <v>14</v>
      </c>
      <c r="J70" s="56">
        <v>11</v>
      </c>
      <c r="K70" s="53">
        <v>150</v>
      </c>
      <c r="L70" s="57" t="s">
        <v>70</v>
      </c>
      <c r="M70" s="67" t="s">
        <v>66</v>
      </c>
      <c r="N70" s="69" t="s">
        <v>66</v>
      </c>
      <c r="O70" s="65" t="s">
        <v>66</v>
      </c>
      <c r="P70" s="66" t="s">
        <v>66</v>
      </c>
      <c r="Q70" s="65" t="s">
        <v>66</v>
      </c>
      <c r="R70" s="52" t="s">
        <v>66</v>
      </c>
      <c r="S70" s="52" t="s">
        <v>66</v>
      </c>
      <c r="T70" s="70">
        <v>90</v>
      </c>
    </row>
    <row r="71" spans="1:26" ht="12.5" x14ac:dyDescent="0.25">
      <c r="A71" s="53">
        <v>149</v>
      </c>
      <c r="B71" s="61">
        <v>125</v>
      </c>
      <c r="C71" s="61">
        <v>15.3</v>
      </c>
      <c r="D71" s="61">
        <v>0.1</v>
      </c>
      <c r="E71" s="54">
        <v>22.4</v>
      </c>
      <c r="F71" s="55">
        <v>59.6</v>
      </c>
      <c r="G71" s="56">
        <v>18.5</v>
      </c>
      <c r="H71" s="54">
        <v>7.5</v>
      </c>
      <c r="I71" s="55">
        <v>17</v>
      </c>
      <c r="J71" s="56">
        <v>10</v>
      </c>
      <c r="K71" s="53">
        <v>150</v>
      </c>
      <c r="L71" s="57" t="s">
        <v>70</v>
      </c>
      <c r="M71" s="67" t="s">
        <v>66</v>
      </c>
      <c r="N71" s="69" t="s">
        <v>66</v>
      </c>
      <c r="O71" s="65" t="s">
        <v>66</v>
      </c>
      <c r="P71" s="66" t="s">
        <v>66</v>
      </c>
      <c r="Q71" s="65" t="s">
        <v>66</v>
      </c>
      <c r="R71" s="52" t="s">
        <v>66</v>
      </c>
      <c r="S71" s="52" t="s">
        <v>66</v>
      </c>
      <c r="T71" s="70">
        <v>260</v>
      </c>
    </row>
    <row r="72" spans="1:26" ht="12.5" x14ac:dyDescent="0.25">
      <c r="A72" s="53">
        <v>150</v>
      </c>
      <c r="B72" s="61">
        <v>125</v>
      </c>
      <c r="C72" s="61">
        <v>15.3</v>
      </c>
      <c r="D72" s="61">
        <v>0.1</v>
      </c>
      <c r="E72" s="54">
        <v>15.6</v>
      </c>
      <c r="F72" s="55">
        <v>64</v>
      </c>
      <c r="G72" s="56">
        <v>20.3</v>
      </c>
      <c r="H72" s="54">
        <v>9.5</v>
      </c>
      <c r="I72" s="55">
        <v>20.3</v>
      </c>
      <c r="J72" s="56">
        <v>10.3</v>
      </c>
      <c r="K72" s="53">
        <v>150</v>
      </c>
      <c r="L72" s="57" t="s">
        <v>70</v>
      </c>
      <c r="M72" s="67" t="s">
        <v>66</v>
      </c>
      <c r="N72" s="69" t="s">
        <v>66</v>
      </c>
      <c r="O72" s="65" t="s">
        <v>66</v>
      </c>
      <c r="P72" s="66" t="s">
        <v>66</v>
      </c>
      <c r="Q72" s="65" t="s">
        <v>66</v>
      </c>
      <c r="R72" s="52" t="s">
        <v>66</v>
      </c>
      <c r="S72" s="52" t="s">
        <v>66</v>
      </c>
      <c r="T72" s="70" t="s">
        <v>66</v>
      </c>
    </row>
    <row r="73" spans="1:26" ht="12.5" x14ac:dyDescent="0.25">
      <c r="A73" s="53">
        <v>152</v>
      </c>
      <c r="B73" s="61">
        <v>120</v>
      </c>
      <c r="C73" s="61">
        <v>15.3</v>
      </c>
      <c r="D73" s="61">
        <v>0.1</v>
      </c>
      <c r="E73" s="54">
        <v>23.3</v>
      </c>
      <c r="F73" s="55">
        <v>48.6</v>
      </c>
      <c r="G73" s="56">
        <v>28.1</v>
      </c>
      <c r="H73" s="54">
        <v>7</v>
      </c>
      <c r="I73" s="55">
        <v>16</v>
      </c>
      <c r="J73" s="56">
        <v>11</v>
      </c>
      <c r="K73" s="53">
        <v>150</v>
      </c>
      <c r="L73" s="63" t="s">
        <v>13</v>
      </c>
      <c r="M73" s="69" t="s">
        <v>66</v>
      </c>
      <c r="N73" s="69" t="s">
        <v>66</v>
      </c>
      <c r="O73" s="66" t="s">
        <v>66</v>
      </c>
      <c r="P73" s="66" t="s">
        <v>66</v>
      </c>
      <c r="Q73" s="66" t="s">
        <v>66</v>
      </c>
      <c r="R73" s="52" t="s">
        <v>66</v>
      </c>
      <c r="S73" s="52" t="s">
        <v>66</v>
      </c>
      <c r="T73" s="69" t="s">
        <v>66</v>
      </c>
    </row>
    <row r="74" spans="1:26" ht="12.5" x14ac:dyDescent="0.25">
      <c r="A74" s="53">
        <v>153</v>
      </c>
      <c r="B74" s="61">
        <v>125</v>
      </c>
      <c r="C74" s="61">
        <v>15.3</v>
      </c>
      <c r="D74" s="61">
        <v>0.1</v>
      </c>
      <c r="E74" s="54">
        <v>18.600000000000001</v>
      </c>
      <c r="F74" s="55">
        <v>63.4</v>
      </c>
      <c r="G74" s="56">
        <v>18</v>
      </c>
      <c r="H74" s="54">
        <v>7</v>
      </c>
      <c r="I74" s="55">
        <v>17</v>
      </c>
      <c r="J74" s="56">
        <v>11</v>
      </c>
      <c r="K74" s="53">
        <v>150</v>
      </c>
      <c r="L74" s="63" t="s">
        <v>14</v>
      </c>
      <c r="M74" s="69" t="s">
        <v>66</v>
      </c>
      <c r="N74" s="69" t="s">
        <v>66</v>
      </c>
      <c r="O74" s="66" t="s">
        <v>66</v>
      </c>
      <c r="P74" s="66" t="s">
        <v>66</v>
      </c>
      <c r="Q74" s="66" t="s">
        <v>66</v>
      </c>
      <c r="R74" s="52" t="s">
        <v>66</v>
      </c>
      <c r="S74" s="52" t="s">
        <v>66</v>
      </c>
      <c r="T74" s="69" t="s">
        <v>66</v>
      </c>
    </row>
    <row r="75" spans="1:26" ht="12.5" x14ac:dyDescent="0.25">
      <c r="M75" s="2"/>
      <c r="N75" s="2"/>
    </row>
    <row r="76" spans="1:26" ht="12.5" x14ac:dyDescent="0.25">
      <c r="M76" s="2"/>
      <c r="N76" s="2"/>
    </row>
    <row r="77" spans="1:26" ht="12.5" x14ac:dyDescent="0.25">
      <c r="M77" s="2"/>
      <c r="N77" s="2"/>
    </row>
    <row r="78" spans="1:26" ht="12.5" x14ac:dyDescent="0.25">
      <c r="M78" s="2"/>
      <c r="N78" s="2"/>
    </row>
    <row r="79" spans="1:26" ht="12.5" x14ac:dyDescent="0.25">
      <c r="M79" s="2"/>
      <c r="N79" s="2"/>
    </row>
    <row r="80" spans="1:26" ht="12.5" x14ac:dyDescent="0.25">
      <c r="M80" s="2"/>
      <c r="N80" s="2"/>
    </row>
    <row r="81" spans="13:14" ht="12.5" x14ac:dyDescent="0.25">
      <c r="M81" s="2"/>
      <c r="N81" s="2"/>
    </row>
    <row r="82" spans="13:14" ht="12.5" x14ac:dyDescent="0.25">
      <c r="M82" s="2"/>
      <c r="N82" s="2"/>
    </row>
    <row r="83" spans="13:14" ht="12.5" x14ac:dyDescent="0.25">
      <c r="M83" s="2"/>
      <c r="N83" s="2"/>
    </row>
    <row r="84" spans="13:14" ht="12.5" x14ac:dyDescent="0.25">
      <c r="M84" s="2"/>
      <c r="N84" s="2"/>
    </row>
    <row r="85" spans="13:14" ht="12.5" x14ac:dyDescent="0.25">
      <c r="M85" s="2"/>
      <c r="N85" s="2"/>
    </row>
    <row r="86" spans="13:14" ht="12.5" x14ac:dyDescent="0.25">
      <c r="M86" s="2"/>
      <c r="N86" s="2"/>
    </row>
    <row r="87" spans="13:14" ht="12.5" x14ac:dyDescent="0.25">
      <c r="M87" s="2"/>
      <c r="N87" s="2"/>
    </row>
    <row r="88" spans="13:14" ht="12.5" x14ac:dyDescent="0.25">
      <c r="M88" s="2"/>
      <c r="N88" s="2"/>
    </row>
    <row r="89" spans="13:14" ht="12.5" x14ac:dyDescent="0.25">
      <c r="M89" s="2"/>
      <c r="N89" s="2"/>
    </row>
    <row r="90" spans="13:14" ht="12.5" x14ac:dyDescent="0.25">
      <c r="M90" s="2"/>
      <c r="N90" s="2"/>
    </row>
    <row r="91" spans="13:14" ht="12.5" x14ac:dyDescent="0.25">
      <c r="M91" s="2"/>
      <c r="N91" s="2"/>
    </row>
    <row r="92" spans="13:14" ht="12.5" x14ac:dyDescent="0.25">
      <c r="M92" s="2"/>
      <c r="N92" s="2"/>
    </row>
    <row r="93" spans="13:14" ht="12.5" x14ac:dyDescent="0.25">
      <c r="M93" s="2"/>
      <c r="N93" s="2"/>
    </row>
    <row r="94" spans="13:14" ht="12.5" x14ac:dyDescent="0.25">
      <c r="M94" s="2"/>
      <c r="N94" s="2"/>
    </row>
    <row r="95" spans="13:14" ht="12.5" x14ac:dyDescent="0.25">
      <c r="M95" s="2"/>
      <c r="N95" s="2"/>
    </row>
    <row r="96" spans="13:14" ht="12.5" x14ac:dyDescent="0.25">
      <c r="M96" s="2"/>
      <c r="N96" s="2"/>
    </row>
    <row r="97" spans="13:14" ht="12.5" x14ac:dyDescent="0.25">
      <c r="M97" s="2"/>
      <c r="N97" s="2"/>
    </row>
    <row r="98" spans="13:14" ht="12.5" x14ac:dyDescent="0.25">
      <c r="M98" s="2"/>
      <c r="N98" s="2"/>
    </row>
    <row r="99" spans="13:14" ht="12.5" x14ac:dyDescent="0.25">
      <c r="M99" s="2"/>
      <c r="N99" s="2"/>
    </row>
    <row r="100" spans="13:14" ht="12.5" x14ac:dyDescent="0.25">
      <c r="M100" s="2"/>
      <c r="N100" s="2"/>
    </row>
    <row r="101" spans="13:14" ht="12.5" x14ac:dyDescent="0.25">
      <c r="M101" s="2"/>
      <c r="N101" s="2"/>
    </row>
    <row r="102" spans="13:14" ht="12.5" x14ac:dyDescent="0.25">
      <c r="M102" s="2"/>
      <c r="N102" s="2"/>
    </row>
    <row r="103" spans="13:14" ht="12.5" x14ac:dyDescent="0.25">
      <c r="M103" s="2"/>
      <c r="N103" s="2"/>
    </row>
    <row r="104" spans="13:14" ht="12.5" x14ac:dyDescent="0.25">
      <c r="M104" s="2"/>
      <c r="N104" s="2"/>
    </row>
    <row r="105" spans="13:14" ht="12.5" x14ac:dyDescent="0.25">
      <c r="M105" s="2"/>
      <c r="N105" s="2"/>
    </row>
    <row r="106" spans="13:14" ht="12.5" x14ac:dyDescent="0.25">
      <c r="M106" s="2"/>
      <c r="N106" s="2"/>
    </row>
    <row r="107" spans="13:14" ht="12.5" x14ac:dyDescent="0.25">
      <c r="M107" s="2"/>
      <c r="N107" s="2"/>
    </row>
    <row r="108" spans="13:14" ht="12.5" x14ac:dyDescent="0.25">
      <c r="M108" s="2"/>
      <c r="N108" s="2"/>
    </row>
    <row r="109" spans="13:14" ht="12.5" x14ac:dyDescent="0.25">
      <c r="M109" s="2"/>
      <c r="N109" s="2"/>
    </row>
    <row r="110" spans="13:14" ht="12.5" x14ac:dyDescent="0.25">
      <c r="M110" s="2"/>
      <c r="N110" s="2"/>
    </row>
    <row r="111" spans="13:14" ht="12.5" x14ac:dyDescent="0.25">
      <c r="M111" s="2"/>
      <c r="N111" s="2"/>
    </row>
    <row r="112" spans="13:14" ht="12.5" x14ac:dyDescent="0.25">
      <c r="M112" s="2"/>
      <c r="N112" s="2"/>
    </row>
    <row r="113" spans="13:14" ht="12.5" x14ac:dyDescent="0.25">
      <c r="M113" s="2"/>
      <c r="N113" s="2"/>
    </row>
    <row r="114" spans="13:14" ht="12.5" x14ac:dyDescent="0.25">
      <c r="M114" s="2"/>
      <c r="N114" s="2"/>
    </row>
    <row r="115" spans="13:14" ht="12.5" x14ac:dyDescent="0.25">
      <c r="M115" s="2"/>
      <c r="N115" s="2"/>
    </row>
    <row r="116" spans="13:14" ht="12.5" x14ac:dyDescent="0.25">
      <c r="M116" s="2"/>
      <c r="N116" s="2"/>
    </row>
    <row r="117" spans="13:14" ht="12.5" x14ac:dyDescent="0.25">
      <c r="M117" s="2"/>
      <c r="N117" s="2"/>
    </row>
    <row r="118" spans="13:14" ht="12.5" x14ac:dyDescent="0.25">
      <c r="M118" s="2"/>
      <c r="N118" s="2"/>
    </row>
    <row r="119" spans="13:14" ht="12.5" x14ac:dyDescent="0.25">
      <c r="M119" s="2"/>
      <c r="N119" s="2"/>
    </row>
    <row r="120" spans="13:14" ht="12.5" x14ac:dyDescent="0.25">
      <c r="M120" s="2"/>
      <c r="N120" s="2"/>
    </row>
    <row r="121" spans="13:14" ht="12.5" x14ac:dyDescent="0.25">
      <c r="M121" s="2"/>
      <c r="N121" s="2"/>
    </row>
    <row r="122" spans="13:14" ht="12.5" x14ac:dyDescent="0.25">
      <c r="M122" s="2"/>
      <c r="N122" s="2"/>
    </row>
    <row r="123" spans="13:14" ht="12.5" x14ac:dyDescent="0.25">
      <c r="M123" s="2"/>
      <c r="N123" s="2"/>
    </row>
    <row r="124" spans="13:14" ht="12.5" x14ac:dyDescent="0.25">
      <c r="M124" s="2"/>
      <c r="N124" s="2"/>
    </row>
    <row r="125" spans="13:14" ht="12.5" x14ac:dyDescent="0.25">
      <c r="M125" s="2"/>
      <c r="N125" s="2"/>
    </row>
    <row r="126" spans="13:14" ht="12.5" x14ac:dyDescent="0.25">
      <c r="M126" s="2"/>
      <c r="N126" s="2"/>
    </row>
    <row r="127" spans="13:14" ht="12.5" x14ac:dyDescent="0.25">
      <c r="M127" s="2"/>
      <c r="N127" s="2"/>
    </row>
    <row r="128" spans="13:14" ht="12.5" x14ac:dyDescent="0.25">
      <c r="M128" s="2"/>
      <c r="N128" s="2"/>
    </row>
    <row r="129" spans="13:14" ht="12.5" x14ac:dyDescent="0.25">
      <c r="M129" s="2"/>
      <c r="N129" s="2"/>
    </row>
    <row r="130" spans="13:14" ht="12.5" x14ac:dyDescent="0.25">
      <c r="M130" s="2"/>
      <c r="N130" s="2"/>
    </row>
    <row r="131" spans="13:14" ht="12.5" x14ac:dyDescent="0.25">
      <c r="M131" s="2"/>
      <c r="N131" s="2"/>
    </row>
    <row r="132" spans="13:14" ht="12.5" x14ac:dyDescent="0.25">
      <c r="M132" s="2"/>
      <c r="N132" s="2"/>
    </row>
    <row r="133" spans="13:14" ht="12.5" x14ac:dyDescent="0.25">
      <c r="M133" s="2"/>
      <c r="N133" s="2"/>
    </row>
    <row r="134" spans="13:14" ht="12.5" x14ac:dyDescent="0.25">
      <c r="M134" s="2"/>
      <c r="N134" s="2"/>
    </row>
    <row r="135" spans="13:14" ht="12.5" x14ac:dyDescent="0.25">
      <c r="M135" s="2"/>
      <c r="N135" s="2"/>
    </row>
    <row r="136" spans="13:14" ht="12.5" x14ac:dyDescent="0.25">
      <c r="M136" s="2"/>
      <c r="N136" s="2"/>
    </row>
    <row r="137" spans="13:14" ht="12.5" x14ac:dyDescent="0.25">
      <c r="M137" s="2"/>
      <c r="N137" s="2"/>
    </row>
    <row r="138" spans="13:14" ht="12.5" x14ac:dyDescent="0.25">
      <c r="M138" s="2"/>
      <c r="N138" s="2"/>
    </row>
    <row r="139" spans="13:14" ht="12.5" x14ac:dyDescent="0.25">
      <c r="M139" s="2"/>
      <c r="N139" s="2"/>
    </row>
    <row r="140" spans="13:14" ht="12.5" x14ac:dyDescent="0.25">
      <c r="M140" s="2"/>
      <c r="N140" s="2"/>
    </row>
    <row r="141" spans="13:14" ht="12.5" x14ac:dyDescent="0.25">
      <c r="M141" s="2"/>
      <c r="N141" s="2"/>
    </row>
    <row r="142" spans="13:14" ht="12.5" x14ac:dyDescent="0.25">
      <c r="M142" s="2"/>
      <c r="N142" s="2"/>
    </row>
    <row r="143" spans="13:14" ht="12.5" x14ac:dyDescent="0.25">
      <c r="M143" s="2"/>
      <c r="N143" s="2"/>
    </row>
    <row r="144" spans="13:14" ht="12.5" x14ac:dyDescent="0.25">
      <c r="M144" s="2"/>
      <c r="N144" s="2"/>
    </row>
    <row r="145" spans="13:14" ht="12.5" x14ac:dyDescent="0.25">
      <c r="M145" s="2"/>
      <c r="N145" s="2"/>
    </row>
    <row r="146" spans="13:14" ht="12.5" x14ac:dyDescent="0.25">
      <c r="M146" s="2"/>
      <c r="N146" s="2"/>
    </row>
    <row r="147" spans="13:14" ht="12.5" x14ac:dyDescent="0.25">
      <c r="M147" s="2"/>
      <c r="N147" s="2"/>
    </row>
    <row r="148" spans="13:14" ht="12.5" x14ac:dyDescent="0.25">
      <c r="M148" s="2"/>
      <c r="N148" s="2"/>
    </row>
    <row r="149" spans="13:14" ht="12.5" x14ac:dyDescent="0.25">
      <c r="M149" s="2"/>
      <c r="N149" s="2"/>
    </row>
    <row r="150" spans="13:14" ht="12.5" x14ac:dyDescent="0.25">
      <c r="M150" s="2"/>
      <c r="N150" s="2"/>
    </row>
    <row r="151" spans="13:14" ht="12.5" x14ac:dyDescent="0.25">
      <c r="M151" s="2"/>
      <c r="N151" s="2"/>
    </row>
    <row r="152" spans="13:14" ht="12.5" x14ac:dyDescent="0.25">
      <c r="M152" s="2"/>
      <c r="N152" s="2"/>
    </row>
    <row r="153" spans="13:14" ht="12.5" x14ac:dyDescent="0.25">
      <c r="M153" s="2"/>
      <c r="N153" s="2"/>
    </row>
    <row r="154" spans="13:14" ht="12.5" x14ac:dyDescent="0.25">
      <c r="M154" s="2"/>
      <c r="N154" s="2"/>
    </row>
    <row r="155" spans="13:14" ht="12.5" x14ac:dyDescent="0.25">
      <c r="M155" s="2"/>
      <c r="N155" s="2"/>
    </row>
    <row r="156" spans="13:14" ht="12.5" x14ac:dyDescent="0.25">
      <c r="M156" s="2"/>
      <c r="N156" s="2"/>
    </row>
    <row r="157" spans="13:14" ht="12.5" x14ac:dyDescent="0.25">
      <c r="M157" s="2"/>
      <c r="N157" s="2"/>
    </row>
    <row r="158" spans="13:14" ht="12.5" x14ac:dyDescent="0.25">
      <c r="M158" s="2"/>
      <c r="N158" s="2"/>
    </row>
    <row r="159" spans="13:14" ht="12.5" x14ac:dyDescent="0.25">
      <c r="M159" s="2"/>
      <c r="N159" s="2"/>
    </row>
    <row r="160" spans="13:14" ht="12.5" x14ac:dyDescent="0.25">
      <c r="M160" s="2"/>
      <c r="N160" s="2"/>
    </row>
    <row r="161" spans="13:14" ht="12.5" x14ac:dyDescent="0.25">
      <c r="M161" s="2"/>
      <c r="N161" s="2"/>
    </row>
    <row r="162" spans="13:14" ht="12.5" x14ac:dyDescent="0.25">
      <c r="M162" s="2"/>
      <c r="N162" s="2"/>
    </row>
    <row r="163" spans="13:14" ht="12.5" x14ac:dyDescent="0.25">
      <c r="M163" s="2"/>
      <c r="N163" s="2"/>
    </row>
    <row r="164" spans="13:14" ht="12.5" x14ac:dyDescent="0.25">
      <c r="M164" s="2"/>
      <c r="N164" s="2"/>
    </row>
    <row r="165" spans="13:14" ht="12.5" x14ac:dyDescent="0.25">
      <c r="M165" s="2"/>
      <c r="N165" s="2"/>
    </row>
    <row r="166" spans="13:14" ht="12.5" x14ac:dyDescent="0.25">
      <c r="M166" s="2"/>
      <c r="N166" s="2"/>
    </row>
    <row r="167" spans="13:14" ht="12.5" x14ac:dyDescent="0.25">
      <c r="M167" s="2"/>
      <c r="N167" s="2"/>
    </row>
    <row r="168" spans="13:14" ht="12.5" x14ac:dyDescent="0.25">
      <c r="M168" s="2"/>
      <c r="N168" s="2"/>
    </row>
    <row r="169" spans="13:14" ht="12.5" x14ac:dyDescent="0.25">
      <c r="M169" s="2"/>
      <c r="N169" s="2"/>
    </row>
    <row r="170" spans="13:14" ht="12.5" x14ac:dyDescent="0.25">
      <c r="M170" s="2"/>
      <c r="N170" s="2"/>
    </row>
    <row r="171" spans="13:14" ht="12.5" x14ac:dyDescent="0.25">
      <c r="M171" s="2"/>
      <c r="N171" s="2"/>
    </row>
    <row r="172" spans="13:14" ht="12.5" x14ac:dyDescent="0.25">
      <c r="M172" s="2"/>
      <c r="N172" s="2"/>
    </row>
    <row r="173" spans="13:14" ht="12.5" x14ac:dyDescent="0.25">
      <c r="M173" s="2"/>
      <c r="N173" s="2"/>
    </row>
    <row r="174" spans="13:14" ht="12.5" x14ac:dyDescent="0.25">
      <c r="M174" s="2"/>
      <c r="N174" s="2"/>
    </row>
    <row r="175" spans="13:14" ht="12.5" x14ac:dyDescent="0.25">
      <c r="M175" s="2"/>
      <c r="N175" s="2"/>
    </row>
    <row r="176" spans="13:14" ht="12.5" x14ac:dyDescent="0.25">
      <c r="M176" s="2"/>
      <c r="N176" s="2"/>
    </row>
    <row r="177" spans="13:14" ht="12.5" x14ac:dyDescent="0.25">
      <c r="M177" s="2"/>
      <c r="N177" s="2"/>
    </row>
    <row r="178" spans="13:14" ht="12.5" x14ac:dyDescent="0.25">
      <c r="M178" s="2"/>
      <c r="N178" s="2"/>
    </row>
    <row r="179" spans="13:14" ht="12.5" x14ac:dyDescent="0.25">
      <c r="M179" s="2"/>
      <c r="N179" s="2"/>
    </row>
    <row r="180" spans="13:14" ht="12.5" x14ac:dyDescent="0.25">
      <c r="M180" s="2"/>
      <c r="N180" s="2"/>
    </row>
    <row r="181" spans="13:14" ht="12.5" x14ac:dyDescent="0.25">
      <c r="M181" s="2"/>
      <c r="N181" s="2"/>
    </row>
    <row r="182" spans="13:14" ht="12.5" x14ac:dyDescent="0.25">
      <c r="M182" s="2"/>
      <c r="N182" s="2"/>
    </row>
    <row r="183" spans="13:14" ht="12.5" x14ac:dyDescent="0.25">
      <c r="M183" s="2"/>
      <c r="N183" s="2"/>
    </row>
    <row r="184" spans="13:14" ht="12.5" x14ac:dyDescent="0.25">
      <c r="M184" s="2"/>
      <c r="N184" s="2"/>
    </row>
    <row r="185" spans="13:14" ht="12.5" x14ac:dyDescent="0.25">
      <c r="M185" s="2"/>
      <c r="N185" s="2"/>
    </row>
    <row r="186" spans="13:14" ht="12.5" x14ac:dyDescent="0.25">
      <c r="M186" s="2"/>
      <c r="N186" s="2"/>
    </row>
    <row r="187" spans="13:14" ht="12.5" x14ac:dyDescent="0.25">
      <c r="M187" s="2"/>
      <c r="N187" s="2"/>
    </row>
    <row r="188" spans="13:14" ht="12.5" x14ac:dyDescent="0.25">
      <c r="M188" s="2"/>
      <c r="N188" s="2"/>
    </row>
    <row r="189" spans="13:14" ht="12.5" x14ac:dyDescent="0.25">
      <c r="M189" s="2"/>
      <c r="N189" s="2"/>
    </row>
    <row r="190" spans="13:14" ht="12.5" x14ac:dyDescent="0.25">
      <c r="M190" s="2"/>
      <c r="N190" s="2"/>
    </row>
    <row r="191" spans="13:14" ht="12.5" x14ac:dyDescent="0.25">
      <c r="M191" s="2"/>
      <c r="N191" s="2"/>
    </row>
    <row r="192" spans="13:14" ht="12.5" x14ac:dyDescent="0.25">
      <c r="M192" s="2"/>
      <c r="N192" s="2"/>
    </row>
    <row r="193" spans="13:14" ht="12.5" x14ac:dyDescent="0.25">
      <c r="M193" s="2"/>
      <c r="N193" s="2"/>
    </row>
    <row r="194" spans="13:14" ht="12.5" x14ac:dyDescent="0.25">
      <c r="M194" s="2"/>
      <c r="N194" s="2"/>
    </row>
    <row r="195" spans="13:14" ht="12.5" x14ac:dyDescent="0.25">
      <c r="M195" s="2"/>
      <c r="N195" s="2"/>
    </row>
    <row r="196" spans="13:14" ht="12.5" x14ac:dyDescent="0.25">
      <c r="M196" s="2"/>
      <c r="N196" s="2"/>
    </row>
    <row r="197" spans="13:14" ht="12.5" x14ac:dyDescent="0.25">
      <c r="M197" s="2"/>
      <c r="N197" s="2"/>
    </row>
    <row r="198" spans="13:14" ht="12.5" x14ac:dyDescent="0.25">
      <c r="M198" s="2"/>
      <c r="N198" s="2"/>
    </row>
    <row r="199" spans="13:14" ht="12.5" x14ac:dyDescent="0.25">
      <c r="M199" s="2"/>
      <c r="N199" s="2"/>
    </row>
    <row r="200" spans="13:14" ht="12.5" x14ac:dyDescent="0.25">
      <c r="M200" s="2"/>
      <c r="N200" s="2"/>
    </row>
    <row r="201" spans="13:14" ht="12.5" x14ac:dyDescent="0.25">
      <c r="M201" s="2"/>
      <c r="N201" s="2"/>
    </row>
    <row r="202" spans="13:14" ht="12.5" x14ac:dyDescent="0.25">
      <c r="M202" s="2"/>
      <c r="N202" s="2"/>
    </row>
    <row r="203" spans="13:14" ht="12.5" x14ac:dyDescent="0.25">
      <c r="M203" s="2"/>
      <c r="N203" s="2"/>
    </row>
    <row r="204" spans="13:14" ht="12.5" x14ac:dyDescent="0.25">
      <c r="M204" s="2"/>
      <c r="N204" s="2"/>
    </row>
    <row r="205" spans="13:14" ht="12.5" x14ac:dyDescent="0.25">
      <c r="M205" s="2"/>
      <c r="N205" s="2"/>
    </row>
    <row r="206" spans="13:14" ht="12.5" x14ac:dyDescent="0.25">
      <c r="M206" s="2"/>
      <c r="N206" s="2"/>
    </row>
    <row r="207" spans="13:14" ht="12.5" x14ac:dyDescent="0.25">
      <c r="M207" s="2"/>
      <c r="N207" s="2"/>
    </row>
    <row r="208" spans="13:14" ht="12.5" x14ac:dyDescent="0.25">
      <c r="M208" s="2"/>
      <c r="N208" s="2"/>
    </row>
    <row r="209" spans="13:14" ht="12.5" x14ac:dyDescent="0.25">
      <c r="M209" s="2"/>
      <c r="N209" s="2"/>
    </row>
    <row r="210" spans="13:14" ht="12.5" x14ac:dyDescent="0.25">
      <c r="M210" s="2"/>
      <c r="N210" s="2"/>
    </row>
    <row r="211" spans="13:14" ht="12.5" x14ac:dyDescent="0.25">
      <c r="M211" s="2"/>
      <c r="N211" s="2"/>
    </row>
    <row r="212" spans="13:14" ht="12.5" x14ac:dyDescent="0.25">
      <c r="M212" s="2"/>
      <c r="N212" s="2"/>
    </row>
    <row r="213" spans="13:14" ht="12.5" x14ac:dyDescent="0.25">
      <c r="M213" s="2"/>
      <c r="N213" s="2"/>
    </row>
    <row r="214" spans="13:14" ht="12.5" x14ac:dyDescent="0.25">
      <c r="M214" s="2"/>
      <c r="N214" s="2"/>
    </row>
    <row r="215" spans="13:14" ht="12.5" x14ac:dyDescent="0.25">
      <c r="M215" s="2"/>
      <c r="N215" s="2"/>
    </row>
    <row r="216" spans="13:14" ht="12.5" x14ac:dyDescent="0.25">
      <c r="M216" s="2"/>
      <c r="N216" s="2"/>
    </row>
    <row r="217" spans="13:14" ht="12.5" x14ac:dyDescent="0.25">
      <c r="M217" s="2"/>
      <c r="N217" s="2"/>
    </row>
    <row r="218" spans="13:14" ht="12.5" x14ac:dyDescent="0.25">
      <c r="M218" s="2"/>
      <c r="N218" s="2"/>
    </row>
    <row r="219" spans="13:14" ht="12.5" x14ac:dyDescent="0.25">
      <c r="M219" s="2"/>
      <c r="N219" s="2"/>
    </row>
    <row r="220" spans="13:14" ht="12.5" x14ac:dyDescent="0.25">
      <c r="M220" s="2"/>
      <c r="N220" s="2"/>
    </row>
    <row r="221" spans="13:14" ht="12.5" x14ac:dyDescent="0.25">
      <c r="M221" s="2"/>
      <c r="N221" s="2"/>
    </row>
    <row r="222" spans="13:14" ht="12.5" x14ac:dyDescent="0.25">
      <c r="M222" s="2"/>
      <c r="N222" s="2"/>
    </row>
    <row r="223" spans="13:14" ht="12.5" x14ac:dyDescent="0.25">
      <c r="M223" s="2"/>
      <c r="N223" s="2"/>
    </row>
    <row r="224" spans="13:14" ht="12.5" x14ac:dyDescent="0.25">
      <c r="M224" s="2"/>
      <c r="N224" s="2"/>
    </row>
    <row r="225" spans="13:14" ht="12.5" x14ac:dyDescent="0.25">
      <c r="M225" s="2"/>
      <c r="N225" s="2"/>
    </row>
    <row r="226" spans="13:14" ht="12.5" x14ac:dyDescent="0.25">
      <c r="M226" s="2"/>
      <c r="N226" s="2"/>
    </row>
    <row r="227" spans="13:14" ht="12.5" x14ac:dyDescent="0.25">
      <c r="M227" s="2"/>
      <c r="N227" s="2"/>
    </row>
    <row r="228" spans="13:14" ht="12.5" x14ac:dyDescent="0.25">
      <c r="M228" s="2"/>
      <c r="N228" s="2"/>
    </row>
    <row r="229" spans="13:14" ht="12.5" x14ac:dyDescent="0.25">
      <c r="M229" s="2"/>
      <c r="N229" s="2"/>
    </row>
    <row r="230" spans="13:14" ht="12.5" x14ac:dyDescent="0.25">
      <c r="M230" s="2"/>
      <c r="N230" s="2"/>
    </row>
    <row r="231" spans="13:14" ht="12.5" x14ac:dyDescent="0.25">
      <c r="M231" s="2"/>
      <c r="N231" s="2"/>
    </row>
    <row r="232" spans="13:14" ht="12.5" x14ac:dyDescent="0.25">
      <c r="M232" s="2"/>
      <c r="N232" s="2"/>
    </row>
    <row r="233" spans="13:14" ht="12.5" x14ac:dyDescent="0.25">
      <c r="M233" s="2"/>
      <c r="N233" s="2"/>
    </row>
    <row r="234" spans="13:14" ht="12.5" x14ac:dyDescent="0.25">
      <c r="M234" s="2"/>
      <c r="N234" s="2"/>
    </row>
    <row r="235" spans="13:14" ht="12.5" x14ac:dyDescent="0.25">
      <c r="M235" s="2"/>
      <c r="N235" s="2"/>
    </row>
    <row r="236" spans="13:14" ht="12.5" x14ac:dyDescent="0.25">
      <c r="M236" s="2"/>
      <c r="N236" s="2"/>
    </row>
    <row r="237" spans="13:14" ht="12.5" x14ac:dyDescent="0.25">
      <c r="M237" s="2"/>
      <c r="N237" s="2"/>
    </row>
    <row r="238" spans="13:14" ht="12.5" x14ac:dyDescent="0.25">
      <c r="M238" s="2"/>
      <c r="N238" s="2"/>
    </row>
    <row r="239" spans="13:14" ht="12.5" x14ac:dyDescent="0.25">
      <c r="M239" s="2"/>
      <c r="N239" s="2"/>
    </row>
    <row r="240" spans="13:14" ht="12.5" x14ac:dyDescent="0.25">
      <c r="M240" s="2"/>
      <c r="N240" s="2"/>
    </row>
    <row r="241" spans="13:14" ht="12.5" x14ac:dyDescent="0.25">
      <c r="M241" s="2"/>
      <c r="N241" s="2"/>
    </row>
    <row r="242" spans="13:14" ht="12.5" x14ac:dyDescent="0.25">
      <c r="M242" s="2"/>
      <c r="N242" s="2"/>
    </row>
    <row r="243" spans="13:14" ht="12.5" x14ac:dyDescent="0.25">
      <c r="M243" s="2"/>
      <c r="N243" s="2"/>
    </row>
    <row r="244" spans="13:14" ht="12.5" x14ac:dyDescent="0.25">
      <c r="M244" s="2"/>
      <c r="N244" s="2"/>
    </row>
    <row r="245" spans="13:14" ht="12.5" x14ac:dyDescent="0.25">
      <c r="M245" s="2"/>
      <c r="N245" s="2"/>
    </row>
    <row r="246" spans="13:14" ht="12.5" x14ac:dyDescent="0.25">
      <c r="M246" s="2"/>
      <c r="N246" s="2"/>
    </row>
    <row r="247" spans="13:14" ht="12.5" x14ac:dyDescent="0.25">
      <c r="M247" s="2"/>
      <c r="N247" s="2"/>
    </row>
    <row r="248" spans="13:14" ht="12.5" x14ac:dyDescent="0.25">
      <c r="M248" s="2"/>
      <c r="N248" s="2"/>
    </row>
    <row r="249" spans="13:14" ht="12.5" x14ac:dyDescent="0.25">
      <c r="M249" s="2"/>
      <c r="N249" s="2"/>
    </row>
    <row r="250" spans="13:14" ht="12.5" x14ac:dyDescent="0.25">
      <c r="M250" s="2"/>
      <c r="N250" s="2"/>
    </row>
    <row r="251" spans="13:14" ht="12.5" x14ac:dyDescent="0.25">
      <c r="M251" s="2"/>
      <c r="N251" s="2"/>
    </row>
    <row r="252" spans="13:14" ht="12.5" x14ac:dyDescent="0.25">
      <c r="M252" s="2"/>
      <c r="N252" s="2"/>
    </row>
    <row r="253" spans="13:14" ht="12.5" x14ac:dyDescent="0.25">
      <c r="M253" s="2"/>
      <c r="N253" s="2"/>
    </row>
    <row r="254" spans="13:14" ht="12.5" x14ac:dyDescent="0.25">
      <c r="M254" s="2"/>
      <c r="N254" s="2"/>
    </row>
    <row r="255" spans="13:14" ht="12.5" x14ac:dyDescent="0.25">
      <c r="M255" s="2"/>
      <c r="N255" s="2"/>
    </row>
    <row r="256" spans="13:14" ht="12.5" x14ac:dyDescent="0.25">
      <c r="M256" s="2"/>
      <c r="N256" s="2"/>
    </row>
    <row r="257" spans="13:14" ht="12.5" x14ac:dyDescent="0.25">
      <c r="M257" s="2"/>
      <c r="N257" s="2"/>
    </row>
    <row r="258" spans="13:14" ht="12.5" x14ac:dyDescent="0.25">
      <c r="M258" s="2"/>
      <c r="N258" s="2"/>
    </row>
    <row r="259" spans="13:14" ht="12.5" x14ac:dyDescent="0.25">
      <c r="M259" s="2"/>
      <c r="N259" s="2"/>
    </row>
    <row r="260" spans="13:14" ht="12.5" x14ac:dyDescent="0.25">
      <c r="M260" s="2"/>
      <c r="N260" s="2"/>
    </row>
    <row r="261" spans="13:14" ht="12.5" x14ac:dyDescent="0.25">
      <c r="M261" s="2"/>
      <c r="N261" s="2"/>
    </row>
    <row r="262" spans="13:14" ht="12.5" x14ac:dyDescent="0.25">
      <c r="M262" s="2"/>
      <c r="N262" s="2"/>
    </row>
    <row r="263" spans="13:14" ht="12.5" x14ac:dyDescent="0.25">
      <c r="M263" s="2"/>
      <c r="N263" s="2"/>
    </row>
    <row r="264" spans="13:14" ht="12.5" x14ac:dyDescent="0.25">
      <c r="M264" s="2"/>
      <c r="N264" s="2"/>
    </row>
    <row r="265" spans="13:14" ht="12.5" x14ac:dyDescent="0.25">
      <c r="M265" s="2"/>
      <c r="N265" s="2"/>
    </row>
    <row r="266" spans="13:14" ht="12.5" x14ac:dyDescent="0.25">
      <c r="M266" s="2"/>
      <c r="N266" s="2"/>
    </row>
    <row r="267" spans="13:14" ht="12.5" x14ac:dyDescent="0.25">
      <c r="M267" s="2"/>
      <c r="N267" s="2"/>
    </row>
    <row r="268" spans="13:14" ht="12.5" x14ac:dyDescent="0.25">
      <c r="M268" s="2"/>
      <c r="N268" s="2"/>
    </row>
    <row r="269" spans="13:14" ht="12.5" x14ac:dyDescent="0.25">
      <c r="M269" s="2"/>
      <c r="N269" s="2"/>
    </row>
    <row r="270" spans="13:14" ht="12.5" x14ac:dyDescent="0.25">
      <c r="M270" s="2"/>
      <c r="N270" s="2"/>
    </row>
    <row r="271" spans="13:14" ht="12.5" x14ac:dyDescent="0.25">
      <c r="M271" s="2"/>
      <c r="N271" s="2"/>
    </row>
    <row r="272" spans="13:14" ht="12.5" x14ac:dyDescent="0.25">
      <c r="M272" s="2"/>
      <c r="N272" s="2"/>
    </row>
    <row r="273" spans="13:14" ht="12.5" x14ac:dyDescent="0.25">
      <c r="M273" s="2"/>
      <c r="N273" s="2"/>
    </row>
    <row r="274" spans="13:14" ht="12.5" x14ac:dyDescent="0.25">
      <c r="M274" s="2"/>
      <c r="N274" s="2"/>
    </row>
    <row r="275" spans="13:14" ht="12.5" x14ac:dyDescent="0.25">
      <c r="M275" s="2"/>
      <c r="N275" s="2"/>
    </row>
    <row r="276" spans="13:14" ht="12.5" x14ac:dyDescent="0.25">
      <c r="M276" s="2"/>
      <c r="N276" s="2"/>
    </row>
    <row r="277" spans="13:14" ht="12.5" x14ac:dyDescent="0.25">
      <c r="M277" s="2"/>
      <c r="N277" s="2"/>
    </row>
    <row r="278" spans="13:14" ht="12.5" x14ac:dyDescent="0.25">
      <c r="M278" s="2"/>
      <c r="N278" s="2"/>
    </row>
    <row r="279" spans="13:14" ht="12.5" x14ac:dyDescent="0.25">
      <c r="M279" s="2"/>
      <c r="N279" s="2"/>
    </row>
    <row r="280" spans="13:14" ht="12.5" x14ac:dyDescent="0.25">
      <c r="M280" s="2"/>
      <c r="N280" s="2"/>
    </row>
    <row r="281" spans="13:14" ht="12.5" x14ac:dyDescent="0.25">
      <c r="M281" s="2"/>
      <c r="N281" s="2"/>
    </row>
    <row r="282" spans="13:14" ht="12.5" x14ac:dyDescent="0.25">
      <c r="M282" s="2"/>
      <c r="N282" s="2"/>
    </row>
    <row r="283" spans="13:14" ht="12.5" x14ac:dyDescent="0.25">
      <c r="M283" s="2"/>
      <c r="N283" s="2"/>
    </row>
    <row r="284" spans="13:14" ht="12.5" x14ac:dyDescent="0.25">
      <c r="M284" s="2"/>
      <c r="N284" s="2"/>
    </row>
    <row r="285" spans="13:14" ht="12.5" x14ac:dyDescent="0.25">
      <c r="M285" s="2"/>
      <c r="N285" s="2"/>
    </row>
    <row r="286" spans="13:14" ht="12.5" x14ac:dyDescent="0.25">
      <c r="M286" s="2"/>
      <c r="N286" s="2"/>
    </row>
    <row r="287" spans="13:14" ht="12.5" x14ac:dyDescent="0.25">
      <c r="M287" s="2"/>
      <c r="N287" s="2"/>
    </row>
    <row r="288" spans="13:14" ht="12.5" x14ac:dyDescent="0.25">
      <c r="M288" s="2"/>
      <c r="N288" s="2"/>
    </row>
    <row r="289" spans="13:14" ht="12.5" x14ac:dyDescent="0.25">
      <c r="M289" s="2"/>
      <c r="N289" s="2"/>
    </row>
    <row r="290" spans="13:14" ht="12.5" x14ac:dyDescent="0.25">
      <c r="M290" s="2"/>
      <c r="N290" s="2"/>
    </row>
    <row r="291" spans="13:14" ht="12.5" x14ac:dyDescent="0.25">
      <c r="M291" s="2"/>
      <c r="N291" s="2"/>
    </row>
    <row r="292" spans="13:14" ht="12.5" x14ac:dyDescent="0.25">
      <c r="M292" s="2"/>
      <c r="N292" s="2"/>
    </row>
    <row r="293" spans="13:14" ht="12.5" x14ac:dyDescent="0.25">
      <c r="M293" s="2"/>
      <c r="N293" s="2"/>
    </row>
    <row r="294" spans="13:14" ht="12.5" x14ac:dyDescent="0.25">
      <c r="M294" s="2"/>
      <c r="N294" s="2"/>
    </row>
    <row r="295" spans="13:14" ht="12.5" x14ac:dyDescent="0.25">
      <c r="M295" s="2"/>
      <c r="N295" s="2"/>
    </row>
    <row r="296" spans="13:14" ht="12.5" x14ac:dyDescent="0.25">
      <c r="M296" s="2"/>
      <c r="N296" s="2"/>
    </row>
    <row r="297" spans="13:14" ht="12.5" x14ac:dyDescent="0.25">
      <c r="M297" s="2"/>
      <c r="N297" s="2"/>
    </row>
    <row r="298" spans="13:14" ht="12.5" x14ac:dyDescent="0.25">
      <c r="M298" s="2"/>
      <c r="N298" s="2"/>
    </row>
    <row r="299" spans="13:14" ht="12.5" x14ac:dyDescent="0.25">
      <c r="M299" s="2"/>
      <c r="N299" s="2"/>
    </row>
    <row r="300" spans="13:14" ht="12.5" x14ac:dyDescent="0.25">
      <c r="M300" s="2"/>
      <c r="N300" s="2"/>
    </row>
    <row r="301" spans="13:14" ht="12.5" x14ac:dyDescent="0.25">
      <c r="M301" s="2"/>
      <c r="N301" s="2"/>
    </row>
    <row r="302" spans="13:14" ht="12.5" x14ac:dyDescent="0.25">
      <c r="M302" s="2"/>
      <c r="N302" s="2"/>
    </row>
    <row r="303" spans="13:14" ht="12.5" x14ac:dyDescent="0.25">
      <c r="M303" s="2"/>
      <c r="N303" s="2"/>
    </row>
    <row r="304" spans="13:14" ht="12.5" x14ac:dyDescent="0.25">
      <c r="M304" s="2"/>
      <c r="N304" s="2"/>
    </row>
    <row r="305" spans="13:14" ht="12.5" x14ac:dyDescent="0.25">
      <c r="M305" s="2"/>
      <c r="N305" s="2"/>
    </row>
    <row r="306" spans="13:14" ht="12.5" x14ac:dyDescent="0.25">
      <c r="M306" s="2"/>
      <c r="N306" s="2"/>
    </row>
    <row r="307" spans="13:14" ht="12.5" x14ac:dyDescent="0.25">
      <c r="M307" s="2"/>
      <c r="N307" s="2"/>
    </row>
    <row r="308" spans="13:14" ht="12.5" x14ac:dyDescent="0.25">
      <c r="M308" s="2"/>
      <c r="N308" s="2"/>
    </row>
    <row r="309" spans="13:14" ht="12.5" x14ac:dyDescent="0.25">
      <c r="M309" s="2"/>
      <c r="N309" s="2"/>
    </row>
    <row r="310" spans="13:14" ht="12.5" x14ac:dyDescent="0.25">
      <c r="M310" s="2"/>
      <c r="N310" s="2"/>
    </row>
    <row r="311" spans="13:14" ht="12.5" x14ac:dyDescent="0.25">
      <c r="M311" s="2"/>
      <c r="N311" s="2"/>
    </row>
    <row r="312" spans="13:14" ht="12.5" x14ac:dyDescent="0.25">
      <c r="M312" s="2"/>
      <c r="N312" s="2"/>
    </row>
    <row r="313" spans="13:14" ht="12.5" x14ac:dyDescent="0.25">
      <c r="M313" s="2"/>
      <c r="N313" s="2"/>
    </row>
    <row r="314" spans="13:14" ht="12.5" x14ac:dyDescent="0.25">
      <c r="M314" s="2"/>
      <c r="N314" s="2"/>
    </row>
    <row r="315" spans="13:14" ht="12.5" x14ac:dyDescent="0.25">
      <c r="M315" s="2"/>
      <c r="N315" s="2"/>
    </row>
    <row r="316" spans="13:14" ht="12.5" x14ac:dyDescent="0.25">
      <c r="M316" s="2"/>
      <c r="N316" s="2"/>
    </row>
    <row r="317" spans="13:14" ht="12.5" x14ac:dyDescent="0.25">
      <c r="M317" s="2"/>
      <c r="N317" s="2"/>
    </row>
    <row r="318" spans="13:14" ht="12.5" x14ac:dyDescent="0.25">
      <c r="M318" s="2"/>
      <c r="N318" s="2"/>
    </row>
    <row r="319" spans="13:14" ht="12.5" x14ac:dyDescent="0.25">
      <c r="M319" s="2"/>
      <c r="N319" s="2"/>
    </row>
    <row r="320" spans="13:14" ht="12.5" x14ac:dyDescent="0.25">
      <c r="M320" s="2"/>
      <c r="N320" s="2"/>
    </row>
    <row r="321" spans="13:14" ht="12.5" x14ac:dyDescent="0.25">
      <c r="M321" s="2"/>
      <c r="N321" s="2"/>
    </row>
    <row r="322" spans="13:14" ht="12.5" x14ac:dyDescent="0.25">
      <c r="M322" s="2"/>
      <c r="N322" s="2"/>
    </row>
    <row r="323" spans="13:14" ht="12.5" x14ac:dyDescent="0.25">
      <c r="M323" s="2"/>
      <c r="N323" s="2"/>
    </row>
    <row r="324" spans="13:14" ht="12.5" x14ac:dyDescent="0.25">
      <c r="M324" s="2"/>
      <c r="N324" s="2"/>
    </row>
    <row r="325" spans="13:14" ht="12.5" x14ac:dyDescent="0.25">
      <c r="M325" s="2"/>
      <c r="N325" s="2"/>
    </row>
    <row r="326" spans="13:14" ht="12.5" x14ac:dyDescent="0.25">
      <c r="M326" s="2"/>
      <c r="N326" s="2"/>
    </row>
    <row r="327" spans="13:14" ht="12.5" x14ac:dyDescent="0.25">
      <c r="M327" s="2"/>
      <c r="N327" s="2"/>
    </row>
    <row r="328" spans="13:14" ht="12.5" x14ac:dyDescent="0.25">
      <c r="M328" s="2"/>
      <c r="N328" s="2"/>
    </row>
    <row r="329" spans="13:14" ht="12.5" x14ac:dyDescent="0.25">
      <c r="M329" s="2"/>
      <c r="N329" s="2"/>
    </row>
    <row r="330" spans="13:14" ht="12.5" x14ac:dyDescent="0.25">
      <c r="M330" s="2"/>
      <c r="N330" s="2"/>
    </row>
    <row r="331" spans="13:14" ht="12.5" x14ac:dyDescent="0.25">
      <c r="M331" s="2"/>
      <c r="N331" s="2"/>
    </row>
    <row r="332" spans="13:14" ht="12.5" x14ac:dyDescent="0.25">
      <c r="M332" s="2"/>
      <c r="N332" s="2"/>
    </row>
    <row r="333" spans="13:14" ht="12.5" x14ac:dyDescent="0.25">
      <c r="M333" s="2"/>
      <c r="N333" s="2"/>
    </row>
    <row r="334" spans="13:14" ht="12.5" x14ac:dyDescent="0.25">
      <c r="M334" s="2"/>
      <c r="N334" s="2"/>
    </row>
    <row r="335" spans="13:14" ht="12.5" x14ac:dyDescent="0.25">
      <c r="M335" s="2"/>
      <c r="N335" s="2"/>
    </row>
    <row r="336" spans="13:14" ht="12.5" x14ac:dyDescent="0.25">
      <c r="M336" s="2"/>
      <c r="N336" s="2"/>
    </row>
    <row r="337" spans="13:14" ht="12.5" x14ac:dyDescent="0.25">
      <c r="M337" s="2"/>
      <c r="N337" s="2"/>
    </row>
    <row r="338" spans="13:14" ht="12.5" x14ac:dyDescent="0.25">
      <c r="M338" s="2"/>
      <c r="N338" s="2"/>
    </row>
    <row r="339" spans="13:14" ht="12.5" x14ac:dyDescent="0.25">
      <c r="M339" s="2"/>
      <c r="N339" s="2"/>
    </row>
    <row r="340" spans="13:14" ht="12.5" x14ac:dyDescent="0.25">
      <c r="M340" s="2"/>
      <c r="N340" s="2"/>
    </row>
    <row r="341" spans="13:14" ht="12.5" x14ac:dyDescent="0.25">
      <c r="M341" s="2"/>
      <c r="N341" s="2"/>
    </row>
    <row r="342" spans="13:14" ht="12.5" x14ac:dyDescent="0.25">
      <c r="M342" s="2"/>
      <c r="N342" s="2"/>
    </row>
    <row r="343" spans="13:14" ht="12.5" x14ac:dyDescent="0.25">
      <c r="M343" s="2"/>
      <c r="N343" s="2"/>
    </row>
    <row r="344" spans="13:14" ht="12.5" x14ac:dyDescent="0.25">
      <c r="M344" s="2"/>
      <c r="N344" s="2"/>
    </row>
    <row r="345" spans="13:14" ht="12.5" x14ac:dyDescent="0.25">
      <c r="M345" s="2"/>
      <c r="N345" s="2"/>
    </row>
    <row r="346" spans="13:14" ht="12.5" x14ac:dyDescent="0.25">
      <c r="M346" s="2"/>
      <c r="N346" s="2"/>
    </row>
    <row r="347" spans="13:14" ht="12.5" x14ac:dyDescent="0.25">
      <c r="M347" s="2"/>
      <c r="N347" s="2"/>
    </row>
    <row r="348" spans="13:14" ht="12.5" x14ac:dyDescent="0.25">
      <c r="M348" s="2"/>
      <c r="N348" s="2"/>
    </row>
    <row r="349" spans="13:14" ht="12.5" x14ac:dyDescent="0.25">
      <c r="M349" s="2"/>
      <c r="N349" s="2"/>
    </row>
    <row r="350" spans="13:14" ht="12.5" x14ac:dyDescent="0.25">
      <c r="M350" s="2"/>
      <c r="N350" s="2"/>
    </row>
    <row r="351" spans="13:14" ht="12.5" x14ac:dyDescent="0.25">
      <c r="M351" s="2"/>
      <c r="N351" s="2"/>
    </row>
    <row r="352" spans="13:14" ht="12.5" x14ac:dyDescent="0.25">
      <c r="M352" s="2"/>
      <c r="N352" s="2"/>
    </row>
    <row r="353" spans="13:14" ht="12.5" x14ac:dyDescent="0.25">
      <c r="M353" s="2"/>
      <c r="N353" s="2"/>
    </row>
    <row r="354" spans="13:14" ht="12.5" x14ac:dyDescent="0.25">
      <c r="M354" s="2"/>
      <c r="N354" s="2"/>
    </row>
    <row r="355" spans="13:14" ht="12.5" x14ac:dyDescent="0.25">
      <c r="M355" s="2"/>
      <c r="N355" s="2"/>
    </row>
    <row r="356" spans="13:14" ht="12.5" x14ac:dyDescent="0.25">
      <c r="M356" s="2"/>
      <c r="N356" s="2"/>
    </row>
    <row r="357" spans="13:14" ht="12.5" x14ac:dyDescent="0.25">
      <c r="M357" s="2"/>
      <c r="N357" s="2"/>
    </row>
    <row r="358" spans="13:14" ht="12.5" x14ac:dyDescent="0.25">
      <c r="M358" s="2"/>
      <c r="N358" s="2"/>
    </row>
    <row r="359" spans="13:14" ht="12.5" x14ac:dyDescent="0.25">
      <c r="M359" s="2"/>
      <c r="N359" s="2"/>
    </row>
    <row r="360" spans="13:14" ht="12.5" x14ac:dyDescent="0.25">
      <c r="M360" s="2"/>
      <c r="N360" s="2"/>
    </row>
    <row r="361" spans="13:14" ht="12.5" x14ac:dyDescent="0.25">
      <c r="M361" s="2"/>
      <c r="N361" s="2"/>
    </row>
    <row r="362" spans="13:14" ht="12.5" x14ac:dyDescent="0.25">
      <c r="M362" s="2"/>
      <c r="N362" s="2"/>
    </row>
    <row r="363" spans="13:14" ht="12.5" x14ac:dyDescent="0.25">
      <c r="M363" s="2"/>
      <c r="N363" s="2"/>
    </row>
    <row r="364" spans="13:14" ht="12.5" x14ac:dyDescent="0.25">
      <c r="M364" s="2"/>
      <c r="N364" s="2"/>
    </row>
    <row r="365" spans="13:14" ht="12.5" x14ac:dyDescent="0.25">
      <c r="M365" s="2"/>
      <c r="N365" s="2"/>
    </row>
    <row r="366" spans="13:14" ht="12.5" x14ac:dyDescent="0.25">
      <c r="M366" s="2"/>
      <c r="N366" s="2"/>
    </row>
    <row r="367" spans="13:14" ht="12.5" x14ac:dyDescent="0.25">
      <c r="M367" s="2"/>
      <c r="N367" s="2"/>
    </row>
    <row r="368" spans="13:14" ht="12.5" x14ac:dyDescent="0.25">
      <c r="M368" s="2"/>
      <c r="N368" s="2"/>
    </row>
    <row r="369" spans="13:14" ht="12.5" x14ac:dyDescent="0.25">
      <c r="M369" s="2"/>
      <c r="N369" s="2"/>
    </row>
    <row r="370" spans="13:14" ht="12.5" x14ac:dyDescent="0.25">
      <c r="M370" s="2"/>
      <c r="N370" s="2"/>
    </row>
    <row r="371" spans="13:14" ht="12.5" x14ac:dyDescent="0.25">
      <c r="M371" s="2"/>
      <c r="N371" s="2"/>
    </row>
    <row r="372" spans="13:14" ht="12.5" x14ac:dyDescent="0.25">
      <c r="M372" s="2"/>
      <c r="N372" s="2"/>
    </row>
    <row r="373" spans="13:14" ht="12.5" x14ac:dyDescent="0.25">
      <c r="M373" s="2"/>
      <c r="N373" s="2"/>
    </row>
    <row r="374" spans="13:14" ht="12.5" x14ac:dyDescent="0.25">
      <c r="M374" s="2"/>
      <c r="N374" s="2"/>
    </row>
    <row r="375" spans="13:14" ht="12.5" x14ac:dyDescent="0.25">
      <c r="M375" s="2"/>
      <c r="N375" s="2"/>
    </row>
    <row r="376" spans="13:14" ht="12.5" x14ac:dyDescent="0.25">
      <c r="M376" s="2"/>
      <c r="N376" s="2"/>
    </row>
    <row r="377" spans="13:14" ht="12.5" x14ac:dyDescent="0.25">
      <c r="M377" s="2"/>
      <c r="N377" s="2"/>
    </row>
    <row r="378" spans="13:14" ht="12.5" x14ac:dyDescent="0.25">
      <c r="M378" s="2"/>
      <c r="N378" s="2"/>
    </row>
    <row r="379" spans="13:14" ht="12.5" x14ac:dyDescent="0.25">
      <c r="M379" s="2"/>
      <c r="N379" s="2"/>
    </row>
    <row r="380" spans="13:14" ht="12.5" x14ac:dyDescent="0.25">
      <c r="M380" s="2"/>
      <c r="N380" s="2"/>
    </row>
    <row r="381" spans="13:14" ht="12.5" x14ac:dyDescent="0.25">
      <c r="M381" s="2"/>
      <c r="N381" s="2"/>
    </row>
    <row r="382" spans="13:14" ht="12.5" x14ac:dyDescent="0.25">
      <c r="M382" s="2"/>
      <c r="N382" s="2"/>
    </row>
    <row r="383" spans="13:14" ht="12.5" x14ac:dyDescent="0.25">
      <c r="M383" s="2"/>
      <c r="N383" s="2"/>
    </row>
    <row r="384" spans="13:14" ht="12.5" x14ac:dyDescent="0.25">
      <c r="M384" s="2"/>
      <c r="N384" s="2"/>
    </row>
    <row r="385" spans="13:14" ht="12.5" x14ac:dyDescent="0.25">
      <c r="M385" s="2"/>
      <c r="N385" s="2"/>
    </row>
    <row r="386" spans="13:14" ht="12.5" x14ac:dyDescent="0.25">
      <c r="M386" s="2"/>
      <c r="N386" s="2"/>
    </row>
    <row r="387" spans="13:14" ht="12.5" x14ac:dyDescent="0.25">
      <c r="M387" s="2"/>
      <c r="N387" s="2"/>
    </row>
    <row r="388" spans="13:14" ht="12.5" x14ac:dyDescent="0.25">
      <c r="M388" s="2"/>
      <c r="N388" s="2"/>
    </row>
    <row r="389" spans="13:14" ht="12.5" x14ac:dyDescent="0.25">
      <c r="M389" s="2"/>
      <c r="N389" s="2"/>
    </row>
    <row r="390" spans="13:14" ht="12.5" x14ac:dyDescent="0.25">
      <c r="M390" s="2"/>
      <c r="N390" s="2"/>
    </row>
    <row r="391" spans="13:14" ht="12.5" x14ac:dyDescent="0.25">
      <c r="M391" s="2"/>
      <c r="N391" s="2"/>
    </row>
    <row r="392" spans="13:14" ht="12.5" x14ac:dyDescent="0.25">
      <c r="M392" s="2"/>
      <c r="N392" s="2"/>
    </row>
    <row r="393" spans="13:14" ht="12.5" x14ac:dyDescent="0.25">
      <c r="M393" s="2"/>
      <c r="N393" s="2"/>
    </row>
    <row r="394" spans="13:14" ht="12.5" x14ac:dyDescent="0.25">
      <c r="M394" s="2"/>
      <c r="N394" s="2"/>
    </row>
    <row r="395" spans="13:14" ht="12.5" x14ac:dyDescent="0.25">
      <c r="M395" s="2"/>
      <c r="N395" s="2"/>
    </row>
    <row r="396" spans="13:14" ht="12.5" x14ac:dyDescent="0.25">
      <c r="M396" s="2"/>
      <c r="N396" s="2"/>
    </row>
    <row r="397" spans="13:14" ht="12.5" x14ac:dyDescent="0.25">
      <c r="M397" s="2"/>
      <c r="N397" s="2"/>
    </row>
    <row r="398" spans="13:14" ht="12.5" x14ac:dyDescent="0.25">
      <c r="M398" s="2"/>
      <c r="N398" s="2"/>
    </row>
    <row r="399" spans="13:14" ht="12.5" x14ac:dyDescent="0.25">
      <c r="M399" s="2"/>
      <c r="N399" s="2"/>
    </row>
    <row r="400" spans="13:14" ht="12.5" x14ac:dyDescent="0.25">
      <c r="M400" s="2"/>
      <c r="N400" s="2"/>
    </row>
    <row r="401" spans="13:14" ht="12.5" x14ac:dyDescent="0.25">
      <c r="M401" s="2"/>
      <c r="N401" s="2"/>
    </row>
    <row r="402" spans="13:14" ht="12.5" x14ac:dyDescent="0.25">
      <c r="M402" s="2"/>
      <c r="N402" s="2"/>
    </row>
    <row r="403" spans="13:14" ht="12.5" x14ac:dyDescent="0.25">
      <c r="M403" s="2"/>
      <c r="N403" s="2"/>
    </row>
    <row r="404" spans="13:14" ht="12.5" x14ac:dyDescent="0.25">
      <c r="M404" s="2"/>
      <c r="N404" s="2"/>
    </row>
    <row r="405" spans="13:14" ht="12.5" x14ac:dyDescent="0.25">
      <c r="M405" s="2"/>
      <c r="N405" s="2"/>
    </row>
    <row r="406" spans="13:14" ht="12.5" x14ac:dyDescent="0.25">
      <c r="M406" s="2"/>
      <c r="N406" s="2"/>
    </row>
    <row r="407" spans="13:14" ht="12.5" x14ac:dyDescent="0.25">
      <c r="M407" s="2"/>
      <c r="N407" s="2"/>
    </row>
    <row r="408" spans="13:14" ht="12.5" x14ac:dyDescent="0.25">
      <c r="M408" s="2"/>
      <c r="N408" s="2"/>
    </row>
    <row r="409" spans="13:14" ht="12.5" x14ac:dyDescent="0.25">
      <c r="M409" s="2"/>
      <c r="N409" s="2"/>
    </row>
    <row r="410" spans="13:14" ht="12.5" x14ac:dyDescent="0.25">
      <c r="M410" s="2"/>
      <c r="N410" s="2"/>
    </row>
    <row r="411" spans="13:14" ht="12.5" x14ac:dyDescent="0.25">
      <c r="M411" s="2"/>
      <c r="N411" s="2"/>
    </row>
    <row r="412" spans="13:14" ht="12.5" x14ac:dyDescent="0.25">
      <c r="M412" s="2"/>
      <c r="N412" s="2"/>
    </row>
    <row r="413" spans="13:14" ht="12.5" x14ac:dyDescent="0.25">
      <c r="M413" s="2"/>
      <c r="N413" s="2"/>
    </row>
    <row r="414" spans="13:14" ht="12.5" x14ac:dyDescent="0.25">
      <c r="M414" s="2"/>
      <c r="N414" s="2"/>
    </row>
    <row r="415" spans="13:14" ht="12.5" x14ac:dyDescent="0.25">
      <c r="M415" s="2"/>
      <c r="N415" s="2"/>
    </row>
    <row r="416" spans="13:14" ht="12.5" x14ac:dyDescent="0.25">
      <c r="M416" s="2"/>
      <c r="N416" s="2"/>
    </row>
    <row r="417" spans="13:14" ht="12.5" x14ac:dyDescent="0.25">
      <c r="M417" s="2"/>
      <c r="N417" s="2"/>
    </row>
    <row r="418" spans="13:14" ht="12.5" x14ac:dyDescent="0.25">
      <c r="M418" s="2"/>
      <c r="N418" s="2"/>
    </row>
    <row r="419" spans="13:14" ht="12.5" x14ac:dyDescent="0.25">
      <c r="M419" s="2"/>
      <c r="N419" s="2"/>
    </row>
    <row r="420" spans="13:14" ht="12.5" x14ac:dyDescent="0.25">
      <c r="M420" s="2"/>
      <c r="N420" s="2"/>
    </row>
    <row r="421" spans="13:14" ht="12.5" x14ac:dyDescent="0.25">
      <c r="M421" s="2"/>
      <c r="N421" s="2"/>
    </row>
    <row r="422" spans="13:14" ht="12.5" x14ac:dyDescent="0.25">
      <c r="M422" s="2"/>
      <c r="N422" s="2"/>
    </row>
    <row r="423" spans="13:14" ht="12.5" x14ac:dyDescent="0.25">
      <c r="M423" s="2"/>
      <c r="N423" s="2"/>
    </row>
    <row r="424" spans="13:14" ht="12.5" x14ac:dyDescent="0.25">
      <c r="M424" s="2"/>
      <c r="N424" s="2"/>
    </row>
    <row r="425" spans="13:14" ht="12.5" x14ac:dyDescent="0.25">
      <c r="M425" s="2"/>
      <c r="N425" s="2"/>
    </row>
    <row r="426" spans="13:14" ht="12.5" x14ac:dyDescent="0.25">
      <c r="M426" s="2"/>
      <c r="N426" s="2"/>
    </row>
    <row r="427" spans="13:14" ht="12.5" x14ac:dyDescent="0.25">
      <c r="M427" s="2"/>
      <c r="N427" s="2"/>
    </row>
    <row r="428" spans="13:14" ht="12.5" x14ac:dyDescent="0.25">
      <c r="M428" s="2"/>
      <c r="N428" s="2"/>
    </row>
    <row r="429" spans="13:14" ht="12.5" x14ac:dyDescent="0.25">
      <c r="M429" s="2"/>
      <c r="N429" s="2"/>
    </row>
    <row r="430" spans="13:14" ht="12.5" x14ac:dyDescent="0.25">
      <c r="M430" s="2"/>
      <c r="N430" s="2"/>
    </row>
    <row r="431" spans="13:14" ht="12.5" x14ac:dyDescent="0.25">
      <c r="M431" s="2"/>
      <c r="N431" s="2"/>
    </row>
    <row r="432" spans="13:14" ht="12.5" x14ac:dyDescent="0.25">
      <c r="M432" s="2"/>
      <c r="N432" s="2"/>
    </row>
    <row r="433" spans="13:14" ht="12.5" x14ac:dyDescent="0.25">
      <c r="M433" s="2"/>
      <c r="N433" s="2"/>
    </row>
    <row r="434" spans="13:14" ht="12.5" x14ac:dyDescent="0.25">
      <c r="M434" s="2"/>
      <c r="N434" s="2"/>
    </row>
    <row r="435" spans="13:14" ht="12.5" x14ac:dyDescent="0.25">
      <c r="M435" s="2"/>
      <c r="N435" s="2"/>
    </row>
    <row r="436" spans="13:14" ht="12.5" x14ac:dyDescent="0.25">
      <c r="M436" s="2"/>
      <c r="N436" s="2"/>
    </row>
    <row r="437" spans="13:14" ht="12.5" x14ac:dyDescent="0.25">
      <c r="M437" s="2"/>
      <c r="N437" s="2"/>
    </row>
    <row r="438" spans="13:14" ht="12.5" x14ac:dyDescent="0.25">
      <c r="M438" s="2"/>
      <c r="N438" s="2"/>
    </row>
    <row r="439" spans="13:14" ht="12.5" x14ac:dyDescent="0.25">
      <c r="M439" s="2"/>
      <c r="N439" s="2"/>
    </row>
    <row r="440" spans="13:14" ht="12.5" x14ac:dyDescent="0.25">
      <c r="M440" s="2"/>
      <c r="N440" s="2"/>
    </row>
    <row r="441" spans="13:14" ht="12.5" x14ac:dyDescent="0.25">
      <c r="M441" s="2"/>
      <c r="N441" s="2"/>
    </row>
    <row r="442" spans="13:14" ht="12.5" x14ac:dyDescent="0.25">
      <c r="M442" s="2"/>
      <c r="N442" s="2"/>
    </row>
    <row r="443" spans="13:14" ht="12.5" x14ac:dyDescent="0.25">
      <c r="M443" s="2"/>
      <c r="N443" s="2"/>
    </row>
    <row r="444" spans="13:14" ht="12.5" x14ac:dyDescent="0.25">
      <c r="M444" s="2"/>
      <c r="N444" s="2"/>
    </row>
    <row r="445" spans="13:14" ht="12.5" x14ac:dyDescent="0.25">
      <c r="M445" s="2"/>
      <c r="N445" s="2"/>
    </row>
    <row r="446" spans="13:14" ht="12.5" x14ac:dyDescent="0.25">
      <c r="M446" s="2"/>
      <c r="N446" s="2"/>
    </row>
    <row r="447" spans="13:14" ht="12.5" x14ac:dyDescent="0.25">
      <c r="M447" s="2"/>
      <c r="N447" s="2"/>
    </row>
    <row r="448" spans="13:14" ht="12.5" x14ac:dyDescent="0.25">
      <c r="M448" s="2"/>
      <c r="N448" s="2"/>
    </row>
    <row r="449" spans="13:14" ht="12.5" x14ac:dyDescent="0.25">
      <c r="M449" s="2"/>
      <c r="N449" s="2"/>
    </row>
    <row r="450" spans="13:14" ht="12.5" x14ac:dyDescent="0.25">
      <c r="M450" s="2"/>
      <c r="N450" s="2"/>
    </row>
    <row r="451" spans="13:14" ht="12.5" x14ac:dyDescent="0.25">
      <c r="M451" s="2"/>
      <c r="N451" s="2"/>
    </row>
    <row r="452" spans="13:14" ht="12.5" x14ac:dyDescent="0.25">
      <c r="M452" s="2"/>
      <c r="N452" s="2"/>
    </row>
    <row r="453" spans="13:14" ht="12.5" x14ac:dyDescent="0.25">
      <c r="M453" s="2"/>
      <c r="N453" s="2"/>
    </row>
    <row r="454" spans="13:14" ht="12.5" x14ac:dyDescent="0.25">
      <c r="M454" s="2"/>
      <c r="N454" s="2"/>
    </row>
    <row r="455" spans="13:14" ht="12.5" x14ac:dyDescent="0.25">
      <c r="M455" s="2"/>
      <c r="N455" s="2"/>
    </row>
    <row r="456" spans="13:14" ht="12.5" x14ac:dyDescent="0.25">
      <c r="M456" s="2"/>
      <c r="N456" s="2"/>
    </row>
    <row r="457" spans="13:14" ht="12.5" x14ac:dyDescent="0.25">
      <c r="M457" s="2"/>
      <c r="N457" s="2"/>
    </row>
    <row r="458" spans="13:14" ht="12.5" x14ac:dyDescent="0.25">
      <c r="M458" s="2"/>
      <c r="N458" s="2"/>
    </row>
    <row r="459" spans="13:14" ht="12.5" x14ac:dyDescent="0.25">
      <c r="M459" s="2"/>
      <c r="N459" s="2"/>
    </row>
    <row r="460" spans="13:14" ht="12.5" x14ac:dyDescent="0.25">
      <c r="M460" s="2"/>
      <c r="N460" s="2"/>
    </row>
    <row r="461" spans="13:14" ht="12.5" x14ac:dyDescent="0.25">
      <c r="M461" s="2"/>
      <c r="N461" s="2"/>
    </row>
    <row r="462" spans="13:14" ht="12.5" x14ac:dyDescent="0.25">
      <c r="M462" s="2"/>
      <c r="N462" s="2"/>
    </row>
    <row r="463" spans="13:14" ht="12.5" x14ac:dyDescent="0.25">
      <c r="M463" s="2"/>
      <c r="N463" s="2"/>
    </row>
    <row r="464" spans="13:14" ht="12.5" x14ac:dyDescent="0.25">
      <c r="M464" s="2"/>
      <c r="N464" s="2"/>
    </row>
    <row r="465" spans="13:14" ht="12.5" x14ac:dyDescent="0.25">
      <c r="M465" s="2"/>
      <c r="N465" s="2"/>
    </row>
    <row r="466" spans="13:14" ht="12.5" x14ac:dyDescent="0.25">
      <c r="M466" s="2"/>
      <c r="N466" s="2"/>
    </row>
    <row r="467" spans="13:14" ht="12.5" x14ac:dyDescent="0.25">
      <c r="M467" s="2"/>
      <c r="N467" s="2"/>
    </row>
    <row r="468" spans="13:14" ht="12.5" x14ac:dyDescent="0.25">
      <c r="M468" s="2"/>
      <c r="N468" s="2"/>
    </row>
    <row r="469" spans="13:14" ht="12.5" x14ac:dyDescent="0.25">
      <c r="M469" s="2"/>
      <c r="N469" s="2"/>
    </row>
    <row r="470" spans="13:14" ht="12.5" x14ac:dyDescent="0.25">
      <c r="M470" s="2"/>
      <c r="N470" s="2"/>
    </row>
    <row r="471" spans="13:14" ht="12.5" x14ac:dyDescent="0.25">
      <c r="M471" s="2"/>
      <c r="N471" s="2"/>
    </row>
    <row r="472" spans="13:14" ht="12.5" x14ac:dyDescent="0.25">
      <c r="M472" s="2"/>
      <c r="N472" s="2"/>
    </row>
    <row r="473" spans="13:14" ht="12.5" x14ac:dyDescent="0.25">
      <c r="M473" s="2"/>
      <c r="N473" s="2"/>
    </row>
    <row r="474" spans="13:14" ht="12.5" x14ac:dyDescent="0.25">
      <c r="M474" s="2"/>
      <c r="N474" s="2"/>
    </row>
    <row r="475" spans="13:14" ht="12.5" x14ac:dyDescent="0.25">
      <c r="M475" s="2"/>
      <c r="N475" s="2"/>
    </row>
    <row r="476" spans="13:14" ht="12.5" x14ac:dyDescent="0.25">
      <c r="M476" s="2"/>
      <c r="N476" s="2"/>
    </row>
    <row r="477" spans="13:14" ht="12.5" x14ac:dyDescent="0.25">
      <c r="M477" s="2"/>
      <c r="N477" s="2"/>
    </row>
    <row r="478" spans="13:14" ht="12.5" x14ac:dyDescent="0.25">
      <c r="M478" s="2"/>
      <c r="N478" s="2"/>
    </row>
    <row r="479" spans="13:14" ht="12.5" x14ac:dyDescent="0.25">
      <c r="M479" s="2"/>
      <c r="N479" s="2"/>
    </row>
    <row r="480" spans="13:14" ht="12.5" x14ac:dyDescent="0.25">
      <c r="M480" s="2"/>
      <c r="N480" s="2"/>
    </row>
    <row r="481" spans="13:14" ht="12.5" x14ac:dyDescent="0.25">
      <c r="M481" s="2"/>
      <c r="N481" s="2"/>
    </row>
    <row r="482" spans="13:14" ht="12.5" x14ac:dyDescent="0.25">
      <c r="M482" s="2"/>
      <c r="N482" s="2"/>
    </row>
    <row r="483" spans="13:14" ht="12.5" x14ac:dyDescent="0.25">
      <c r="M483" s="2"/>
      <c r="N483" s="2"/>
    </row>
    <row r="484" spans="13:14" ht="12.5" x14ac:dyDescent="0.25">
      <c r="M484" s="2"/>
      <c r="N484" s="2"/>
    </row>
    <row r="485" spans="13:14" ht="12.5" x14ac:dyDescent="0.25">
      <c r="M485" s="2"/>
      <c r="N485" s="2"/>
    </row>
    <row r="486" spans="13:14" ht="12.5" x14ac:dyDescent="0.25">
      <c r="M486" s="2"/>
      <c r="N486" s="2"/>
    </row>
    <row r="487" spans="13:14" ht="12.5" x14ac:dyDescent="0.25">
      <c r="M487" s="2"/>
      <c r="N487" s="2"/>
    </row>
    <row r="488" spans="13:14" ht="12.5" x14ac:dyDescent="0.25">
      <c r="M488" s="2"/>
      <c r="N488" s="2"/>
    </row>
    <row r="489" spans="13:14" ht="12.5" x14ac:dyDescent="0.25">
      <c r="M489" s="2"/>
      <c r="N489" s="2"/>
    </row>
    <row r="490" spans="13:14" ht="12.5" x14ac:dyDescent="0.25">
      <c r="M490" s="2"/>
      <c r="N490" s="2"/>
    </row>
    <row r="491" spans="13:14" ht="12.5" x14ac:dyDescent="0.25">
      <c r="M491" s="2"/>
      <c r="N491" s="2"/>
    </row>
    <row r="492" spans="13:14" ht="12.5" x14ac:dyDescent="0.25">
      <c r="M492" s="2"/>
      <c r="N492" s="2"/>
    </row>
    <row r="493" spans="13:14" ht="12.5" x14ac:dyDescent="0.25">
      <c r="M493" s="2"/>
      <c r="N493" s="2"/>
    </row>
    <row r="494" spans="13:14" ht="12.5" x14ac:dyDescent="0.25">
      <c r="M494" s="2"/>
      <c r="N494" s="2"/>
    </row>
    <row r="495" spans="13:14" ht="12.5" x14ac:dyDescent="0.25">
      <c r="M495" s="2"/>
      <c r="N495" s="2"/>
    </row>
    <row r="496" spans="13:14" ht="12.5" x14ac:dyDescent="0.25">
      <c r="M496" s="2"/>
      <c r="N496" s="2"/>
    </row>
    <row r="497" spans="13:14" ht="12.5" x14ac:dyDescent="0.25">
      <c r="M497" s="2"/>
      <c r="N497" s="2"/>
    </row>
    <row r="498" spans="13:14" ht="12.5" x14ac:dyDescent="0.25">
      <c r="M498" s="2"/>
      <c r="N498" s="2"/>
    </row>
    <row r="499" spans="13:14" ht="12.5" x14ac:dyDescent="0.25">
      <c r="M499" s="2"/>
      <c r="N499" s="2"/>
    </row>
    <row r="500" spans="13:14" ht="12.5" x14ac:dyDescent="0.25">
      <c r="M500" s="2"/>
      <c r="N500" s="2"/>
    </row>
    <row r="501" spans="13:14" ht="12.5" x14ac:dyDescent="0.25">
      <c r="M501" s="2"/>
      <c r="N501" s="2"/>
    </row>
    <row r="502" spans="13:14" ht="12.5" x14ac:dyDescent="0.25">
      <c r="M502" s="2"/>
      <c r="N502" s="2"/>
    </row>
    <row r="503" spans="13:14" ht="12.5" x14ac:dyDescent="0.25">
      <c r="M503" s="2"/>
      <c r="N503" s="2"/>
    </row>
    <row r="504" spans="13:14" ht="12.5" x14ac:dyDescent="0.25">
      <c r="M504" s="2"/>
      <c r="N504" s="2"/>
    </row>
    <row r="505" spans="13:14" ht="12.5" x14ac:dyDescent="0.25">
      <c r="M505" s="2"/>
      <c r="N505" s="2"/>
    </row>
    <row r="506" spans="13:14" ht="12.5" x14ac:dyDescent="0.25">
      <c r="M506" s="2"/>
      <c r="N506" s="2"/>
    </row>
    <row r="507" spans="13:14" ht="12.5" x14ac:dyDescent="0.25">
      <c r="M507" s="2"/>
      <c r="N507" s="2"/>
    </row>
    <row r="508" spans="13:14" ht="12.5" x14ac:dyDescent="0.25">
      <c r="M508" s="2"/>
      <c r="N508" s="2"/>
    </row>
    <row r="509" spans="13:14" ht="12.5" x14ac:dyDescent="0.25">
      <c r="M509" s="2"/>
      <c r="N509" s="2"/>
    </row>
    <row r="510" spans="13:14" ht="12.5" x14ac:dyDescent="0.25">
      <c r="M510" s="2"/>
      <c r="N510" s="2"/>
    </row>
    <row r="511" spans="13:14" ht="12.5" x14ac:dyDescent="0.25">
      <c r="M511" s="2"/>
      <c r="N511" s="2"/>
    </row>
    <row r="512" spans="13:14" ht="12.5" x14ac:dyDescent="0.25">
      <c r="M512" s="2"/>
      <c r="N512" s="2"/>
    </row>
    <row r="513" spans="13:14" ht="12.5" x14ac:dyDescent="0.25">
      <c r="M513" s="2"/>
      <c r="N513" s="2"/>
    </row>
    <row r="514" spans="13:14" ht="12.5" x14ac:dyDescent="0.25">
      <c r="M514" s="2"/>
      <c r="N514" s="2"/>
    </row>
    <row r="515" spans="13:14" ht="12.5" x14ac:dyDescent="0.25">
      <c r="M515" s="2"/>
      <c r="N515" s="2"/>
    </row>
    <row r="516" spans="13:14" ht="12.5" x14ac:dyDescent="0.25">
      <c r="M516" s="2"/>
      <c r="N516" s="2"/>
    </row>
    <row r="517" spans="13:14" ht="12.5" x14ac:dyDescent="0.25">
      <c r="M517" s="2"/>
      <c r="N517" s="2"/>
    </row>
    <row r="518" spans="13:14" ht="12.5" x14ac:dyDescent="0.25">
      <c r="M518" s="2"/>
      <c r="N518" s="2"/>
    </row>
    <row r="519" spans="13:14" ht="12.5" x14ac:dyDescent="0.25">
      <c r="M519" s="2"/>
      <c r="N519" s="2"/>
    </row>
    <row r="520" spans="13:14" ht="12.5" x14ac:dyDescent="0.25">
      <c r="M520" s="2"/>
      <c r="N520" s="2"/>
    </row>
    <row r="521" spans="13:14" ht="12.5" x14ac:dyDescent="0.25">
      <c r="M521" s="2"/>
      <c r="N521" s="2"/>
    </row>
    <row r="522" spans="13:14" ht="12.5" x14ac:dyDescent="0.25">
      <c r="M522" s="2"/>
      <c r="N522" s="2"/>
    </row>
    <row r="523" spans="13:14" ht="12.5" x14ac:dyDescent="0.25">
      <c r="M523" s="2"/>
      <c r="N523" s="2"/>
    </row>
    <row r="524" spans="13:14" ht="12.5" x14ac:dyDescent="0.25">
      <c r="M524" s="2"/>
      <c r="N524" s="2"/>
    </row>
    <row r="525" spans="13:14" ht="12.5" x14ac:dyDescent="0.25">
      <c r="M525" s="2"/>
      <c r="N525" s="2"/>
    </row>
    <row r="526" spans="13:14" ht="12.5" x14ac:dyDescent="0.25">
      <c r="M526" s="2"/>
      <c r="N526" s="2"/>
    </row>
    <row r="527" spans="13:14" ht="12.5" x14ac:dyDescent="0.25">
      <c r="M527" s="2"/>
      <c r="N527" s="2"/>
    </row>
    <row r="528" spans="13:14" ht="12.5" x14ac:dyDescent="0.25">
      <c r="M528" s="2"/>
      <c r="N528" s="2"/>
    </row>
    <row r="529" spans="13:14" ht="12.5" x14ac:dyDescent="0.25">
      <c r="M529" s="2"/>
      <c r="N529" s="2"/>
    </row>
    <row r="530" spans="13:14" ht="12.5" x14ac:dyDescent="0.25">
      <c r="M530" s="2"/>
      <c r="N530" s="2"/>
    </row>
    <row r="531" spans="13:14" ht="12.5" x14ac:dyDescent="0.25">
      <c r="M531" s="2"/>
      <c r="N531" s="2"/>
    </row>
    <row r="532" spans="13:14" ht="12.5" x14ac:dyDescent="0.25">
      <c r="M532" s="2"/>
      <c r="N532" s="2"/>
    </row>
    <row r="533" spans="13:14" ht="12.5" x14ac:dyDescent="0.25">
      <c r="M533" s="2"/>
      <c r="N533" s="2"/>
    </row>
    <row r="534" spans="13:14" ht="12.5" x14ac:dyDescent="0.25">
      <c r="M534" s="2"/>
      <c r="N534" s="2"/>
    </row>
    <row r="535" spans="13:14" ht="12.5" x14ac:dyDescent="0.25">
      <c r="M535" s="2"/>
      <c r="N535" s="2"/>
    </row>
    <row r="536" spans="13:14" ht="12.5" x14ac:dyDescent="0.25">
      <c r="M536" s="2"/>
      <c r="N536" s="2"/>
    </row>
    <row r="537" spans="13:14" ht="12.5" x14ac:dyDescent="0.25">
      <c r="M537" s="2"/>
      <c r="N537" s="2"/>
    </row>
    <row r="538" spans="13:14" ht="12.5" x14ac:dyDescent="0.25">
      <c r="M538" s="2"/>
      <c r="N538" s="2"/>
    </row>
    <row r="539" spans="13:14" ht="12.5" x14ac:dyDescent="0.25">
      <c r="M539" s="2"/>
      <c r="N539" s="2"/>
    </row>
    <row r="540" spans="13:14" ht="12.5" x14ac:dyDescent="0.25">
      <c r="M540" s="2"/>
      <c r="N540" s="2"/>
    </row>
    <row r="541" spans="13:14" ht="12.5" x14ac:dyDescent="0.25">
      <c r="M541" s="2"/>
      <c r="N541" s="2"/>
    </row>
    <row r="542" spans="13:14" ht="12.5" x14ac:dyDescent="0.25">
      <c r="M542" s="2"/>
      <c r="N542" s="2"/>
    </row>
    <row r="543" spans="13:14" ht="12.5" x14ac:dyDescent="0.25">
      <c r="M543" s="2"/>
      <c r="N543" s="2"/>
    </row>
    <row r="544" spans="13:14" ht="12.5" x14ac:dyDescent="0.25">
      <c r="M544" s="2"/>
      <c r="N544" s="2"/>
    </row>
    <row r="545" spans="13:14" ht="12.5" x14ac:dyDescent="0.25">
      <c r="M545" s="2"/>
      <c r="N545" s="2"/>
    </row>
    <row r="546" spans="13:14" ht="12.5" x14ac:dyDescent="0.25">
      <c r="M546" s="2"/>
      <c r="N546" s="2"/>
    </row>
    <row r="547" spans="13:14" ht="12.5" x14ac:dyDescent="0.25">
      <c r="M547" s="2"/>
      <c r="N547" s="2"/>
    </row>
    <row r="548" spans="13:14" ht="12.5" x14ac:dyDescent="0.25">
      <c r="M548" s="2"/>
      <c r="N548" s="2"/>
    </row>
    <row r="549" spans="13:14" ht="12.5" x14ac:dyDescent="0.25">
      <c r="M549" s="2"/>
      <c r="N549" s="2"/>
    </row>
    <row r="550" spans="13:14" ht="12.5" x14ac:dyDescent="0.25">
      <c r="M550" s="2"/>
      <c r="N550" s="2"/>
    </row>
    <row r="551" spans="13:14" ht="12.5" x14ac:dyDescent="0.25">
      <c r="M551" s="2"/>
      <c r="N551" s="2"/>
    </row>
    <row r="552" spans="13:14" ht="12.5" x14ac:dyDescent="0.25">
      <c r="M552" s="2"/>
      <c r="N552" s="2"/>
    </row>
    <row r="553" spans="13:14" ht="12.5" x14ac:dyDescent="0.25">
      <c r="M553" s="2"/>
      <c r="N553" s="2"/>
    </row>
    <row r="554" spans="13:14" ht="12.5" x14ac:dyDescent="0.25">
      <c r="M554" s="2"/>
      <c r="N554" s="2"/>
    </row>
    <row r="555" spans="13:14" ht="12.5" x14ac:dyDescent="0.25">
      <c r="M555" s="2"/>
      <c r="N555" s="2"/>
    </row>
    <row r="556" spans="13:14" ht="12.5" x14ac:dyDescent="0.25">
      <c r="M556" s="2"/>
      <c r="N556" s="2"/>
    </row>
    <row r="557" spans="13:14" ht="12.5" x14ac:dyDescent="0.25">
      <c r="M557" s="2"/>
      <c r="N557" s="2"/>
    </row>
    <row r="558" spans="13:14" ht="12.5" x14ac:dyDescent="0.25">
      <c r="M558" s="2"/>
      <c r="N558" s="2"/>
    </row>
    <row r="559" spans="13:14" ht="12.5" x14ac:dyDescent="0.25">
      <c r="M559" s="2"/>
      <c r="N559" s="2"/>
    </row>
    <row r="560" spans="13:14" ht="12.5" x14ac:dyDescent="0.25">
      <c r="M560" s="2"/>
      <c r="N560" s="2"/>
    </row>
    <row r="561" spans="13:14" ht="12.5" x14ac:dyDescent="0.25">
      <c r="M561" s="2"/>
      <c r="N561" s="2"/>
    </row>
    <row r="562" spans="13:14" ht="12.5" x14ac:dyDescent="0.25">
      <c r="M562" s="2"/>
      <c r="N562" s="2"/>
    </row>
    <row r="563" spans="13:14" ht="12.5" x14ac:dyDescent="0.25">
      <c r="M563" s="2"/>
      <c r="N563" s="2"/>
    </row>
    <row r="564" spans="13:14" ht="12.5" x14ac:dyDescent="0.25">
      <c r="M564" s="2"/>
      <c r="N564" s="2"/>
    </row>
    <row r="565" spans="13:14" ht="12.5" x14ac:dyDescent="0.25">
      <c r="M565" s="2"/>
      <c r="N565" s="2"/>
    </row>
    <row r="566" spans="13:14" ht="12.5" x14ac:dyDescent="0.25">
      <c r="M566" s="2"/>
      <c r="N566" s="2"/>
    </row>
    <row r="567" spans="13:14" ht="12.5" x14ac:dyDescent="0.25">
      <c r="M567" s="2"/>
      <c r="N567" s="2"/>
    </row>
    <row r="568" spans="13:14" ht="12.5" x14ac:dyDescent="0.25">
      <c r="M568" s="2"/>
      <c r="N568" s="2"/>
    </row>
    <row r="569" spans="13:14" ht="12.5" x14ac:dyDescent="0.25">
      <c r="M569" s="2"/>
      <c r="N569" s="2"/>
    </row>
    <row r="570" spans="13:14" ht="12.5" x14ac:dyDescent="0.25">
      <c r="M570" s="2"/>
      <c r="N570" s="2"/>
    </row>
    <row r="571" spans="13:14" ht="12.5" x14ac:dyDescent="0.25">
      <c r="M571" s="2"/>
      <c r="N571" s="2"/>
    </row>
    <row r="572" spans="13:14" ht="12.5" x14ac:dyDescent="0.25">
      <c r="M572" s="2"/>
      <c r="N572" s="2"/>
    </row>
    <row r="573" spans="13:14" ht="12.5" x14ac:dyDescent="0.25">
      <c r="M573" s="2"/>
      <c r="N573" s="2"/>
    </row>
    <row r="574" spans="13:14" ht="12.5" x14ac:dyDescent="0.25">
      <c r="M574" s="2"/>
      <c r="N574" s="2"/>
    </row>
    <row r="575" spans="13:14" ht="12.5" x14ac:dyDescent="0.25">
      <c r="M575" s="2"/>
      <c r="N575" s="2"/>
    </row>
    <row r="576" spans="13:14" ht="12.5" x14ac:dyDescent="0.25">
      <c r="M576" s="2"/>
      <c r="N576" s="2"/>
    </row>
    <row r="577" spans="13:14" ht="12.5" x14ac:dyDescent="0.25">
      <c r="M577" s="2"/>
      <c r="N577" s="2"/>
    </row>
    <row r="578" spans="13:14" ht="12.5" x14ac:dyDescent="0.25">
      <c r="M578" s="2"/>
      <c r="N578" s="2"/>
    </row>
    <row r="579" spans="13:14" ht="12.5" x14ac:dyDescent="0.25">
      <c r="M579" s="2"/>
      <c r="N579" s="2"/>
    </row>
    <row r="580" spans="13:14" ht="12.5" x14ac:dyDescent="0.25">
      <c r="M580" s="2"/>
      <c r="N580" s="2"/>
    </row>
    <row r="581" spans="13:14" ht="12.5" x14ac:dyDescent="0.25">
      <c r="M581" s="2"/>
      <c r="N581" s="2"/>
    </row>
    <row r="582" spans="13:14" ht="12.5" x14ac:dyDescent="0.25">
      <c r="M582" s="2"/>
      <c r="N582" s="2"/>
    </row>
    <row r="583" spans="13:14" ht="12.5" x14ac:dyDescent="0.25">
      <c r="M583" s="2"/>
      <c r="N583" s="2"/>
    </row>
    <row r="584" spans="13:14" ht="12.5" x14ac:dyDescent="0.25">
      <c r="M584" s="2"/>
      <c r="N584" s="2"/>
    </row>
    <row r="585" spans="13:14" ht="12.5" x14ac:dyDescent="0.25">
      <c r="M585" s="2"/>
      <c r="N585" s="2"/>
    </row>
    <row r="586" spans="13:14" ht="12.5" x14ac:dyDescent="0.25">
      <c r="M586" s="2"/>
      <c r="N586" s="2"/>
    </row>
    <row r="587" spans="13:14" ht="12.5" x14ac:dyDescent="0.25">
      <c r="M587" s="2"/>
      <c r="N587" s="2"/>
    </row>
    <row r="588" spans="13:14" ht="12.5" x14ac:dyDescent="0.25">
      <c r="M588" s="2"/>
      <c r="N588" s="2"/>
    </row>
    <row r="589" spans="13:14" ht="12.5" x14ac:dyDescent="0.25">
      <c r="M589" s="2"/>
      <c r="N589" s="2"/>
    </row>
    <row r="590" spans="13:14" ht="12.5" x14ac:dyDescent="0.25">
      <c r="M590" s="2"/>
      <c r="N590" s="2"/>
    </row>
    <row r="591" spans="13:14" ht="12.5" x14ac:dyDescent="0.25">
      <c r="M591" s="2"/>
      <c r="N591" s="2"/>
    </row>
    <row r="592" spans="13:14" ht="12.5" x14ac:dyDescent="0.25">
      <c r="M592" s="2"/>
      <c r="N592" s="2"/>
    </row>
    <row r="593" spans="13:14" ht="12.5" x14ac:dyDescent="0.25">
      <c r="M593" s="2"/>
      <c r="N593" s="2"/>
    </row>
    <row r="594" spans="13:14" ht="12.5" x14ac:dyDescent="0.25">
      <c r="M594" s="2"/>
      <c r="N594" s="2"/>
    </row>
    <row r="595" spans="13:14" ht="12.5" x14ac:dyDescent="0.25">
      <c r="M595" s="2"/>
      <c r="N595" s="2"/>
    </row>
    <row r="596" spans="13:14" ht="12.5" x14ac:dyDescent="0.25">
      <c r="M596" s="2"/>
      <c r="N596" s="2"/>
    </row>
    <row r="597" spans="13:14" ht="12.5" x14ac:dyDescent="0.25">
      <c r="M597" s="2"/>
      <c r="N597" s="2"/>
    </row>
    <row r="598" spans="13:14" ht="12.5" x14ac:dyDescent="0.25">
      <c r="M598" s="2"/>
      <c r="N598" s="2"/>
    </row>
    <row r="599" spans="13:14" ht="12.5" x14ac:dyDescent="0.25">
      <c r="M599" s="2"/>
      <c r="N599" s="2"/>
    </row>
    <row r="600" spans="13:14" ht="12.5" x14ac:dyDescent="0.25">
      <c r="M600" s="2"/>
      <c r="N600" s="2"/>
    </row>
    <row r="601" spans="13:14" ht="12.5" x14ac:dyDescent="0.25">
      <c r="M601" s="2"/>
      <c r="N601" s="2"/>
    </row>
    <row r="602" spans="13:14" ht="12.5" x14ac:dyDescent="0.25">
      <c r="M602" s="2"/>
      <c r="N602" s="2"/>
    </row>
    <row r="603" spans="13:14" ht="12.5" x14ac:dyDescent="0.25">
      <c r="M603" s="2"/>
      <c r="N603" s="2"/>
    </row>
    <row r="604" spans="13:14" ht="12.5" x14ac:dyDescent="0.25">
      <c r="M604" s="2"/>
      <c r="N604" s="2"/>
    </row>
    <row r="605" spans="13:14" ht="12.5" x14ac:dyDescent="0.25">
      <c r="M605" s="2"/>
      <c r="N605" s="2"/>
    </row>
    <row r="606" spans="13:14" ht="12.5" x14ac:dyDescent="0.25">
      <c r="M606" s="2"/>
      <c r="N606" s="2"/>
    </row>
    <row r="607" spans="13:14" ht="12.5" x14ac:dyDescent="0.25">
      <c r="M607" s="2"/>
      <c r="N607" s="2"/>
    </row>
    <row r="608" spans="13:14" ht="12.5" x14ac:dyDescent="0.25">
      <c r="M608" s="2"/>
      <c r="N608" s="2"/>
    </row>
    <row r="609" spans="13:14" ht="12.5" x14ac:dyDescent="0.25">
      <c r="M609" s="2"/>
      <c r="N609" s="2"/>
    </row>
    <row r="610" spans="13:14" ht="12.5" x14ac:dyDescent="0.25">
      <c r="M610" s="2"/>
      <c r="N610" s="2"/>
    </row>
    <row r="611" spans="13:14" ht="12.5" x14ac:dyDescent="0.25">
      <c r="M611" s="2"/>
      <c r="N611" s="2"/>
    </row>
    <row r="612" spans="13:14" ht="12.5" x14ac:dyDescent="0.25">
      <c r="M612" s="2"/>
      <c r="N612" s="2"/>
    </row>
    <row r="613" spans="13:14" ht="12.5" x14ac:dyDescent="0.25">
      <c r="M613" s="2"/>
      <c r="N613" s="2"/>
    </row>
    <row r="614" spans="13:14" ht="12.5" x14ac:dyDescent="0.25">
      <c r="M614" s="2"/>
      <c r="N614" s="2"/>
    </row>
    <row r="615" spans="13:14" ht="12.5" x14ac:dyDescent="0.25">
      <c r="M615" s="2"/>
      <c r="N615" s="2"/>
    </row>
    <row r="616" spans="13:14" ht="12.5" x14ac:dyDescent="0.25">
      <c r="M616" s="2"/>
      <c r="N616" s="2"/>
    </row>
    <row r="617" spans="13:14" ht="12.5" x14ac:dyDescent="0.25">
      <c r="M617" s="2"/>
      <c r="N617" s="2"/>
    </row>
    <row r="618" spans="13:14" ht="12.5" x14ac:dyDescent="0.25">
      <c r="M618" s="2"/>
      <c r="N618" s="2"/>
    </row>
    <row r="619" spans="13:14" ht="12.5" x14ac:dyDescent="0.25">
      <c r="M619" s="2"/>
      <c r="N619" s="2"/>
    </row>
    <row r="620" spans="13:14" ht="12.5" x14ac:dyDescent="0.25">
      <c r="M620" s="2"/>
      <c r="N620" s="2"/>
    </row>
    <row r="621" spans="13:14" ht="12.5" x14ac:dyDescent="0.25">
      <c r="M621" s="2"/>
      <c r="N621" s="2"/>
    </row>
    <row r="622" spans="13:14" ht="12.5" x14ac:dyDescent="0.25">
      <c r="M622" s="2"/>
      <c r="N622" s="2"/>
    </row>
    <row r="623" spans="13:14" ht="12.5" x14ac:dyDescent="0.25">
      <c r="M623" s="2"/>
      <c r="N623" s="2"/>
    </row>
    <row r="624" spans="13:14" ht="12.5" x14ac:dyDescent="0.25">
      <c r="M624" s="2"/>
      <c r="N624" s="2"/>
    </row>
    <row r="625" spans="13:14" ht="12.5" x14ac:dyDescent="0.25">
      <c r="M625" s="2"/>
      <c r="N625" s="2"/>
    </row>
    <row r="626" spans="13:14" ht="12.5" x14ac:dyDescent="0.25">
      <c r="M626" s="2"/>
      <c r="N626" s="2"/>
    </row>
    <row r="627" spans="13:14" ht="12.5" x14ac:dyDescent="0.25">
      <c r="M627" s="2"/>
      <c r="N627" s="2"/>
    </row>
    <row r="628" spans="13:14" ht="12.5" x14ac:dyDescent="0.25">
      <c r="M628" s="2"/>
      <c r="N628" s="2"/>
    </row>
    <row r="629" spans="13:14" ht="12.5" x14ac:dyDescent="0.25">
      <c r="M629" s="2"/>
      <c r="N629" s="2"/>
    </row>
    <row r="630" spans="13:14" ht="12.5" x14ac:dyDescent="0.25">
      <c r="M630" s="2"/>
      <c r="N630" s="2"/>
    </row>
    <row r="631" spans="13:14" ht="12.5" x14ac:dyDescent="0.25">
      <c r="M631" s="2"/>
      <c r="N631" s="2"/>
    </row>
    <row r="632" spans="13:14" ht="12.5" x14ac:dyDescent="0.25">
      <c r="M632" s="2"/>
      <c r="N632" s="2"/>
    </row>
    <row r="633" spans="13:14" ht="12.5" x14ac:dyDescent="0.25">
      <c r="M633" s="2"/>
      <c r="N633" s="2"/>
    </row>
    <row r="634" spans="13:14" ht="12.5" x14ac:dyDescent="0.25">
      <c r="M634" s="2"/>
      <c r="N634" s="2"/>
    </row>
    <row r="635" spans="13:14" ht="12.5" x14ac:dyDescent="0.25">
      <c r="M635" s="2"/>
      <c r="N635" s="2"/>
    </row>
    <row r="636" spans="13:14" ht="12.5" x14ac:dyDescent="0.25">
      <c r="M636" s="2"/>
      <c r="N636" s="2"/>
    </row>
    <row r="637" spans="13:14" ht="12.5" x14ac:dyDescent="0.25">
      <c r="M637" s="2"/>
      <c r="N637" s="2"/>
    </row>
    <row r="638" spans="13:14" ht="12.5" x14ac:dyDescent="0.25">
      <c r="M638" s="2"/>
      <c r="N638" s="2"/>
    </row>
    <row r="639" spans="13:14" ht="12.5" x14ac:dyDescent="0.25">
      <c r="M639" s="2"/>
      <c r="N639" s="2"/>
    </row>
    <row r="640" spans="13:14" ht="12.5" x14ac:dyDescent="0.25">
      <c r="M640" s="2"/>
      <c r="N640" s="2"/>
    </row>
    <row r="641" spans="13:14" ht="12.5" x14ac:dyDescent="0.25">
      <c r="M641" s="2"/>
      <c r="N641" s="2"/>
    </row>
    <row r="642" spans="13:14" ht="12.5" x14ac:dyDescent="0.25">
      <c r="M642" s="2"/>
      <c r="N642" s="2"/>
    </row>
    <row r="643" spans="13:14" ht="12.5" x14ac:dyDescent="0.25">
      <c r="M643" s="2"/>
      <c r="N643" s="2"/>
    </row>
    <row r="644" spans="13:14" ht="12.5" x14ac:dyDescent="0.25">
      <c r="M644" s="2"/>
      <c r="N644" s="2"/>
    </row>
    <row r="645" spans="13:14" ht="12.5" x14ac:dyDescent="0.25">
      <c r="M645" s="2"/>
      <c r="N645" s="2"/>
    </row>
    <row r="646" spans="13:14" ht="12.5" x14ac:dyDescent="0.25">
      <c r="M646" s="2"/>
      <c r="N646" s="2"/>
    </row>
    <row r="647" spans="13:14" ht="12.5" x14ac:dyDescent="0.25">
      <c r="M647" s="2"/>
      <c r="N647" s="2"/>
    </row>
    <row r="648" spans="13:14" ht="12.5" x14ac:dyDescent="0.25">
      <c r="M648" s="2"/>
      <c r="N648" s="2"/>
    </row>
    <row r="649" spans="13:14" ht="12.5" x14ac:dyDescent="0.25">
      <c r="M649" s="2"/>
      <c r="N649" s="2"/>
    </row>
    <row r="650" spans="13:14" ht="12.5" x14ac:dyDescent="0.25">
      <c r="M650" s="2"/>
      <c r="N650" s="2"/>
    </row>
    <row r="651" spans="13:14" ht="12.5" x14ac:dyDescent="0.25">
      <c r="M651" s="2"/>
      <c r="N651" s="2"/>
    </row>
    <row r="652" spans="13:14" ht="12.5" x14ac:dyDescent="0.25">
      <c r="M652" s="2"/>
      <c r="N652" s="2"/>
    </row>
    <row r="653" spans="13:14" ht="12.5" x14ac:dyDescent="0.25">
      <c r="M653" s="2"/>
      <c r="N653" s="2"/>
    </row>
    <row r="654" spans="13:14" ht="12.5" x14ac:dyDescent="0.25">
      <c r="M654" s="2"/>
      <c r="N654" s="2"/>
    </row>
    <row r="655" spans="13:14" ht="12.5" x14ac:dyDescent="0.25">
      <c r="M655" s="2"/>
      <c r="N655" s="2"/>
    </row>
    <row r="656" spans="13:14" ht="12.5" x14ac:dyDescent="0.25">
      <c r="M656" s="2"/>
      <c r="N656" s="2"/>
    </row>
    <row r="657" spans="13:14" ht="12.5" x14ac:dyDescent="0.25">
      <c r="M657" s="2"/>
      <c r="N657" s="2"/>
    </row>
    <row r="658" spans="13:14" ht="12.5" x14ac:dyDescent="0.25">
      <c r="M658" s="2"/>
      <c r="N658" s="2"/>
    </row>
    <row r="659" spans="13:14" ht="12.5" x14ac:dyDescent="0.25">
      <c r="M659" s="2"/>
      <c r="N659" s="2"/>
    </row>
    <row r="660" spans="13:14" ht="12.5" x14ac:dyDescent="0.25">
      <c r="M660" s="2"/>
      <c r="N660" s="2"/>
    </row>
    <row r="661" spans="13:14" ht="12.5" x14ac:dyDescent="0.25">
      <c r="M661" s="2"/>
      <c r="N661" s="2"/>
    </row>
    <row r="662" spans="13:14" ht="12.5" x14ac:dyDescent="0.25">
      <c r="M662" s="2"/>
      <c r="N662" s="2"/>
    </row>
    <row r="663" spans="13:14" ht="12.5" x14ac:dyDescent="0.25">
      <c r="M663" s="2"/>
      <c r="N663" s="2"/>
    </row>
    <row r="664" spans="13:14" ht="12.5" x14ac:dyDescent="0.25">
      <c r="M664" s="2"/>
      <c r="N664" s="2"/>
    </row>
    <row r="665" spans="13:14" ht="12.5" x14ac:dyDescent="0.25">
      <c r="M665" s="2"/>
      <c r="N665" s="2"/>
    </row>
    <row r="666" spans="13:14" ht="12.5" x14ac:dyDescent="0.25">
      <c r="M666" s="2"/>
      <c r="N666" s="2"/>
    </row>
    <row r="667" spans="13:14" ht="12.5" x14ac:dyDescent="0.25">
      <c r="M667" s="2"/>
      <c r="N667" s="2"/>
    </row>
    <row r="668" spans="13:14" ht="12.5" x14ac:dyDescent="0.25">
      <c r="M668" s="2"/>
      <c r="N668" s="2"/>
    </row>
    <row r="669" spans="13:14" ht="12.5" x14ac:dyDescent="0.25">
      <c r="M669" s="2"/>
      <c r="N669" s="2"/>
    </row>
    <row r="670" spans="13:14" ht="12.5" x14ac:dyDescent="0.25">
      <c r="M670" s="2"/>
      <c r="N670" s="2"/>
    </row>
    <row r="671" spans="13:14" ht="12.5" x14ac:dyDescent="0.25">
      <c r="M671" s="2"/>
      <c r="N671" s="2"/>
    </row>
    <row r="672" spans="13:14" ht="12.5" x14ac:dyDescent="0.25">
      <c r="M672" s="2"/>
      <c r="N672" s="2"/>
    </row>
    <row r="673" spans="13:14" ht="12.5" x14ac:dyDescent="0.25">
      <c r="M673" s="2"/>
      <c r="N673" s="2"/>
    </row>
    <row r="674" spans="13:14" ht="12.5" x14ac:dyDescent="0.25">
      <c r="M674" s="2"/>
      <c r="N674" s="2"/>
    </row>
    <row r="675" spans="13:14" ht="12.5" x14ac:dyDescent="0.25">
      <c r="M675" s="2"/>
      <c r="N675" s="2"/>
    </row>
    <row r="676" spans="13:14" ht="12.5" x14ac:dyDescent="0.25">
      <c r="M676" s="2"/>
      <c r="N676" s="2"/>
    </row>
    <row r="677" spans="13:14" ht="12.5" x14ac:dyDescent="0.25">
      <c r="M677" s="2"/>
      <c r="N677" s="2"/>
    </row>
    <row r="678" spans="13:14" ht="12.5" x14ac:dyDescent="0.25">
      <c r="M678" s="2"/>
      <c r="N678" s="2"/>
    </row>
    <row r="679" spans="13:14" ht="12.5" x14ac:dyDescent="0.25">
      <c r="M679" s="2"/>
      <c r="N679" s="2"/>
    </row>
    <row r="680" spans="13:14" ht="12.5" x14ac:dyDescent="0.25">
      <c r="M680" s="2"/>
      <c r="N680" s="2"/>
    </row>
    <row r="681" spans="13:14" ht="12.5" x14ac:dyDescent="0.25">
      <c r="M681" s="2"/>
      <c r="N681" s="2"/>
    </row>
    <row r="682" spans="13:14" ht="12.5" x14ac:dyDescent="0.25">
      <c r="M682" s="2"/>
      <c r="N682" s="2"/>
    </row>
    <row r="683" spans="13:14" ht="12.5" x14ac:dyDescent="0.25">
      <c r="M683" s="2"/>
      <c r="N683" s="2"/>
    </row>
    <row r="684" spans="13:14" ht="12.5" x14ac:dyDescent="0.25">
      <c r="M684" s="2"/>
      <c r="N684" s="2"/>
    </row>
    <row r="685" spans="13:14" ht="12.5" x14ac:dyDescent="0.25">
      <c r="M685" s="2"/>
      <c r="N685" s="2"/>
    </row>
    <row r="686" spans="13:14" ht="12.5" x14ac:dyDescent="0.25">
      <c r="M686" s="2"/>
      <c r="N686" s="2"/>
    </row>
    <row r="687" spans="13:14" ht="12.5" x14ac:dyDescent="0.25">
      <c r="M687" s="2"/>
      <c r="N687" s="2"/>
    </row>
    <row r="688" spans="13:14" ht="12.5" x14ac:dyDescent="0.25">
      <c r="M688" s="2"/>
      <c r="N688" s="2"/>
    </row>
    <row r="689" spans="13:14" ht="12.5" x14ac:dyDescent="0.25">
      <c r="M689" s="2"/>
      <c r="N689" s="2"/>
    </row>
    <row r="690" spans="13:14" ht="12.5" x14ac:dyDescent="0.25">
      <c r="M690" s="2"/>
      <c r="N690" s="2"/>
    </row>
    <row r="691" spans="13:14" ht="12.5" x14ac:dyDescent="0.25">
      <c r="M691" s="2"/>
      <c r="N691" s="2"/>
    </row>
    <row r="692" spans="13:14" ht="12.5" x14ac:dyDescent="0.25">
      <c r="M692" s="2"/>
      <c r="N692" s="2"/>
    </row>
    <row r="693" spans="13:14" ht="12.5" x14ac:dyDescent="0.25">
      <c r="M693" s="2"/>
      <c r="N693" s="2"/>
    </row>
    <row r="694" spans="13:14" ht="12.5" x14ac:dyDescent="0.25">
      <c r="M694" s="2"/>
      <c r="N694" s="2"/>
    </row>
    <row r="695" spans="13:14" ht="12.5" x14ac:dyDescent="0.25">
      <c r="M695" s="2"/>
      <c r="N695" s="2"/>
    </row>
    <row r="696" spans="13:14" ht="12.5" x14ac:dyDescent="0.25">
      <c r="M696" s="2"/>
      <c r="N696" s="2"/>
    </row>
    <row r="697" spans="13:14" ht="12.5" x14ac:dyDescent="0.25">
      <c r="M697" s="2"/>
      <c r="N697" s="2"/>
    </row>
    <row r="698" spans="13:14" ht="12.5" x14ac:dyDescent="0.25">
      <c r="M698" s="2"/>
      <c r="N698" s="2"/>
    </row>
    <row r="699" spans="13:14" ht="12.5" x14ac:dyDescent="0.25">
      <c r="M699" s="2"/>
      <c r="N699" s="2"/>
    </row>
    <row r="700" spans="13:14" ht="12.5" x14ac:dyDescent="0.25">
      <c r="M700" s="2"/>
      <c r="N700" s="2"/>
    </row>
    <row r="701" spans="13:14" ht="12.5" x14ac:dyDescent="0.25">
      <c r="M701" s="2"/>
      <c r="N701" s="2"/>
    </row>
    <row r="702" spans="13:14" ht="12.5" x14ac:dyDescent="0.25">
      <c r="M702" s="2"/>
      <c r="N702" s="2"/>
    </row>
    <row r="703" spans="13:14" ht="12.5" x14ac:dyDescent="0.25">
      <c r="M703" s="2"/>
      <c r="N703" s="2"/>
    </row>
    <row r="704" spans="13:14" ht="12.5" x14ac:dyDescent="0.25">
      <c r="M704" s="2"/>
      <c r="N704" s="2"/>
    </row>
    <row r="705" spans="13:14" ht="12.5" x14ac:dyDescent="0.25">
      <c r="M705" s="2"/>
      <c r="N705" s="2"/>
    </row>
    <row r="706" spans="13:14" ht="12.5" x14ac:dyDescent="0.25">
      <c r="M706" s="2"/>
      <c r="N706" s="2"/>
    </row>
    <row r="707" spans="13:14" ht="12.5" x14ac:dyDescent="0.25">
      <c r="M707" s="2"/>
      <c r="N707" s="2"/>
    </row>
    <row r="708" spans="13:14" ht="12.5" x14ac:dyDescent="0.25">
      <c r="M708" s="2"/>
      <c r="N708" s="2"/>
    </row>
    <row r="709" spans="13:14" ht="12.5" x14ac:dyDescent="0.25">
      <c r="M709" s="2"/>
      <c r="N709" s="2"/>
    </row>
    <row r="710" spans="13:14" ht="12.5" x14ac:dyDescent="0.25">
      <c r="M710" s="2"/>
      <c r="N710" s="2"/>
    </row>
    <row r="711" spans="13:14" ht="12.5" x14ac:dyDescent="0.25">
      <c r="M711" s="2"/>
      <c r="N711" s="2"/>
    </row>
    <row r="712" spans="13:14" ht="12.5" x14ac:dyDescent="0.25">
      <c r="M712" s="2"/>
      <c r="N712" s="2"/>
    </row>
    <row r="713" spans="13:14" ht="12.5" x14ac:dyDescent="0.25">
      <c r="M713" s="2"/>
      <c r="N713" s="2"/>
    </row>
    <row r="714" spans="13:14" ht="12.5" x14ac:dyDescent="0.25">
      <c r="M714" s="2"/>
      <c r="N714" s="2"/>
    </row>
    <row r="715" spans="13:14" ht="12.5" x14ac:dyDescent="0.25">
      <c r="M715" s="2"/>
      <c r="N715" s="2"/>
    </row>
    <row r="716" spans="13:14" ht="12.5" x14ac:dyDescent="0.25">
      <c r="M716" s="2"/>
      <c r="N716" s="2"/>
    </row>
    <row r="717" spans="13:14" ht="12.5" x14ac:dyDescent="0.25">
      <c r="M717" s="2"/>
      <c r="N717" s="2"/>
    </row>
    <row r="718" spans="13:14" ht="12.5" x14ac:dyDescent="0.25">
      <c r="M718" s="2"/>
      <c r="N718" s="2"/>
    </row>
    <row r="719" spans="13:14" ht="12.5" x14ac:dyDescent="0.25">
      <c r="M719" s="2"/>
      <c r="N719" s="2"/>
    </row>
    <row r="720" spans="13:14" ht="12.5" x14ac:dyDescent="0.25">
      <c r="M720" s="2"/>
      <c r="N720" s="2"/>
    </row>
    <row r="721" spans="13:14" ht="12.5" x14ac:dyDescent="0.25">
      <c r="M721" s="2"/>
      <c r="N721" s="2"/>
    </row>
    <row r="722" spans="13:14" ht="12.5" x14ac:dyDescent="0.25">
      <c r="M722" s="2"/>
      <c r="N722" s="2"/>
    </row>
    <row r="723" spans="13:14" ht="12.5" x14ac:dyDescent="0.25">
      <c r="M723" s="2"/>
      <c r="N723" s="2"/>
    </row>
    <row r="724" spans="13:14" ht="12.5" x14ac:dyDescent="0.25">
      <c r="M724" s="2"/>
      <c r="N724" s="2"/>
    </row>
    <row r="725" spans="13:14" ht="12.5" x14ac:dyDescent="0.25">
      <c r="M725" s="2"/>
      <c r="N725" s="2"/>
    </row>
    <row r="726" spans="13:14" ht="12.5" x14ac:dyDescent="0.25">
      <c r="M726" s="2"/>
      <c r="N726" s="2"/>
    </row>
    <row r="727" spans="13:14" ht="12.5" x14ac:dyDescent="0.25">
      <c r="M727" s="2"/>
      <c r="N727" s="2"/>
    </row>
    <row r="728" spans="13:14" ht="12.5" x14ac:dyDescent="0.25">
      <c r="M728" s="2"/>
      <c r="N728" s="2"/>
    </row>
    <row r="729" spans="13:14" ht="12.5" x14ac:dyDescent="0.25">
      <c r="M729" s="2"/>
      <c r="N729" s="2"/>
    </row>
    <row r="730" spans="13:14" ht="12.5" x14ac:dyDescent="0.25">
      <c r="M730" s="2"/>
      <c r="N730" s="2"/>
    </row>
    <row r="731" spans="13:14" ht="12.5" x14ac:dyDescent="0.25">
      <c r="M731" s="2"/>
      <c r="N731" s="2"/>
    </row>
    <row r="732" spans="13:14" ht="12.5" x14ac:dyDescent="0.25">
      <c r="M732" s="2"/>
      <c r="N732" s="2"/>
    </row>
    <row r="733" spans="13:14" ht="12.5" x14ac:dyDescent="0.25">
      <c r="M733" s="2"/>
      <c r="N733" s="2"/>
    </row>
    <row r="734" spans="13:14" ht="12.5" x14ac:dyDescent="0.25">
      <c r="M734" s="2"/>
      <c r="N734" s="2"/>
    </row>
    <row r="735" spans="13:14" ht="12.5" x14ac:dyDescent="0.25">
      <c r="M735" s="2"/>
      <c r="N735" s="2"/>
    </row>
    <row r="736" spans="13:14" ht="12.5" x14ac:dyDescent="0.25">
      <c r="M736" s="2"/>
      <c r="N736" s="2"/>
    </row>
    <row r="737" spans="13:14" ht="12.5" x14ac:dyDescent="0.25">
      <c r="M737" s="2"/>
      <c r="N737" s="2"/>
    </row>
    <row r="738" spans="13:14" ht="12.5" x14ac:dyDescent="0.25">
      <c r="M738" s="2"/>
      <c r="N738" s="2"/>
    </row>
    <row r="739" spans="13:14" ht="12.5" x14ac:dyDescent="0.25">
      <c r="M739" s="2"/>
      <c r="N739" s="2"/>
    </row>
    <row r="740" spans="13:14" ht="12.5" x14ac:dyDescent="0.25">
      <c r="M740" s="2"/>
      <c r="N740" s="2"/>
    </row>
    <row r="741" spans="13:14" ht="12.5" x14ac:dyDescent="0.25">
      <c r="M741" s="2"/>
      <c r="N741" s="2"/>
    </row>
    <row r="742" spans="13:14" ht="12.5" x14ac:dyDescent="0.25">
      <c r="M742" s="2"/>
      <c r="N742" s="2"/>
    </row>
    <row r="743" spans="13:14" ht="12.5" x14ac:dyDescent="0.25">
      <c r="M743" s="2"/>
      <c r="N743" s="2"/>
    </row>
    <row r="744" spans="13:14" ht="12.5" x14ac:dyDescent="0.25">
      <c r="M744" s="2"/>
      <c r="N744" s="2"/>
    </row>
    <row r="745" spans="13:14" ht="12.5" x14ac:dyDescent="0.25">
      <c r="M745" s="2"/>
      <c r="N745" s="2"/>
    </row>
    <row r="746" spans="13:14" ht="12.5" x14ac:dyDescent="0.25">
      <c r="M746" s="2"/>
      <c r="N746" s="2"/>
    </row>
    <row r="747" spans="13:14" ht="12.5" x14ac:dyDescent="0.25">
      <c r="M747" s="2"/>
      <c r="N747" s="2"/>
    </row>
    <row r="748" spans="13:14" ht="12.5" x14ac:dyDescent="0.25">
      <c r="M748" s="2"/>
      <c r="N748" s="2"/>
    </row>
    <row r="749" spans="13:14" ht="12.5" x14ac:dyDescent="0.25">
      <c r="M749" s="2"/>
      <c r="N749" s="2"/>
    </row>
    <row r="750" spans="13:14" ht="12.5" x14ac:dyDescent="0.25">
      <c r="M750" s="2"/>
      <c r="N750" s="2"/>
    </row>
    <row r="751" spans="13:14" ht="12.5" x14ac:dyDescent="0.25">
      <c r="M751" s="2"/>
      <c r="N751" s="2"/>
    </row>
    <row r="752" spans="13:14" ht="12.5" x14ac:dyDescent="0.25">
      <c r="M752" s="2"/>
      <c r="N752" s="2"/>
    </row>
    <row r="753" spans="13:14" ht="12.5" x14ac:dyDescent="0.25">
      <c r="M753" s="2"/>
      <c r="N753" s="2"/>
    </row>
    <row r="754" spans="13:14" ht="12.5" x14ac:dyDescent="0.25">
      <c r="M754" s="2"/>
      <c r="N754" s="2"/>
    </row>
    <row r="755" spans="13:14" ht="12.5" x14ac:dyDescent="0.25">
      <c r="M755" s="2"/>
      <c r="N755" s="2"/>
    </row>
    <row r="756" spans="13:14" ht="12.5" x14ac:dyDescent="0.25">
      <c r="M756" s="2"/>
      <c r="N756" s="2"/>
    </row>
    <row r="757" spans="13:14" ht="12.5" x14ac:dyDescent="0.25">
      <c r="M757" s="2"/>
      <c r="N757" s="2"/>
    </row>
    <row r="758" spans="13:14" ht="12.5" x14ac:dyDescent="0.25">
      <c r="M758" s="2"/>
      <c r="N758" s="2"/>
    </row>
    <row r="759" spans="13:14" ht="12.5" x14ac:dyDescent="0.25">
      <c r="M759" s="2"/>
      <c r="N759" s="2"/>
    </row>
    <row r="760" spans="13:14" ht="12.5" x14ac:dyDescent="0.25">
      <c r="M760" s="2"/>
      <c r="N760" s="2"/>
    </row>
    <row r="761" spans="13:14" ht="12.5" x14ac:dyDescent="0.25">
      <c r="M761" s="2"/>
      <c r="N761" s="2"/>
    </row>
    <row r="762" spans="13:14" ht="12.5" x14ac:dyDescent="0.25">
      <c r="M762" s="2"/>
      <c r="N762" s="2"/>
    </row>
    <row r="763" spans="13:14" ht="12.5" x14ac:dyDescent="0.25">
      <c r="M763" s="2"/>
      <c r="N763" s="2"/>
    </row>
    <row r="764" spans="13:14" ht="12.5" x14ac:dyDescent="0.25">
      <c r="M764" s="2"/>
      <c r="N764" s="2"/>
    </row>
    <row r="765" spans="13:14" ht="12.5" x14ac:dyDescent="0.25">
      <c r="M765" s="2"/>
      <c r="N765" s="2"/>
    </row>
    <row r="766" spans="13:14" ht="12.5" x14ac:dyDescent="0.25">
      <c r="M766" s="2"/>
      <c r="N766" s="2"/>
    </row>
    <row r="767" spans="13:14" ht="12.5" x14ac:dyDescent="0.25">
      <c r="M767" s="2"/>
      <c r="N767" s="2"/>
    </row>
    <row r="768" spans="13:14" ht="12.5" x14ac:dyDescent="0.25">
      <c r="M768" s="2"/>
      <c r="N768" s="2"/>
    </row>
    <row r="769" spans="13:14" ht="12.5" x14ac:dyDescent="0.25">
      <c r="M769" s="2"/>
      <c r="N769" s="2"/>
    </row>
    <row r="770" spans="13:14" ht="12.5" x14ac:dyDescent="0.25">
      <c r="M770" s="2"/>
      <c r="N770" s="2"/>
    </row>
    <row r="771" spans="13:14" ht="12.5" x14ac:dyDescent="0.25">
      <c r="M771" s="2"/>
      <c r="N771" s="2"/>
    </row>
    <row r="772" spans="13:14" ht="12.5" x14ac:dyDescent="0.25">
      <c r="M772" s="2"/>
      <c r="N772" s="2"/>
    </row>
    <row r="773" spans="13:14" ht="12.5" x14ac:dyDescent="0.25">
      <c r="M773" s="2"/>
      <c r="N773" s="2"/>
    </row>
    <row r="774" spans="13:14" ht="12.5" x14ac:dyDescent="0.25">
      <c r="M774" s="2"/>
      <c r="N774" s="2"/>
    </row>
    <row r="775" spans="13:14" ht="12.5" x14ac:dyDescent="0.25">
      <c r="M775" s="2"/>
      <c r="N775" s="2"/>
    </row>
    <row r="776" spans="13:14" ht="12.5" x14ac:dyDescent="0.25">
      <c r="M776" s="2"/>
      <c r="N776" s="2"/>
    </row>
    <row r="777" spans="13:14" ht="12.5" x14ac:dyDescent="0.25">
      <c r="M777" s="2"/>
      <c r="N777" s="2"/>
    </row>
    <row r="778" spans="13:14" ht="12.5" x14ac:dyDescent="0.25">
      <c r="M778" s="2"/>
      <c r="N778" s="2"/>
    </row>
    <row r="779" spans="13:14" ht="12.5" x14ac:dyDescent="0.25">
      <c r="M779" s="2"/>
      <c r="N779" s="2"/>
    </row>
    <row r="780" spans="13:14" ht="12.5" x14ac:dyDescent="0.25">
      <c r="M780" s="2"/>
      <c r="N780" s="2"/>
    </row>
    <row r="781" spans="13:14" ht="12.5" x14ac:dyDescent="0.25">
      <c r="M781" s="2"/>
      <c r="N781" s="2"/>
    </row>
    <row r="782" spans="13:14" ht="12.5" x14ac:dyDescent="0.25">
      <c r="M782" s="2"/>
      <c r="N782" s="2"/>
    </row>
    <row r="783" spans="13:14" ht="12.5" x14ac:dyDescent="0.25">
      <c r="M783" s="2"/>
      <c r="N783" s="2"/>
    </row>
    <row r="784" spans="13:14" ht="12.5" x14ac:dyDescent="0.25">
      <c r="M784" s="2"/>
      <c r="N784" s="2"/>
    </row>
    <row r="785" spans="13:14" ht="12.5" x14ac:dyDescent="0.25">
      <c r="M785" s="2"/>
      <c r="N785" s="2"/>
    </row>
    <row r="786" spans="13:14" ht="12.5" x14ac:dyDescent="0.25">
      <c r="M786" s="2"/>
      <c r="N786" s="2"/>
    </row>
    <row r="787" spans="13:14" ht="12.5" x14ac:dyDescent="0.25">
      <c r="M787" s="2"/>
      <c r="N787" s="2"/>
    </row>
    <row r="788" spans="13:14" ht="12.5" x14ac:dyDescent="0.25">
      <c r="M788" s="2"/>
      <c r="N788" s="2"/>
    </row>
    <row r="789" spans="13:14" ht="12.5" x14ac:dyDescent="0.25">
      <c r="M789" s="2"/>
      <c r="N789" s="2"/>
    </row>
    <row r="790" spans="13:14" ht="12.5" x14ac:dyDescent="0.25">
      <c r="M790" s="2"/>
      <c r="N790" s="2"/>
    </row>
    <row r="791" spans="13:14" ht="12.5" x14ac:dyDescent="0.25">
      <c r="M791" s="2"/>
      <c r="N791" s="2"/>
    </row>
    <row r="792" spans="13:14" ht="12.5" x14ac:dyDescent="0.25">
      <c r="M792" s="2"/>
      <c r="N792" s="2"/>
    </row>
    <row r="793" spans="13:14" ht="12.5" x14ac:dyDescent="0.25">
      <c r="M793" s="2"/>
      <c r="N793" s="2"/>
    </row>
    <row r="794" spans="13:14" ht="12.5" x14ac:dyDescent="0.25">
      <c r="M794" s="2"/>
      <c r="N794" s="2"/>
    </row>
    <row r="795" spans="13:14" ht="12.5" x14ac:dyDescent="0.25">
      <c r="M795" s="2"/>
      <c r="N795" s="2"/>
    </row>
    <row r="796" spans="13:14" ht="12.5" x14ac:dyDescent="0.25">
      <c r="M796" s="2"/>
      <c r="N796" s="2"/>
    </row>
    <row r="797" spans="13:14" ht="12.5" x14ac:dyDescent="0.25">
      <c r="M797" s="2"/>
      <c r="N797" s="2"/>
    </row>
    <row r="798" spans="13:14" ht="12.5" x14ac:dyDescent="0.25">
      <c r="M798" s="2"/>
      <c r="N798" s="2"/>
    </row>
    <row r="799" spans="13:14" ht="12.5" x14ac:dyDescent="0.25">
      <c r="M799" s="2"/>
      <c r="N799" s="2"/>
    </row>
    <row r="800" spans="13:14" ht="12.5" x14ac:dyDescent="0.25">
      <c r="M800" s="2"/>
      <c r="N800" s="2"/>
    </row>
    <row r="801" spans="13:14" ht="12.5" x14ac:dyDescent="0.25">
      <c r="M801" s="2"/>
      <c r="N801" s="2"/>
    </row>
    <row r="802" spans="13:14" ht="12.5" x14ac:dyDescent="0.25">
      <c r="M802" s="2"/>
      <c r="N802" s="2"/>
    </row>
    <row r="803" spans="13:14" ht="12.5" x14ac:dyDescent="0.25">
      <c r="M803" s="2"/>
      <c r="N803" s="2"/>
    </row>
    <row r="804" spans="13:14" ht="12.5" x14ac:dyDescent="0.25">
      <c r="M804" s="2"/>
      <c r="N804" s="2"/>
    </row>
    <row r="805" spans="13:14" ht="12.5" x14ac:dyDescent="0.25">
      <c r="M805" s="2"/>
      <c r="N805" s="2"/>
    </row>
    <row r="806" spans="13:14" ht="12.5" x14ac:dyDescent="0.25">
      <c r="M806" s="2"/>
      <c r="N806" s="2"/>
    </row>
    <row r="807" spans="13:14" ht="12.5" x14ac:dyDescent="0.25">
      <c r="M807" s="2"/>
      <c r="N807" s="2"/>
    </row>
    <row r="808" spans="13:14" ht="12.5" x14ac:dyDescent="0.25">
      <c r="M808" s="2"/>
      <c r="N808" s="2"/>
    </row>
    <row r="809" spans="13:14" ht="12.5" x14ac:dyDescent="0.25">
      <c r="M809" s="2"/>
      <c r="N809" s="2"/>
    </row>
    <row r="810" spans="13:14" ht="12.5" x14ac:dyDescent="0.25">
      <c r="M810" s="2"/>
      <c r="N810" s="2"/>
    </row>
    <row r="811" spans="13:14" ht="12.5" x14ac:dyDescent="0.25">
      <c r="M811" s="2"/>
      <c r="N811" s="2"/>
    </row>
    <row r="812" spans="13:14" ht="12.5" x14ac:dyDescent="0.25">
      <c r="M812" s="2"/>
      <c r="N812" s="2"/>
    </row>
    <row r="813" spans="13:14" ht="12.5" x14ac:dyDescent="0.25">
      <c r="M813" s="2"/>
      <c r="N813" s="2"/>
    </row>
    <row r="814" spans="13:14" ht="12.5" x14ac:dyDescent="0.25">
      <c r="M814" s="2"/>
      <c r="N814" s="2"/>
    </row>
    <row r="815" spans="13:14" ht="12.5" x14ac:dyDescent="0.25">
      <c r="M815" s="2"/>
      <c r="N815" s="2"/>
    </row>
    <row r="816" spans="13:14" ht="12.5" x14ac:dyDescent="0.25">
      <c r="M816" s="2"/>
      <c r="N816" s="2"/>
    </row>
    <row r="817" spans="13:14" ht="12.5" x14ac:dyDescent="0.25">
      <c r="M817" s="2"/>
      <c r="N817" s="2"/>
    </row>
    <row r="818" spans="13:14" ht="12.5" x14ac:dyDescent="0.25">
      <c r="M818" s="2"/>
      <c r="N818" s="2"/>
    </row>
    <row r="819" spans="13:14" ht="12.5" x14ac:dyDescent="0.25">
      <c r="M819" s="2"/>
      <c r="N819" s="2"/>
    </row>
    <row r="820" spans="13:14" ht="12.5" x14ac:dyDescent="0.25">
      <c r="M820" s="2"/>
      <c r="N820" s="2"/>
    </row>
    <row r="821" spans="13:14" ht="12.5" x14ac:dyDescent="0.25">
      <c r="M821" s="2"/>
      <c r="N821" s="2"/>
    </row>
    <row r="822" spans="13:14" ht="12.5" x14ac:dyDescent="0.25">
      <c r="M822" s="2"/>
      <c r="N822" s="2"/>
    </row>
    <row r="823" spans="13:14" ht="12.5" x14ac:dyDescent="0.25">
      <c r="M823" s="2"/>
      <c r="N823" s="2"/>
    </row>
    <row r="824" spans="13:14" ht="12.5" x14ac:dyDescent="0.25">
      <c r="M824" s="2"/>
      <c r="N824" s="2"/>
    </row>
    <row r="825" spans="13:14" ht="12.5" x14ac:dyDescent="0.25">
      <c r="M825" s="2"/>
      <c r="N825" s="2"/>
    </row>
    <row r="826" spans="13:14" ht="12.5" x14ac:dyDescent="0.25">
      <c r="M826" s="2"/>
      <c r="N826" s="2"/>
    </row>
    <row r="827" spans="13:14" ht="12.5" x14ac:dyDescent="0.25">
      <c r="M827" s="2"/>
      <c r="N827" s="2"/>
    </row>
    <row r="828" spans="13:14" ht="12.5" x14ac:dyDescent="0.25">
      <c r="M828" s="2"/>
      <c r="N828" s="2"/>
    </row>
    <row r="829" spans="13:14" ht="12.5" x14ac:dyDescent="0.25">
      <c r="M829" s="2"/>
      <c r="N829" s="2"/>
    </row>
    <row r="830" spans="13:14" ht="12.5" x14ac:dyDescent="0.25">
      <c r="M830" s="2"/>
      <c r="N830" s="2"/>
    </row>
    <row r="831" spans="13:14" ht="12.5" x14ac:dyDescent="0.25">
      <c r="M831" s="2"/>
      <c r="N831" s="2"/>
    </row>
    <row r="832" spans="13:14" ht="12.5" x14ac:dyDescent="0.25">
      <c r="M832" s="2"/>
      <c r="N832" s="2"/>
    </row>
    <row r="833" spans="13:14" ht="12.5" x14ac:dyDescent="0.25">
      <c r="M833" s="2"/>
      <c r="N833" s="2"/>
    </row>
    <row r="834" spans="13:14" ht="12.5" x14ac:dyDescent="0.25">
      <c r="M834" s="2"/>
      <c r="N834" s="2"/>
    </row>
    <row r="835" spans="13:14" ht="12.5" x14ac:dyDescent="0.25">
      <c r="M835" s="2"/>
      <c r="N835" s="2"/>
    </row>
    <row r="836" spans="13:14" ht="12.5" x14ac:dyDescent="0.25">
      <c r="M836" s="2"/>
      <c r="N836" s="2"/>
    </row>
    <row r="837" spans="13:14" ht="12.5" x14ac:dyDescent="0.25">
      <c r="M837" s="2"/>
      <c r="N837" s="2"/>
    </row>
    <row r="838" spans="13:14" ht="12.5" x14ac:dyDescent="0.25">
      <c r="M838" s="2"/>
      <c r="N838" s="2"/>
    </row>
    <row r="839" spans="13:14" ht="12.5" x14ac:dyDescent="0.25">
      <c r="M839" s="2"/>
      <c r="N839" s="2"/>
    </row>
    <row r="840" spans="13:14" ht="12.5" x14ac:dyDescent="0.25">
      <c r="M840" s="2"/>
      <c r="N840" s="2"/>
    </row>
    <row r="841" spans="13:14" ht="12.5" x14ac:dyDescent="0.25">
      <c r="M841" s="2"/>
      <c r="N841" s="2"/>
    </row>
    <row r="842" spans="13:14" ht="12.5" x14ac:dyDescent="0.25">
      <c r="M842" s="2"/>
      <c r="N842" s="2"/>
    </row>
    <row r="843" spans="13:14" ht="12.5" x14ac:dyDescent="0.25">
      <c r="M843" s="2"/>
      <c r="N843" s="2"/>
    </row>
    <row r="844" spans="13:14" ht="12.5" x14ac:dyDescent="0.25">
      <c r="M844" s="2"/>
      <c r="N844" s="2"/>
    </row>
    <row r="845" spans="13:14" ht="12.5" x14ac:dyDescent="0.25">
      <c r="M845" s="2"/>
      <c r="N845" s="2"/>
    </row>
    <row r="846" spans="13:14" ht="12.5" x14ac:dyDescent="0.25">
      <c r="M846" s="2"/>
      <c r="N846" s="2"/>
    </row>
    <row r="847" spans="13:14" ht="12.5" x14ac:dyDescent="0.25">
      <c r="M847" s="2"/>
      <c r="N847" s="2"/>
    </row>
    <row r="848" spans="13:14" ht="12.5" x14ac:dyDescent="0.25">
      <c r="M848" s="2"/>
      <c r="N848" s="2"/>
    </row>
    <row r="849" spans="13:14" ht="12.5" x14ac:dyDescent="0.25">
      <c r="M849" s="2"/>
      <c r="N849" s="2"/>
    </row>
    <row r="850" spans="13:14" ht="12.5" x14ac:dyDescent="0.25">
      <c r="M850" s="2"/>
      <c r="N850" s="2"/>
    </row>
    <row r="851" spans="13:14" ht="12.5" x14ac:dyDescent="0.25">
      <c r="M851" s="2"/>
      <c r="N851" s="2"/>
    </row>
    <row r="852" spans="13:14" ht="12.5" x14ac:dyDescent="0.25">
      <c r="M852" s="2"/>
      <c r="N852" s="2"/>
    </row>
    <row r="853" spans="13:14" ht="12.5" x14ac:dyDescent="0.25">
      <c r="M853" s="2"/>
      <c r="N853" s="2"/>
    </row>
    <row r="854" spans="13:14" ht="12.5" x14ac:dyDescent="0.25">
      <c r="M854" s="2"/>
      <c r="N854" s="2"/>
    </row>
    <row r="855" spans="13:14" ht="12.5" x14ac:dyDescent="0.25">
      <c r="M855" s="2"/>
      <c r="N855" s="2"/>
    </row>
    <row r="856" spans="13:14" ht="12.5" x14ac:dyDescent="0.25">
      <c r="M856" s="2"/>
      <c r="N856" s="2"/>
    </row>
    <row r="857" spans="13:14" ht="12.5" x14ac:dyDescent="0.25">
      <c r="M857" s="2"/>
      <c r="N857" s="2"/>
    </row>
    <row r="858" spans="13:14" ht="12.5" x14ac:dyDescent="0.25">
      <c r="M858" s="2"/>
      <c r="N858" s="2"/>
    </row>
    <row r="859" spans="13:14" ht="12.5" x14ac:dyDescent="0.25">
      <c r="M859" s="2"/>
      <c r="N859" s="2"/>
    </row>
    <row r="860" spans="13:14" ht="12.5" x14ac:dyDescent="0.25">
      <c r="M860" s="2"/>
      <c r="N860" s="2"/>
    </row>
    <row r="861" spans="13:14" ht="12.5" x14ac:dyDescent="0.25">
      <c r="M861" s="2"/>
      <c r="N861" s="2"/>
    </row>
    <row r="862" spans="13:14" ht="12.5" x14ac:dyDescent="0.25">
      <c r="M862" s="2"/>
      <c r="N862" s="2"/>
    </row>
    <row r="863" spans="13:14" ht="12.5" x14ac:dyDescent="0.25">
      <c r="M863" s="2"/>
      <c r="N863" s="2"/>
    </row>
    <row r="864" spans="13:14" ht="12.5" x14ac:dyDescent="0.25">
      <c r="M864" s="2"/>
      <c r="N864" s="2"/>
    </row>
    <row r="865" spans="13:14" ht="12.5" x14ac:dyDescent="0.25">
      <c r="M865" s="2"/>
      <c r="N865" s="2"/>
    </row>
    <row r="866" spans="13:14" ht="12.5" x14ac:dyDescent="0.25">
      <c r="M866" s="2"/>
      <c r="N866" s="2"/>
    </row>
    <row r="867" spans="13:14" ht="12.5" x14ac:dyDescent="0.25">
      <c r="M867" s="2"/>
      <c r="N867" s="2"/>
    </row>
    <row r="868" spans="13:14" ht="12.5" x14ac:dyDescent="0.25">
      <c r="M868" s="2"/>
      <c r="N868" s="2"/>
    </row>
    <row r="869" spans="13:14" ht="12.5" x14ac:dyDescent="0.25">
      <c r="M869" s="2"/>
      <c r="N869" s="2"/>
    </row>
    <row r="870" spans="13:14" ht="12.5" x14ac:dyDescent="0.25">
      <c r="M870" s="2"/>
      <c r="N870" s="2"/>
    </row>
    <row r="871" spans="13:14" ht="12.5" x14ac:dyDescent="0.25">
      <c r="M871" s="2"/>
      <c r="N871" s="2"/>
    </row>
    <row r="872" spans="13:14" ht="12.5" x14ac:dyDescent="0.25">
      <c r="M872" s="2"/>
      <c r="N872" s="2"/>
    </row>
    <row r="873" spans="13:14" ht="12.5" x14ac:dyDescent="0.25">
      <c r="M873" s="2"/>
      <c r="N873" s="2"/>
    </row>
    <row r="874" spans="13:14" ht="12.5" x14ac:dyDescent="0.25">
      <c r="M874" s="2"/>
      <c r="N874" s="2"/>
    </row>
    <row r="875" spans="13:14" ht="12.5" x14ac:dyDescent="0.25">
      <c r="M875" s="2"/>
      <c r="N875" s="2"/>
    </row>
    <row r="876" spans="13:14" ht="12.5" x14ac:dyDescent="0.25">
      <c r="M876" s="2"/>
      <c r="N876" s="2"/>
    </row>
    <row r="877" spans="13:14" ht="12.5" x14ac:dyDescent="0.25">
      <c r="M877" s="2"/>
      <c r="N877" s="2"/>
    </row>
    <row r="878" spans="13:14" ht="12.5" x14ac:dyDescent="0.25">
      <c r="M878" s="2"/>
      <c r="N878" s="2"/>
    </row>
    <row r="879" spans="13:14" ht="12.5" x14ac:dyDescent="0.25">
      <c r="M879" s="2"/>
      <c r="N879" s="2"/>
    </row>
    <row r="880" spans="13:14" ht="12.5" x14ac:dyDescent="0.25">
      <c r="M880" s="2"/>
      <c r="N880" s="2"/>
    </row>
    <row r="881" spans="13:14" ht="12.5" x14ac:dyDescent="0.25">
      <c r="M881" s="2"/>
      <c r="N881" s="2"/>
    </row>
    <row r="882" spans="13:14" ht="12.5" x14ac:dyDescent="0.25">
      <c r="M882" s="2"/>
      <c r="N882" s="2"/>
    </row>
    <row r="883" spans="13:14" ht="12.5" x14ac:dyDescent="0.25">
      <c r="M883" s="2"/>
      <c r="N883" s="2"/>
    </row>
    <row r="884" spans="13:14" ht="12.5" x14ac:dyDescent="0.25">
      <c r="M884" s="2"/>
      <c r="N884" s="2"/>
    </row>
    <row r="885" spans="13:14" ht="12.5" x14ac:dyDescent="0.25">
      <c r="M885" s="2"/>
      <c r="N885" s="2"/>
    </row>
    <row r="886" spans="13:14" ht="12.5" x14ac:dyDescent="0.25">
      <c r="M886" s="2"/>
      <c r="N886" s="2"/>
    </row>
    <row r="887" spans="13:14" ht="12.5" x14ac:dyDescent="0.25">
      <c r="M887" s="2"/>
      <c r="N887" s="2"/>
    </row>
    <row r="888" spans="13:14" ht="12.5" x14ac:dyDescent="0.25">
      <c r="M888" s="2"/>
      <c r="N888" s="2"/>
    </row>
    <row r="889" spans="13:14" ht="12.5" x14ac:dyDescent="0.25">
      <c r="M889" s="2"/>
      <c r="N889" s="2"/>
    </row>
    <row r="890" spans="13:14" ht="12.5" x14ac:dyDescent="0.25">
      <c r="M890" s="2"/>
      <c r="N890" s="2"/>
    </row>
    <row r="891" spans="13:14" ht="12.5" x14ac:dyDescent="0.25">
      <c r="M891" s="2"/>
      <c r="N891" s="2"/>
    </row>
    <row r="892" spans="13:14" ht="12.5" x14ac:dyDescent="0.25">
      <c r="M892" s="2"/>
      <c r="N892" s="2"/>
    </row>
    <row r="893" spans="13:14" ht="12.5" x14ac:dyDescent="0.25">
      <c r="M893" s="2"/>
      <c r="N893" s="2"/>
    </row>
    <row r="894" spans="13:14" ht="12.5" x14ac:dyDescent="0.25">
      <c r="M894" s="2"/>
      <c r="N894" s="2"/>
    </row>
    <row r="895" spans="13:14" ht="12.5" x14ac:dyDescent="0.25">
      <c r="M895" s="2"/>
      <c r="N895" s="2"/>
    </row>
    <row r="896" spans="13:14" ht="12.5" x14ac:dyDescent="0.25">
      <c r="M896" s="2"/>
      <c r="N896" s="2"/>
    </row>
    <row r="897" spans="13:14" ht="12.5" x14ac:dyDescent="0.25">
      <c r="M897" s="2"/>
      <c r="N897" s="2"/>
    </row>
    <row r="898" spans="13:14" ht="12.5" x14ac:dyDescent="0.25">
      <c r="M898" s="2"/>
      <c r="N898" s="2"/>
    </row>
    <row r="899" spans="13:14" ht="12.5" x14ac:dyDescent="0.25">
      <c r="M899" s="2"/>
      <c r="N899" s="2"/>
    </row>
    <row r="900" spans="13:14" ht="12.5" x14ac:dyDescent="0.25">
      <c r="M900" s="2"/>
      <c r="N900" s="2"/>
    </row>
    <row r="901" spans="13:14" ht="12.5" x14ac:dyDescent="0.25">
      <c r="M901" s="2"/>
      <c r="N901" s="2"/>
    </row>
    <row r="902" spans="13:14" ht="12.5" x14ac:dyDescent="0.25">
      <c r="M902" s="2"/>
      <c r="N902" s="2"/>
    </row>
    <row r="903" spans="13:14" ht="12.5" x14ac:dyDescent="0.25">
      <c r="M903" s="2"/>
      <c r="N903" s="2"/>
    </row>
    <row r="904" spans="13:14" ht="12.5" x14ac:dyDescent="0.25">
      <c r="M904" s="2"/>
      <c r="N904" s="2"/>
    </row>
    <row r="905" spans="13:14" ht="12.5" x14ac:dyDescent="0.25">
      <c r="M905" s="2"/>
      <c r="N905" s="2"/>
    </row>
    <row r="906" spans="13:14" ht="12.5" x14ac:dyDescent="0.25">
      <c r="M906" s="2"/>
      <c r="N906" s="2"/>
    </row>
    <row r="907" spans="13:14" ht="12.5" x14ac:dyDescent="0.25">
      <c r="M907" s="2"/>
      <c r="N907" s="2"/>
    </row>
    <row r="908" spans="13:14" ht="12.5" x14ac:dyDescent="0.25">
      <c r="M908" s="2"/>
      <c r="N908" s="2"/>
    </row>
    <row r="909" spans="13:14" ht="12.5" x14ac:dyDescent="0.25">
      <c r="M909" s="2"/>
      <c r="N909" s="2"/>
    </row>
    <row r="910" spans="13:14" ht="12.5" x14ac:dyDescent="0.25">
      <c r="M910" s="2"/>
      <c r="N910" s="2"/>
    </row>
    <row r="911" spans="13:14" ht="12.5" x14ac:dyDescent="0.25">
      <c r="M911" s="2"/>
      <c r="N911" s="2"/>
    </row>
    <row r="912" spans="13:14" ht="12.5" x14ac:dyDescent="0.25">
      <c r="M912" s="2"/>
      <c r="N912" s="2"/>
    </row>
    <row r="913" spans="13:14" ht="12.5" x14ac:dyDescent="0.25">
      <c r="M913" s="2"/>
      <c r="N913" s="2"/>
    </row>
    <row r="914" spans="13:14" ht="12.5" x14ac:dyDescent="0.25">
      <c r="M914" s="2"/>
      <c r="N914" s="2"/>
    </row>
    <row r="915" spans="13:14" ht="12.5" x14ac:dyDescent="0.25">
      <c r="M915" s="2"/>
      <c r="N915" s="2"/>
    </row>
    <row r="916" spans="13:14" ht="12.5" x14ac:dyDescent="0.25">
      <c r="M916" s="2"/>
      <c r="N916" s="2"/>
    </row>
    <row r="917" spans="13:14" ht="12.5" x14ac:dyDescent="0.25">
      <c r="M917" s="2"/>
      <c r="N917" s="2"/>
    </row>
    <row r="918" spans="13:14" ht="12.5" x14ac:dyDescent="0.25">
      <c r="M918" s="2"/>
      <c r="N918" s="2"/>
    </row>
    <row r="919" spans="13:14" ht="12.5" x14ac:dyDescent="0.25">
      <c r="M919" s="2"/>
      <c r="N919" s="2"/>
    </row>
    <row r="920" spans="13:14" ht="12.5" x14ac:dyDescent="0.25">
      <c r="M920" s="2"/>
      <c r="N920" s="2"/>
    </row>
    <row r="921" spans="13:14" ht="12.5" x14ac:dyDescent="0.25">
      <c r="M921" s="2"/>
      <c r="N921" s="2"/>
    </row>
    <row r="922" spans="13:14" ht="12.5" x14ac:dyDescent="0.25">
      <c r="M922" s="2"/>
      <c r="N922" s="2"/>
    </row>
    <row r="923" spans="13:14" ht="12.5" x14ac:dyDescent="0.25">
      <c r="M923" s="2"/>
      <c r="N923" s="2"/>
    </row>
    <row r="924" spans="13:14" ht="12.5" x14ac:dyDescent="0.25">
      <c r="M924" s="2"/>
      <c r="N924" s="2"/>
    </row>
    <row r="925" spans="13:14" ht="12.5" x14ac:dyDescent="0.25">
      <c r="M925" s="2"/>
      <c r="N925" s="2"/>
    </row>
    <row r="926" spans="13:14" ht="12.5" x14ac:dyDescent="0.25">
      <c r="M926" s="2"/>
      <c r="N926" s="2"/>
    </row>
    <row r="927" spans="13:14" ht="12.5" x14ac:dyDescent="0.25">
      <c r="M927" s="2"/>
      <c r="N927" s="2"/>
    </row>
    <row r="928" spans="13:14" ht="12.5" x14ac:dyDescent="0.25">
      <c r="M928" s="2"/>
      <c r="N928" s="2"/>
    </row>
    <row r="929" spans="13:14" ht="12.5" x14ac:dyDescent="0.25">
      <c r="M929" s="2"/>
      <c r="N929" s="2"/>
    </row>
    <row r="930" spans="13:14" ht="12.5" x14ac:dyDescent="0.25">
      <c r="M930" s="2"/>
      <c r="N930" s="2"/>
    </row>
    <row r="931" spans="13:14" ht="12.5" x14ac:dyDescent="0.25">
      <c r="M931" s="2"/>
      <c r="N931" s="2"/>
    </row>
    <row r="932" spans="13:14" ht="12.5" x14ac:dyDescent="0.25">
      <c r="M932" s="2"/>
      <c r="N932" s="2"/>
    </row>
    <row r="933" spans="13:14" ht="12.5" x14ac:dyDescent="0.25">
      <c r="M933" s="2"/>
      <c r="N933" s="2"/>
    </row>
    <row r="934" spans="13:14" ht="12.5" x14ac:dyDescent="0.25">
      <c r="M934" s="2"/>
      <c r="N934" s="2"/>
    </row>
    <row r="935" spans="13:14" ht="12.5" x14ac:dyDescent="0.25">
      <c r="M935" s="2"/>
      <c r="N935" s="2"/>
    </row>
    <row r="936" spans="13:14" ht="12.5" x14ac:dyDescent="0.25">
      <c r="M936" s="2"/>
      <c r="N936" s="2"/>
    </row>
    <row r="937" spans="13:14" ht="12.5" x14ac:dyDescent="0.25">
      <c r="M937" s="2"/>
      <c r="N937" s="2"/>
    </row>
    <row r="938" spans="13:14" ht="12.5" x14ac:dyDescent="0.25">
      <c r="M938" s="2"/>
      <c r="N938" s="2"/>
    </row>
    <row r="939" spans="13:14" ht="12.5" x14ac:dyDescent="0.25">
      <c r="M939" s="2"/>
      <c r="N939" s="2"/>
    </row>
    <row r="940" spans="13:14" ht="12.5" x14ac:dyDescent="0.25">
      <c r="M940" s="2"/>
      <c r="N940" s="2"/>
    </row>
    <row r="941" spans="13:14" ht="12.5" x14ac:dyDescent="0.25">
      <c r="M941" s="2"/>
      <c r="N941" s="2"/>
    </row>
    <row r="942" spans="13:14" ht="12.5" x14ac:dyDescent="0.25">
      <c r="M942" s="2"/>
      <c r="N942" s="2"/>
    </row>
    <row r="943" spans="13:14" ht="12.5" x14ac:dyDescent="0.25">
      <c r="M943" s="2"/>
      <c r="N943" s="2"/>
    </row>
    <row r="944" spans="13:14" ht="12.5" x14ac:dyDescent="0.25">
      <c r="M944" s="2"/>
      <c r="N944" s="2"/>
    </row>
    <row r="945" spans="13:14" ht="12.5" x14ac:dyDescent="0.25">
      <c r="M945" s="2"/>
      <c r="N945" s="2"/>
    </row>
    <row r="946" spans="13:14" ht="12.5" x14ac:dyDescent="0.25">
      <c r="M946" s="2"/>
      <c r="N946" s="2"/>
    </row>
    <row r="947" spans="13:14" ht="12.5" x14ac:dyDescent="0.25">
      <c r="M947" s="2"/>
      <c r="N947" s="2"/>
    </row>
    <row r="948" spans="13:14" ht="12.5" x14ac:dyDescent="0.25">
      <c r="M948" s="2"/>
      <c r="N948" s="2"/>
    </row>
    <row r="949" spans="13:14" ht="12.5" x14ac:dyDescent="0.25">
      <c r="M949" s="2"/>
      <c r="N949" s="2"/>
    </row>
    <row r="950" spans="13:14" ht="12.5" x14ac:dyDescent="0.25">
      <c r="M950" s="2"/>
      <c r="N950" s="2"/>
    </row>
    <row r="951" spans="13:14" ht="12.5" x14ac:dyDescent="0.25">
      <c r="M951" s="2"/>
      <c r="N951" s="2"/>
    </row>
    <row r="952" spans="13:14" ht="12.5" x14ac:dyDescent="0.25">
      <c r="M952" s="2"/>
      <c r="N952" s="2"/>
    </row>
    <row r="953" spans="13:14" ht="12.5" x14ac:dyDescent="0.25">
      <c r="M953" s="2"/>
      <c r="N953" s="2"/>
    </row>
    <row r="954" spans="13:14" ht="12.5" x14ac:dyDescent="0.25">
      <c r="M954" s="2"/>
      <c r="N954" s="2"/>
    </row>
    <row r="955" spans="13:14" ht="12.5" x14ac:dyDescent="0.25">
      <c r="M955" s="2"/>
      <c r="N955" s="2"/>
    </row>
    <row r="956" spans="13:14" ht="12.5" x14ac:dyDescent="0.25">
      <c r="M956" s="2"/>
      <c r="N956" s="2"/>
    </row>
    <row r="957" spans="13:14" ht="12.5" x14ac:dyDescent="0.25">
      <c r="M957" s="2"/>
      <c r="N957" s="2"/>
    </row>
    <row r="958" spans="13:14" ht="12.5" x14ac:dyDescent="0.25">
      <c r="M958" s="2"/>
      <c r="N958" s="2"/>
    </row>
    <row r="959" spans="13:14" ht="12.5" x14ac:dyDescent="0.25">
      <c r="M959" s="2"/>
      <c r="N959" s="2"/>
    </row>
    <row r="960" spans="13:14" ht="12.5" x14ac:dyDescent="0.25">
      <c r="M960" s="2"/>
      <c r="N960" s="2"/>
    </row>
    <row r="961" spans="13:14" ht="12.5" x14ac:dyDescent="0.25">
      <c r="M961" s="2"/>
      <c r="N961" s="2"/>
    </row>
    <row r="962" spans="13:14" ht="12.5" x14ac:dyDescent="0.25">
      <c r="M962" s="2"/>
      <c r="N962" s="2"/>
    </row>
    <row r="963" spans="13:14" ht="12.5" x14ac:dyDescent="0.25">
      <c r="M963" s="2"/>
      <c r="N963" s="2"/>
    </row>
    <row r="964" spans="13:14" ht="12.5" x14ac:dyDescent="0.25">
      <c r="M964" s="2"/>
      <c r="N964" s="2"/>
    </row>
    <row r="965" spans="13:14" ht="12.5" x14ac:dyDescent="0.25">
      <c r="M965" s="2"/>
      <c r="N965" s="2"/>
    </row>
    <row r="966" spans="13:14" ht="12.5" x14ac:dyDescent="0.25">
      <c r="M966" s="2"/>
      <c r="N966" s="2"/>
    </row>
    <row r="967" spans="13:14" ht="12.5" x14ac:dyDescent="0.25">
      <c r="M967" s="2"/>
      <c r="N967" s="2"/>
    </row>
    <row r="968" spans="13:14" ht="12.5" x14ac:dyDescent="0.25">
      <c r="M968" s="2"/>
      <c r="N968" s="2"/>
    </row>
    <row r="969" spans="13:14" ht="12.5" x14ac:dyDescent="0.25">
      <c r="M969" s="2"/>
      <c r="N969" s="2"/>
    </row>
    <row r="970" spans="13:14" ht="12.5" x14ac:dyDescent="0.25">
      <c r="M970" s="2"/>
      <c r="N970" s="2"/>
    </row>
    <row r="971" spans="13:14" ht="12.5" x14ac:dyDescent="0.25">
      <c r="M971" s="2"/>
      <c r="N971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N48"/>
  <sheetViews>
    <sheetView topLeftCell="A7" workbookViewId="0">
      <selection activeCell="I24" sqref="I24"/>
    </sheetView>
  </sheetViews>
  <sheetFormatPr defaultColWidth="12.6328125" defaultRowHeight="15.75" customHeight="1" x14ac:dyDescent="0.25"/>
  <sheetData>
    <row r="3" spans="1:14" ht="15.75" customHeight="1" x14ac:dyDescent="0.25">
      <c r="A3" s="6" t="s">
        <v>0</v>
      </c>
      <c r="B3" s="7" t="s">
        <v>1</v>
      </c>
      <c r="C3" s="7" t="s">
        <v>2</v>
      </c>
      <c r="D3" s="7" t="s">
        <v>3</v>
      </c>
      <c r="E3" s="9" t="s">
        <v>8</v>
      </c>
      <c r="F3" s="10" t="s">
        <v>9</v>
      </c>
      <c r="G3" s="11" t="s">
        <v>10</v>
      </c>
      <c r="H3" s="5" t="s">
        <v>4</v>
      </c>
      <c r="I3" s="5" t="s">
        <v>5</v>
      </c>
      <c r="J3" s="5"/>
      <c r="K3" s="5"/>
      <c r="L3" s="5" t="s">
        <v>6</v>
      </c>
      <c r="M3" s="5" t="s">
        <v>7</v>
      </c>
      <c r="N3" s="5"/>
    </row>
    <row r="4" spans="1:14" ht="15.75" customHeight="1" x14ac:dyDescent="0.25">
      <c r="A4" s="6">
        <v>70</v>
      </c>
      <c r="B4" s="1">
        <v>135</v>
      </c>
      <c r="C4" s="1">
        <v>21.32</v>
      </c>
      <c r="D4" s="1">
        <v>0.11600000000000001</v>
      </c>
      <c r="E4" s="9">
        <v>18</v>
      </c>
      <c r="F4" s="10">
        <v>44</v>
      </c>
      <c r="G4" s="11">
        <f t="shared" ref="G4:G23" si="0">100-E4-F4</f>
        <v>38</v>
      </c>
      <c r="H4" s="5"/>
      <c r="I4" s="9">
        <v>8.1999999999999993</v>
      </c>
      <c r="J4" s="10">
        <v>24.2</v>
      </c>
      <c r="K4" s="12">
        <v>43148</v>
      </c>
      <c r="L4" s="1">
        <v>5.62</v>
      </c>
      <c r="M4" s="1">
        <v>0.59599999999999997</v>
      </c>
    </row>
    <row r="5" spans="1:14" ht="15.75" customHeight="1" x14ac:dyDescent="0.25">
      <c r="A5" s="6">
        <v>71</v>
      </c>
      <c r="B5" s="1">
        <v>135</v>
      </c>
      <c r="C5" s="1">
        <v>21.32</v>
      </c>
      <c r="D5" s="1">
        <v>0.40200000000000002</v>
      </c>
      <c r="E5" s="9">
        <v>14</v>
      </c>
      <c r="F5" s="10">
        <v>78</v>
      </c>
      <c r="G5" s="11">
        <f t="shared" si="0"/>
        <v>8</v>
      </c>
      <c r="H5" s="5"/>
      <c r="I5" s="9">
        <v>7.5</v>
      </c>
      <c r="J5" s="10">
        <v>22.2</v>
      </c>
      <c r="K5" s="11">
        <v>10</v>
      </c>
      <c r="L5" s="1">
        <v>9.9499999999999993</v>
      </c>
      <c r="M5" s="1">
        <v>1.0680000000000001</v>
      </c>
    </row>
    <row r="6" spans="1:14" ht="15.75" customHeight="1" x14ac:dyDescent="0.25">
      <c r="A6" s="6">
        <v>72</v>
      </c>
      <c r="B6" s="1">
        <v>135</v>
      </c>
      <c r="C6" s="1">
        <v>21.32</v>
      </c>
      <c r="D6" s="1">
        <v>0.2</v>
      </c>
      <c r="E6" s="9">
        <v>30</v>
      </c>
      <c r="F6" s="10">
        <v>27</v>
      </c>
      <c r="G6" s="11">
        <f t="shared" si="0"/>
        <v>43</v>
      </c>
      <c r="H6" s="5"/>
      <c r="I6" s="9">
        <v>7.3</v>
      </c>
      <c r="J6" s="10">
        <v>18.8</v>
      </c>
      <c r="K6" s="11">
        <v>10</v>
      </c>
      <c r="L6" s="1">
        <v>6.58</v>
      </c>
      <c r="M6" s="1">
        <v>0.68</v>
      </c>
    </row>
    <row r="7" spans="1:14" ht="15.75" customHeight="1" x14ac:dyDescent="0.25">
      <c r="A7" s="6">
        <v>73</v>
      </c>
      <c r="B7" s="1">
        <v>135</v>
      </c>
      <c r="C7" s="1">
        <v>21.32</v>
      </c>
      <c r="D7" s="1">
        <v>0.49</v>
      </c>
      <c r="E7" s="9">
        <v>30.3</v>
      </c>
      <c r="F7" s="10">
        <v>69.7</v>
      </c>
      <c r="G7" s="11">
        <f t="shared" si="0"/>
        <v>0</v>
      </c>
      <c r="H7" s="5"/>
      <c r="I7" s="9">
        <v>7.3</v>
      </c>
      <c r="J7" s="10">
        <v>16.2</v>
      </c>
      <c r="K7" s="11">
        <v>0</v>
      </c>
      <c r="L7" s="1">
        <v>5.96</v>
      </c>
      <c r="M7" s="1">
        <v>1.0960000000000001</v>
      </c>
    </row>
    <row r="8" spans="1:14" ht="15.75" customHeight="1" x14ac:dyDescent="0.25">
      <c r="A8" s="13">
        <v>74</v>
      </c>
      <c r="B8" s="1">
        <v>125</v>
      </c>
      <c r="C8" s="1">
        <v>21.32</v>
      </c>
      <c r="D8" s="1">
        <v>0.255</v>
      </c>
      <c r="E8" s="9">
        <v>5.66</v>
      </c>
      <c r="F8" s="10">
        <v>94.34</v>
      </c>
      <c r="G8" s="11">
        <f t="shared" si="0"/>
        <v>0</v>
      </c>
      <c r="H8" s="5"/>
      <c r="I8" s="9">
        <v>8</v>
      </c>
      <c r="J8" s="10">
        <v>23</v>
      </c>
      <c r="K8" s="11">
        <v>0</v>
      </c>
      <c r="L8" s="1">
        <v>14.3</v>
      </c>
      <c r="M8" s="1">
        <v>1.02</v>
      </c>
    </row>
    <row r="9" spans="1:14" ht="15.75" customHeight="1" x14ac:dyDescent="0.25">
      <c r="A9" s="13">
        <v>75</v>
      </c>
      <c r="B9" s="1">
        <v>125</v>
      </c>
      <c r="C9" s="1">
        <v>21.32</v>
      </c>
      <c r="D9" s="1">
        <v>0.17</v>
      </c>
      <c r="E9" s="9">
        <v>14.97</v>
      </c>
      <c r="F9" s="10">
        <v>85.03</v>
      </c>
      <c r="G9" s="11">
        <f t="shared" si="0"/>
        <v>0</v>
      </c>
      <c r="H9" s="5"/>
      <c r="I9" s="9">
        <v>9</v>
      </c>
      <c r="J9" s="10">
        <v>17</v>
      </c>
      <c r="K9" s="11">
        <v>0</v>
      </c>
      <c r="L9" s="1">
        <v>6.65</v>
      </c>
      <c r="M9" s="1">
        <v>0.57499999999999996</v>
      </c>
    </row>
    <row r="10" spans="1:14" ht="15.75" customHeight="1" x14ac:dyDescent="0.25">
      <c r="A10" s="13">
        <v>76</v>
      </c>
      <c r="B10" s="1">
        <v>125</v>
      </c>
      <c r="C10" s="1">
        <v>21.32</v>
      </c>
      <c r="D10" s="1">
        <v>0.35</v>
      </c>
      <c r="E10" s="9">
        <v>8.65</v>
      </c>
      <c r="F10" s="10">
        <v>91.35</v>
      </c>
      <c r="G10" s="11">
        <f t="shared" si="0"/>
        <v>0</v>
      </c>
      <c r="H10" s="5"/>
      <c r="I10" s="9">
        <v>14</v>
      </c>
      <c r="J10" s="10">
        <v>22.5</v>
      </c>
      <c r="K10" s="11">
        <v>0</v>
      </c>
      <c r="L10" s="1">
        <v>11.7</v>
      </c>
      <c r="M10" s="1">
        <v>0.86399999999999999</v>
      </c>
    </row>
    <row r="11" spans="1:14" ht="15.75" customHeight="1" x14ac:dyDescent="0.25">
      <c r="A11" s="13">
        <v>85</v>
      </c>
      <c r="B11" s="1">
        <v>160</v>
      </c>
      <c r="C11" s="1">
        <v>21.5</v>
      </c>
      <c r="D11" s="1">
        <v>0.1</v>
      </c>
      <c r="E11" s="9">
        <v>100</v>
      </c>
      <c r="F11" s="10">
        <f t="shared" ref="F11:F12" si="1">100-E11</f>
        <v>0</v>
      </c>
      <c r="G11" s="11">
        <f t="shared" si="0"/>
        <v>0</v>
      </c>
      <c r="H11" s="5"/>
      <c r="I11" s="9">
        <v>8.3000000000000007</v>
      </c>
      <c r="J11" s="10">
        <v>0</v>
      </c>
      <c r="K11" s="11">
        <v>0</v>
      </c>
      <c r="L11" s="1">
        <v>1.51</v>
      </c>
      <c r="M11" s="1">
        <v>0.49199999999999999</v>
      </c>
    </row>
    <row r="12" spans="1:14" ht="15.75" customHeight="1" x14ac:dyDescent="0.25">
      <c r="A12" s="13">
        <v>86</v>
      </c>
      <c r="B12" s="1">
        <v>150</v>
      </c>
      <c r="C12" s="1">
        <v>21.5</v>
      </c>
      <c r="D12" s="1">
        <v>0.2</v>
      </c>
      <c r="E12" s="9">
        <v>96</v>
      </c>
      <c r="F12" s="10">
        <f t="shared" si="1"/>
        <v>4</v>
      </c>
      <c r="G12" s="11">
        <f t="shared" si="0"/>
        <v>0</v>
      </c>
      <c r="H12" s="5"/>
      <c r="I12" s="9">
        <v>9</v>
      </c>
      <c r="J12" s="10">
        <v>0</v>
      </c>
      <c r="K12" s="11">
        <v>19.600000000000001</v>
      </c>
      <c r="L12" s="1">
        <v>1.1100000000000001</v>
      </c>
    </row>
    <row r="13" spans="1:14" ht="15.75" customHeight="1" x14ac:dyDescent="0.25">
      <c r="A13" s="13">
        <v>90</v>
      </c>
      <c r="B13" s="1">
        <v>150</v>
      </c>
      <c r="C13" s="1">
        <v>21.5</v>
      </c>
      <c r="D13" s="1">
        <v>0.2</v>
      </c>
      <c r="E13" s="9">
        <v>100</v>
      </c>
      <c r="F13" s="10">
        <v>0</v>
      </c>
      <c r="G13" s="11">
        <f t="shared" si="0"/>
        <v>0</v>
      </c>
      <c r="H13" s="5"/>
      <c r="I13" s="9">
        <v>9</v>
      </c>
      <c r="J13" s="10">
        <v>0</v>
      </c>
      <c r="K13" s="11">
        <v>19.600000000000001</v>
      </c>
    </row>
    <row r="14" spans="1:14" ht="15.75" customHeight="1" x14ac:dyDescent="0.25">
      <c r="A14" s="13">
        <v>91</v>
      </c>
      <c r="B14" s="1">
        <v>150</v>
      </c>
      <c r="C14" s="1">
        <v>21.5</v>
      </c>
      <c r="D14" s="1">
        <v>0.2</v>
      </c>
      <c r="E14" s="9">
        <v>100</v>
      </c>
      <c r="F14" s="10">
        <v>0</v>
      </c>
      <c r="G14" s="11">
        <f t="shared" si="0"/>
        <v>0</v>
      </c>
      <c r="H14" s="5"/>
      <c r="I14" s="9">
        <v>9</v>
      </c>
      <c r="J14" s="10">
        <v>0</v>
      </c>
      <c r="K14" s="11">
        <v>19.600000000000001</v>
      </c>
    </row>
    <row r="15" spans="1:14" ht="15.75" customHeight="1" x14ac:dyDescent="0.25">
      <c r="A15" s="6">
        <v>100</v>
      </c>
      <c r="B15" s="1">
        <v>140</v>
      </c>
      <c r="C15" s="1">
        <v>21.5</v>
      </c>
      <c r="D15" s="1">
        <v>0.41</v>
      </c>
      <c r="E15" s="9">
        <v>100</v>
      </c>
      <c r="F15" s="10">
        <v>0</v>
      </c>
      <c r="G15" s="11">
        <f t="shared" si="0"/>
        <v>0</v>
      </c>
      <c r="H15" s="5"/>
      <c r="I15" s="9">
        <v>8</v>
      </c>
      <c r="J15" s="10">
        <v>0</v>
      </c>
      <c r="K15" s="11">
        <v>0</v>
      </c>
    </row>
    <row r="16" spans="1:14" ht="15.75" customHeight="1" x14ac:dyDescent="0.25">
      <c r="A16" s="6">
        <v>102</v>
      </c>
      <c r="B16" s="1">
        <v>120</v>
      </c>
      <c r="C16" s="1">
        <v>21</v>
      </c>
      <c r="D16" s="1">
        <v>0.1</v>
      </c>
      <c r="E16" s="9">
        <v>45.9</v>
      </c>
      <c r="F16" s="10">
        <v>0</v>
      </c>
      <c r="G16" s="11">
        <f t="shared" si="0"/>
        <v>54.1</v>
      </c>
      <c r="H16" s="5">
        <v>70.599999999999994</v>
      </c>
      <c r="I16" s="9">
        <v>7.5</v>
      </c>
      <c r="J16" s="10">
        <v>9.1999999999999993</v>
      </c>
      <c r="K16" s="11">
        <v>0</v>
      </c>
    </row>
    <row r="17" spans="1:14" ht="15.75" customHeight="1" x14ac:dyDescent="0.25">
      <c r="A17" s="6">
        <v>107</v>
      </c>
      <c r="B17" s="1">
        <v>150</v>
      </c>
      <c r="C17" s="1">
        <v>21.5</v>
      </c>
      <c r="D17" s="1">
        <v>0.1</v>
      </c>
      <c r="E17" s="9">
        <v>100</v>
      </c>
      <c r="F17" s="10">
        <v>0</v>
      </c>
      <c r="G17" s="11">
        <f t="shared" si="0"/>
        <v>0</v>
      </c>
      <c r="H17" s="5">
        <v>77.7</v>
      </c>
      <c r="I17" s="9">
        <v>7.3</v>
      </c>
      <c r="J17" s="10">
        <v>0</v>
      </c>
      <c r="K17" s="11">
        <v>0</v>
      </c>
    </row>
    <row r="18" spans="1:14" ht="15.75" customHeight="1" x14ac:dyDescent="0.25">
      <c r="A18" s="6">
        <v>108</v>
      </c>
      <c r="B18" s="1">
        <v>142</v>
      </c>
      <c r="C18" s="1">
        <v>21.5</v>
      </c>
      <c r="D18" s="1">
        <v>0.2</v>
      </c>
      <c r="E18" s="9">
        <v>100</v>
      </c>
      <c r="F18" s="10"/>
      <c r="G18" s="11">
        <f t="shared" si="0"/>
        <v>0</v>
      </c>
      <c r="H18" s="5">
        <v>74.2</v>
      </c>
      <c r="I18" s="9">
        <v>7.95</v>
      </c>
      <c r="J18" s="10">
        <v>0</v>
      </c>
      <c r="K18" s="11">
        <v>0</v>
      </c>
    </row>
    <row r="19" spans="1:14" ht="15.75" customHeight="1" x14ac:dyDescent="0.25">
      <c r="A19" s="6">
        <v>111</v>
      </c>
      <c r="B19" s="1">
        <v>120</v>
      </c>
      <c r="C19" s="1">
        <v>21.5</v>
      </c>
      <c r="D19" s="1">
        <v>0.1</v>
      </c>
      <c r="E19" s="9">
        <v>53.9</v>
      </c>
      <c r="F19" s="10">
        <v>46.1</v>
      </c>
      <c r="G19" s="11">
        <f t="shared" si="0"/>
        <v>0</v>
      </c>
      <c r="H19" s="5">
        <v>70</v>
      </c>
      <c r="I19" s="9">
        <v>9.9</v>
      </c>
      <c r="J19" s="10">
        <v>7.3</v>
      </c>
      <c r="K19" s="11">
        <v>0</v>
      </c>
    </row>
    <row r="20" spans="1:14" ht="15.75" customHeight="1" x14ac:dyDescent="0.25">
      <c r="A20" s="6">
        <v>112</v>
      </c>
      <c r="B20" s="1">
        <v>130</v>
      </c>
      <c r="C20" s="1">
        <v>21.5</v>
      </c>
      <c r="D20" s="1">
        <v>0.2</v>
      </c>
      <c r="E20" s="9">
        <v>100</v>
      </c>
      <c r="F20" s="10">
        <v>0</v>
      </c>
      <c r="G20" s="11">
        <f t="shared" si="0"/>
        <v>0</v>
      </c>
      <c r="H20" s="5">
        <v>67.900000000000006</v>
      </c>
      <c r="I20" s="9">
        <v>7.8</v>
      </c>
      <c r="J20" s="10">
        <v>0</v>
      </c>
    </row>
    <row r="21" spans="1:14" ht="15.75" customHeight="1" x14ac:dyDescent="0.25">
      <c r="A21" s="6">
        <v>113</v>
      </c>
      <c r="B21" s="1">
        <v>130</v>
      </c>
      <c r="C21" s="1">
        <v>21.5</v>
      </c>
      <c r="D21" s="1">
        <v>0.1</v>
      </c>
      <c r="E21" s="9">
        <v>100</v>
      </c>
      <c r="F21" s="10">
        <v>0</v>
      </c>
      <c r="G21" s="11">
        <f t="shared" si="0"/>
        <v>0</v>
      </c>
      <c r="H21" s="5">
        <v>68.2</v>
      </c>
      <c r="I21" s="9">
        <v>7.2</v>
      </c>
      <c r="J21" s="10">
        <v>0</v>
      </c>
    </row>
    <row r="22" spans="1:14" ht="15.75" customHeight="1" x14ac:dyDescent="0.25">
      <c r="A22" s="6">
        <v>114</v>
      </c>
      <c r="B22" s="1">
        <v>130</v>
      </c>
      <c r="C22" s="1">
        <v>21.5</v>
      </c>
      <c r="D22" s="1">
        <v>0.1</v>
      </c>
      <c r="E22" s="9">
        <v>95.5</v>
      </c>
      <c r="F22" s="10">
        <v>4.5</v>
      </c>
      <c r="G22" s="11">
        <f t="shared" si="0"/>
        <v>0</v>
      </c>
      <c r="H22" s="5">
        <v>184.7</v>
      </c>
      <c r="I22" s="9">
        <v>8.6999999999999993</v>
      </c>
      <c r="J22" s="10">
        <v>10.5</v>
      </c>
    </row>
    <row r="23" spans="1:14" ht="15.75" customHeight="1" x14ac:dyDescent="0.25">
      <c r="A23" s="6">
        <v>116</v>
      </c>
      <c r="B23" s="1">
        <v>130</v>
      </c>
      <c r="C23" s="1">
        <v>21.5</v>
      </c>
      <c r="D23" s="1">
        <v>0.1</v>
      </c>
      <c r="E23" s="9">
        <v>76.2</v>
      </c>
      <c r="F23" s="10">
        <v>8.6999999999999993</v>
      </c>
      <c r="G23" s="11">
        <f t="shared" si="0"/>
        <v>15.099999999999998</v>
      </c>
      <c r="H23" s="5">
        <v>220</v>
      </c>
      <c r="I23" s="9">
        <v>8.8000000000000007</v>
      </c>
      <c r="J23" s="10">
        <v>10.199999999999999</v>
      </c>
      <c r="K23" s="11">
        <v>6.8</v>
      </c>
    </row>
    <row r="26" spans="1:14" ht="15.75" customHeight="1" x14ac:dyDescent="0.25">
      <c r="A26" s="6" t="s">
        <v>0</v>
      </c>
      <c r="B26" s="7" t="s">
        <v>1</v>
      </c>
      <c r="C26" s="7" t="s">
        <v>2</v>
      </c>
      <c r="D26" s="7" t="s">
        <v>3</v>
      </c>
      <c r="E26" s="9" t="s">
        <v>8</v>
      </c>
      <c r="F26" s="10" t="s">
        <v>9</v>
      </c>
      <c r="G26" s="11" t="s">
        <v>10</v>
      </c>
      <c r="H26" s="5" t="s">
        <v>4</v>
      </c>
      <c r="I26" s="5" t="s">
        <v>5</v>
      </c>
      <c r="J26" s="5"/>
      <c r="K26" s="5"/>
      <c r="L26" s="5" t="s">
        <v>6</v>
      </c>
      <c r="M26" s="5" t="s">
        <v>7</v>
      </c>
      <c r="N26" s="5"/>
    </row>
    <row r="27" spans="1:14" ht="15.75" customHeight="1" x14ac:dyDescent="0.25">
      <c r="A27" s="13">
        <v>77</v>
      </c>
      <c r="B27" s="1">
        <v>125</v>
      </c>
      <c r="C27" s="1">
        <v>11.48</v>
      </c>
      <c r="D27" s="1">
        <v>0.20499999999999999</v>
      </c>
      <c r="E27" s="9">
        <v>11.3</v>
      </c>
      <c r="F27" s="10">
        <v>57.51</v>
      </c>
      <c r="G27" s="11">
        <f t="shared" ref="G27:G36" si="2">100-E27-F27</f>
        <v>31.190000000000005</v>
      </c>
      <c r="H27" s="5"/>
      <c r="I27" s="9">
        <v>11</v>
      </c>
      <c r="J27" s="10">
        <v>20</v>
      </c>
      <c r="K27" s="11">
        <v>0</v>
      </c>
      <c r="L27" s="1">
        <v>7.24</v>
      </c>
      <c r="M27" s="1">
        <v>0.73</v>
      </c>
    </row>
    <row r="28" spans="1:14" ht="15.75" customHeight="1" x14ac:dyDescent="0.25">
      <c r="A28" s="13">
        <v>78</v>
      </c>
      <c r="B28" s="1">
        <v>120</v>
      </c>
      <c r="C28" s="1">
        <v>11.48</v>
      </c>
      <c r="D28" s="1">
        <v>0.20499999999999999</v>
      </c>
      <c r="E28" s="9">
        <v>8.27</v>
      </c>
      <c r="F28" s="10">
        <v>91.73</v>
      </c>
      <c r="G28" s="11">
        <f t="shared" si="2"/>
        <v>0</v>
      </c>
      <c r="H28" s="5"/>
      <c r="I28" s="9">
        <v>8</v>
      </c>
      <c r="J28" s="10">
        <v>17</v>
      </c>
      <c r="K28" s="11">
        <v>0</v>
      </c>
      <c r="L28" s="1">
        <v>14</v>
      </c>
      <c r="M28" s="1">
        <v>0.86699999999999999</v>
      </c>
    </row>
    <row r="29" spans="1:14" ht="15.75" customHeight="1" x14ac:dyDescent="0.25">
      <c r="A29" s="13">
        <v>79</v>
      </c>
      <c r="B29" s="1">
        <v>150</v>
      </c>
      <c r="C29" s="1">
        <v>11.48</v>
      </c>
      <c r="D29" s="1">
        <v>0.21</v>
      </c>
      <c r="E29" s="9">
        <v>63.37</v>
      </c>
      <c r="F29" s="10">
        <v>6.58</v>
      </c>
      <c r="G29" s="11">
        <f t="shared" si="2"/>
        <v>30.050000000000004</v>
      </c>
      <c r="H29" s="5"/>
      <c r="I29" s="9">
        <v>8</v>
      </c>
      <c r="J29" s="10">
        <v>20</v>
      </c>
      <c r="K29" s="11">
        <v>0</v>
      </c>
      <c r="L29" s="1">
        <v>4</v>
      </c>
      <c r="M29" s="1">
        <v>0.441</v>
      </c>
    </row>
    <row r="30" spans="1:14" ht="15.75" customHeight="1" x14ac:dyDescent="0.25">
      <c r="A30" s="13">
        <v>80</v>
      </c>
      <c r="B30" s="1">
        <v>135</v>
      </c>
      <c r="C30" s="1">
        <v>11.48</v>
      </c>
      <c r="D30" s="1">
        <v>0.20300000000000001</v>
      </c>
      <c r="E30" s="9">
        <v>45.95</v>
      </c>
      <c r="F30" s="10">
        <v>27.67</v>
      </c>
      <c r="G30" s="11">
        <f t="shared" si="2"/>
        <v>26.379999999999995</v>
      </c>
      <c r="H30" s="5"/>
      <c r="I30" s="9">
        <v>9</v>
      </c>
      <c r="J30" s="10">
        <v>17</v>
      </c>
      <c r="K30" s="11">
        <v>0</v>
      </c>
      <c r="L30" s="1">
        <v>6</v>
      </c>
      <c r="M30" s="1">
        <v>0.50700000000000001</v>
      </c>
    </row>
    <row r="31" spans="1:14" ht="15.75" customHeight="1" x14ac:dyDescent="0.25">
      <c r="A31" s="13">
        <v>82</v>
      </c>
      <c r="B31" s="1">
        <v>160</v>
      </c>
      <c r="C31" s="1">
        <v>11.5</v>
      </c>
      <c r="D31" s="1">
        <v>0.2</v>
      </c>
      <c r="E31" s="9">
        <v>72.8</v>
      </c>
      <c r="F31" s="10">
        <f t="shared" ref="F31:F32" si="3">100-E31</f>
        <v>27.200000000000003</v>
      </c>
      <c r="G31" s="11">
        <f t="shared" si="2"/>
        <v>0</v>
      </c>
      <c r="H31" s="5"/>
      <c r="I31" s="9">
        <v>8.5</v>
      </c>
      <c r="J31" s="10">
        <v>0</v>
      </c>
      <c r="K31" s="11">
        <v>11.5</v>
      </c>
      <c r="L31" s="1">
        <v>2.54</v>
      </c>
      <c r="M31" s="1">
        <v>0.25600000000000001</v>
      </c>
    </row>
    <row r="32" spans="1:14" ht="15.75" customHeight="1" x14ac:dyDescent="0.25">
      <c r="A32" s="13">
        <v>88</v>
      </c>
      <c r="B32" s="1">
        <v>170</v>
      </c>
      <c r="C32" s="1">
        <v>11.5</v>
      </c>
      <c r="D32" s="1">
        <v>0.2</v>
      </c>
      <c r="E32" s="9">
        <v>89</v>
      </c>
      <c r="F32" s="10">
        <f t="shared" si="3"/>
        <v>11</v>
      </c>
      <c r="G32" s="11">
        <f t="shared" si="2"/>
        <v>0</v>
      </c>
      <c r="H32" s="5"/>
      <c r="I32" s="9">
        <v>8.5</v>
      </c>
      <c r="J32" s="10">
        <v>0</v>
      </c>
      <c r="K32" s="11">
        <v>11</v>
      </c>
      <c r="L32" s="1">
        <v>1.19</v>
      </c>
      <c r="M32" s="1">
        <v>0.214</v>
      </c>
    </row>
    <row r="33" spans="1:14" ht="12.5" x14ac:dyDescent="0.25">
      <c r="A33" s="6">
        <v>101</v>
      </c>
      <c r="B33" s="1">
        <v>120</v>
      </c>
      <c r="C33" s="1">
        <v>11.5</v>
      </c>
      <c r="D33" s="1">
        <v>0.1</v>
      </c>
      <c r="E33" s="9">
        <v>28.8</v>
      </c>
      <c r="F33" s="10">
        <v>71.2</v>
      </c>
      <c r="G33" s="11">
        <f t="shared" si="2"/>
        <v>0</v>
      </c>
      <c r="H33" s="5">
        <v>71.5</v>
      </c>
      <c r="I33" s="9">
        <v>8</v>
      </c>
      <c r="J33" s="10">
        <v>9.6</v>
      </c>
      <c r="K33" s="11">
        <v>0</v>
      </c>
    </row>
    <row r="34" spans="1:14" ht="12.5" x14ac:dyDescent="0.25">
      <c r="A34" s="6">
        <v>105</v>
      </c>
      <c r="B34" s="1">
        <v>135</v>
      </c>
      <c r="C34" s="1">
        <v>11.5</v>
      </c>
      <c r="D34" s="1">
        <v>0.1</v>
      </c>
      <c r="E34" s="9">
        <v>78.3</v>
      </c>
      <c r="F34" s="10">
        <v>6.2</v>
      </c>
      <c r="G34" s="11">
        <f t="shared" si="2"/>
        <v>15.500000000000004</v>
      </c>
      <c r="H34" s="5">
        <v>67</v>
      </c>
      <c r="I34" s="9">
        <v>7.2</v>
      </c>
      <c r="J34" s="10">
        <v>12</v>
      </c>
      <c r="K34" s="11">
        <v>7.7</v>
      </c>
    </row>
    <row r="35" spans="1:14" ht="12.5" x14ac:dyDescent="0.25">
      <c r="A35" s="6">
        <v>106</v>
      </c>
      <c r="B35" s="1">
        <v>150</v>
      </c>
      <c r="C35" s="1">
        <v>11.5</v>
      </c>
      <c r="D35" s="1">
        <v>0.1</v>
      </c>
      <c r="E35" s="9">
        <v>88.5</v>
      </c>
      <c r="F35" s="10">
        <v>0</v>
      </c>
      <c r="G35" s="11">
        <f t="shared" si="2"/>
        <v>11.5</v>
      </c>
      <c r="H35" s="5">
        <v>82.5</v>
      </c>
      <c r="I35" s="9">
        <v>7.2</v>
      </c>
      <c r="J35" s="10">
        <v>0</v>
      </c>
      <c r="K35" s="11">
        <v>7.8</v>
      </c>
    </row>
    <row r="36" spans="1:14" ht="12.5" x14ac:dyDescent="0.25">
      <c r="A36" s="6">
        <v>110</v>
      </c>
      <c r="B36" s="1">
        <v>160</v>
      </c>
      <c r="C36" s="1">
        <v>11.5</v>
      </c>
      <c r="D36" s="1">
        <v>0.1</v>
      </c>
      <c r="E36" s="9">
        <v>100</v>
      </c>
      <c r="F36" s="10">
        <v>0</v>
      </c>
      <c r="G36" s="11">
        <f t="shared" si="2"/>
        <v>0</v>
      </c>
      <c r="H36" s="5">
        <v>74.2</v>
      </c>
      <c r="I36" s="9">
        <v>7.6</v>
      </c>
      <c r="J36" s="10">
        <v>0</v>
      </c>
      <c r="K36" s="11">
        <v>0</v>
      </c>
    </row>
    <row r="38" spans="1:14" ht="12.5" x14ac:dyDescent="0.25">
      <c r="A38" s="6" t="s">
        <v>0</v>
      </c>
      <c r="B38" s="7" t="s">
        <v>1</v>
      </c>
      <c r="C38" s="7" t="s">
        <v>2</v>
      </c>
      <c r="D38" s="7" t="s">
        <v>3</v>
      </c>
      <c r="E38" s="9" t="s">
        <v>8</v>
      </c>
      <c r="F38" s="10" t="s">
        <v>9</v>
      </c>
      <c r="G38" s="11" t="s">
        <v>10</v>
      </c>
      <c r="H38" s="5" t="s">
        <v>4</v>
      </c>
      <c r="I38" s="5" t="s">
        <v>5</v>
      </c>
      <c r="J38" s="5"/>
      <c r="K38" s="5"/>
      <c r="L38" s="5" t="s">
        <v>6</v>
      </c>
      <c r="M38" s="5" t="s">
        <v>7</v>
      </c>
      <c r="N38" s="5"/>
    </row>
    <row r="39" spans="1:14" ht="12.5" x14ac:dyDescent="0.25">
      <c r="A39" s="13">
        <v>84</v>
      </c>
      <c r="B39" s="1">
        <v>160</v>
      </c>
      <c r="C39" s="1">
        <v>14.2</v>
      </c>
      <c r="D39" s="1">
        <v>0.1</v>
      </c>
      <c r="E39" s="9">
        <v>76.5</v>
      </c>
      <c r="F39" s="10">
        <f t="shared" ref="F39:F40" si="4">100-E39</f>
        <v>23.5</v>
      </c>
      <c r="G39" s="11">
        <f t="shared" ref="G39:G42" si="5">100-E39-F39</f>
        <v>0</v>
      </c>
      <c r="H39" s="5"/>
      <c r="I39" s="9">
        <v>8</v>
      </c>
      <c r="J39" s="10">
        <v>0</v>
      </c>
      <c r="K39" s="11">
        <v>11.5</v>
      </c>
      <c r="L39" s="1">
        <v>1.06</v>
      </c>
      <c r="M39" s="1">
        <v>0.29599999999999999</v>
      </c>
    </row>
    <row r="40" spans="1:14" ht="12.5" x14ac:dyDescent="0.25">
      <c r="A40" s="13">
        <v>87</v>
      </c>
      <c r="B40" s="1">
        <v>150</v>
      </c>
      <c r="C40" s="1">
        <v>14.2</v>
      </c>
      <c r="D40" s="1">
        <v>0.2</v>
      </c>
      <c r="E40" s="9">
        <v>97.3</v>
      </c>
      <c r="F40" s="10">
        <f t="shared" si="4"/>
        <v>2.7000000000000028</v>
      </c>
      <c r="G40" s="11">
        <f t="shared" si="5"/>
        <v>0</v>
      </c>
      <c r="H40" s="5"/>
      <c r="I40" s="9">
        <v>9.5</v>
      </c>
      <c r="J40" s="10">
        <v>0</v>
      </c>
      <c r="K40" s="11">
        <v>8.5</v>
      </c>
      <c r="L40" s="1">
        <v>2.62</v>
      </c>
      <c r="M40" s="1">
        <v>0.38400000000000001</v>
      </c>
    </row>
    <row r="41" spans="1:14" ht="12.5" x14ac:dyDescent="0.25">
      <c r="A41" s="6">
        <v>103</v>
      </c>
      <c r="B41" s="1">
        <v>135</v>
      </c>
      <c r="C41" s="1">
        <v>14.2</v>
      </c>
      <c r="D41" s="1">
        <v>0.2</v>
      </c>
      <c r="E41" s="9">
        <v>73.099999999999994</v>
      </c>
      <c r="F41" s="10">
        <v>14.7</v>
      </c>
      <c r="G41" s="11">
        <f t="shared" si="5"/>
        <v>12.200000000000006</v>
      </c>
      <c r="H41" s="5">
        <v>73.8</v>
      </c>
      <c r="I41" s="9">
        <v>7.8</v>
      </c>
      <c r="J41" s="10">
        <v>12.1</v>
      </c>
      <c r="K41" s="11">
        <v>7.4</v>
      </c>
    </row>
    <row r="42" spans="1:14" ht="12.5" x14ac:dyDescent="0.25">
      <c r="A42" s="6">
        <v>104</v>
      </c>
      <c r="B42" s="1">
        <v>135</v>
      </c>
      <c r="C42" s="1">
        <v>14.2</v>
      </c>
      <c r="D42" s="1">
        <v>0.1</v>
      </c>
      <c r="E42" s="9">
        <v>73.099999999999994</v>
      </c>
      <c r="F42" s="10">
        <v>12.1</v>
      </c>
      <c r="G42" s="11">
        <f t="shared" si="5"/>
        <v>14.800000000000006</v>
      </c>
      <c r="H42" s="5">
        <v>70.400000000000006</v>
      </c>
      <c r="I42" s="9">
        <v>7.7</v>
      </c>
      <c r="J42" s="10">
        <v>12.2</v>
      </c>
      <c r="K42" s="11">
        <v>9.1999999999999993</v>
      </c>
    </row>
    <row r="44" spans="1:14" ht="12.5" x14ac:dyDescent="0.25">
      <c r="A44" s="6" t="s">
        <v>0</v>
      </c>
      <c r="B44" s="7" t="s">
        <v>1</v>
      </c>
      <c r="C44" s="7" t="s">
        <v>2</v>
      </c>
      <c r="D44" s="7" t="s">
        <v>3</v>
      </c>
      <c r="E44" s="9" t="s">
        <v>8</v>
      </c>
      <c r="F44" s="10" t="s">
        <v>9</v>
      </c>
      <c r="G44" s="11" t="s">
        <v>10</v>
      </c>
      <c r="H44" s="5" t="s">
        <v>4</v>
      </c>
      <c r="I44" s="5" t="s">
        <v>5</v>
      </c>
      <c r="J44" s="5"/>
      <c r="K44" s="5"/>
      <c r="L44" s="5" t="s">
        <v>6</v>
      </c>
      <c r="M44" s="5" t="s">
        <v>7</v>
      </c>
      <c r="N44" s="5"/>
    </row>
    <row r="45" spans="1:14" ht="12.5" x14ac:dyDescent="0.25">
      <c r="A45" s="13">
        <v>83</v>
      </c>
      <c r="B45" s="1">
        <v>160</v>
      </c>
      <c r="C45" s="1">
        <v>6.1</v>
      </c>
      <c r="D45" s="1">
        <v>0.1</v>
      </c>
      <c r="E45" s="9">
        <v>63.6</v>
      </c>
      <c r="F45" s="10">
        <f t="shared" ref="F45:F46" si="6">100-E45</f>
        <v>36.4</v>
      </c>
      <c r="G45" s="11">
        <f t="shared" ref="G45:G48" si="7">100-E45-F45</f>
        <v>0</v>
      </c>
      <c r="H45" s="5"/>
      <c r="I45" s="9">
        <v>8.5</v>
      </c>
      <c r="J45" s="10">
        <v>0</v>
      </c>
      <c r="K45" s="11">
        <v>10.7</v>
      </c>
      <c r="L45" s="1">
        <v>2.69</v>
      </c>
      <c r="M45" s="1">
        <v>0.34399999999999997</v>
      </c>
    </row>
    <row r="46" spans="1:14" ht="12.5" x14ac:dyDescent="0.25">
      <c r="A46" s="13">
        <v>89</v>
      </c>
      <c r="B46" s="1">
        <v>150</v>
      </c>
      <c r="C46" s="1">
        <v>6.1</v>
      </c>
      <c r="D46" s="1">
        <v>0.2</v>
      </c>
      <c r="E46" s="9">
        <v>98</v>
      </c>
      <c r="F46" s="10">
        <f t="shared" si="6"/>
        <v>2</v>
      </c>
      <c r="G46" s="11">
        <f t="shared" si="7"/>
        <v>0</v>
      </c>
      <c r="H46" s="5"/>
      <c r="I46" s="9">
        <v>8.9</v>
      </c>
      <c r="J46" s="10">
        <v>0</v>
      </c>
      <c r="K46" s="11">
        <v>17.600000000000001</v>
      </c>
      <c r="L46" s="1">
        <v>2.5099999999999998</v>
      </c>
      <c r="M46" s="1">
        <v>0.33700000000000002</v>
      </c>
    </row>
    <row r="47" spans="1:14" ht="12.5" x14ac:dyDescent="0.25">
      <c r="A47" s="6">
        <v>115</v>
      </c>
      <c r="B47" s="1">
        <v>150</v>
      </c>
      <c r="C47" s="1">
        <v>4.9000000000000004</v>
      </c>
      <c r="D47" s="1">
        <v>0.2</v>
      </c>
      <c r="E47" s="9">
        <v>82.4</v>
      </c>
      <c r="F47" s="10">
        <v>1.7</v>
      </c>
      <c r="G47" s="11">
        <f t="shared" si="7"/>
        <v>15.899999999999995</v>
      </c>
      <c r="H47" s="5">
        <v>145</v>
      </c>
      <c r="I47" s="9">
        <v>8.5</v>
      </c>
      <c r="J47" s="10">
        <v>14</v>
      </c>
      <c r="K47" s="11">
        <v>11.6</v>
      </c>
    </row>
    <row r="48" spans="1:14" ht="12.5" x14ac:dyDescent="0.25">
      <c r="A48" s="7">
        <v>117</v>
      </c>
      <c r="B48" s="1">
        <v>150</v>
      </c>
      <c r="C48" s="1">
        <v>5</v>
      </c>
      <c r="D48" s="1">
        <v>0.2</v>
      </c>
      <c r="E48" s="9">
        <v>37.200000000000003</v>
      </c>
      <c r="F48" s="10">
        <v>24.5</v>
      </c>
      <c r="G48" s="11">
        <f t="shared" si="7"/>
        <v>38.299999999999997</v>
      </c>
      <c r="H48" s="5">
        <v>145</v>
      </c>
      <c r="I48" s="9">
        <v>7.7</v>
      </c>
      <c r="J48" s="10">
        <v>17.100000000000001</v>
      </c>
      <c r="K48" s="11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06666"/>
    <outlinePr summaryBelow="0" summaryRight="0"/>
  </sheetPr>
  <dimension ref="B2:AB101"/>
  <sheetViews>
    <sheetView topLeftCell="A31" workbookViewId="0"/>
  </sheetViews>
  <sheetFormatPr defaultColWidth="12.6328125" defaultRowHeight="15.75" customHeight="1" x14ac:dyDescent="0.25"/>
  <cols>
    <col min="2" max="2" width="6" customWidth="1"/>
    <col min="3" max="3" width="4.7265625" customWidth="1"/>
    <col min="4" max="4" width="5" customWidth="1"/>
    <col min="5" max="5" width="5.7265625" customWidth="1"/>
    <col min="6" max="6" width="5.26953125" customWidth="1"/>
    <col min="7" max="7" width="4.90625" customWidth="1"/>
    <col min="8" max="8" width="5.36328125" customWidth="1"/>
    <col min="9" max="9" width="6.36328125" customWidth="1"/>
  </cols>
  <sheetData>
    <row r="2" spans="2:23" ht="15.75" customHeight="1" x14ac:dyDescent="0.25">
      <c r="E2" s="1">
        <v>3</v>
      </c>
    </row>
    <row r="3" spans="2:23" ht="15.75" customHeight="1" x14ac:dyDescent="0.25">
      <c r="B3" s="15" t="s">
        <v>15</v>
      </c>
      <c r="C3" s="15"/>
    </row>
    <row r="4" spans="2:23" ht="15.75" customHeight="1" x14ac:dyDescent="0.25">
      <c r="B4" s="1" t="s">
        <v>16</v>
      </c>
    </row>
    <row r="5" spans="2:23" ht="15.75" customHeight="1" x14ac:dyDescent="0.25">
      <c r="B5" s="16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Q5" s="19"/>
      <c r="R5" s="17" t="s">
        <v>2</v>
      </c>
      <c r="S5" s="17" t="s">
        <v>3</v>
      </c>
      <c r="T5" s="17" t="s">
        <v>1</v>
      </c>
      <c r="U5" s="20" t="s">
        <v>8</v>
      </c>
      <c r="V5" s="21" t="s">
        <v>9</v>
      </c>
      <c r="W5" s="22" t="s">
        <v>17</v>
      </c>
    </row>
    <row r="6" spans="2:23" ht="15.75" customHeight="1" x14ac:dyDescent="0.25">
      <c r="B6" s="16" t="s">
        <v>0</v>
      </c>
      <c r="C6" s="5"/>
      <c r="D6" s="5"/>
      <c r="E6" s="5"/>
      <c r="F6" s="18"/>
      <c r="G6" s="18"/>
      <c r="H6" s="18"/>
      <c r="I6" s="18"/>
      <c r="J6" s="18" t="s">
        <v>5</v>
      </c>
      <c r="K6" s="18"/>
      <c r="L6" s="18"/>
      <c r="M6" s="18" t="s">
        <v>6</v>
      </c>
      <c r="N6" s="18" t="s">
        <v>7</v>
      </c>
      <c r="O6" s="18"/>
      <c r="Q6" s="23">
        <v>78</v>
      </c>
      <c r="R6" s="24">
        <v>11.48</v>
      </c>
      <c r="S6" s="24">
        <v>0.20499999999999999</v>
      </c>
      <c r="T6" s="24">
        <v>120</v>
      </c>
      <c r="U6" s="25">
        <v>8.27</v>
      </c>
      <c r="V6" s="26">
        <v>91.73</v>
      </c>
      <c r="W6" s="27">
        <f t="shared" ref="W6:W11" si="0">100-U6-V6</f>
        <v>0</v>
      </c>
    </row>
    <row r="7" spans="2:23" ht="15.75" customHeight="1" x14ac:dyDescent="0.25">
      <c r="B7" s="19"/>
      <c r="C7" s="17" t="s">
        <v>1</v>
      </c>
      <c r="D7" s="17" t="s">
        <v>2</v>
      </c>
      <c r="E7" s="17" t="s">
        <v>3</v>
      </c>
      <c r="F7" s="20" t="s">
        <v>8</v>
      </c>
      <c r="G7" s="21" t="s">
        <v>9</v>
      </c>
      <c r="H7" s="22" t="s">
        <v>17</v>
      </c>
      <c r="I7" s="18"/>
      <c r="J7" s="20" t="s">
        <v>8</v>
      </c>
      <c r="K7" s="21" t="s">
        <v>9</v>
      </c>
      <c r="L7" s="22" t="s">
        <v>10</v>
      </c>
      <c r="M7" s="18"/>
      <c r="N7" s="18"/>
      <c r="O7" s="18"/>
      <c r="Q7" s="28">
        <v>77</v>
      </c>
      <c r="R7" s="24">
        <v>11.48</v>
      </c>
      <c r="S7" s="24">
        <v>0.20499999999999999</v>
      </c>
      <c r="T7" s="24">
        <v>125</v>
      </c>
      <c r="U7" s="25">
        <v>11.3</v>
      </c>
      <c r="V7" s="26">
        <v>57.51</v>
      </c>
      <c r="W7" s="27">
        <f t="shared" si="0"/>
        <v>31.190000000000005</v>
      </c>
    </row>
    <row r="8" spans="2:23" ht="15.75" customHeight="1" x14ac:dyDescent="0.25">
      <c r="B8" s="23">
        <v>78</v>
      </c>
      <c r="C8" s="24">
        <v>120</v>
      </c>
      <c r="D8" s="24">
        <v>11.48</v>
      </c>
      <c r="E8" s="24">
        <v>0.20499999999999999</v>
      </c>
      <c r="F8" s="25">
        <v>8.27</v>
      </c>
      <c r="G8" s="26">
        <v>91.73</v>
      </c>
      <c r="H8" s="27">
        <f t="shared" ref="H8:H13" si="1">100-F8-G8</f>
        <v>0</v>
      </c>
      <c r="I8" s="18"/>
      <c r="J8" s="25">
        <v>8</v>
      </c>
      <c r="K8" s="26">
        <v>17</v>
      </c>
      <c r="L8" s="27">
        <v>0</v>
      </c>
      <c r="M8" s="24">
        <v>14</v>
      </c>
      <c r="N8" s="24">
        <v>0.86699999999999999</v>
      </c>
      <c r="O8" s="29"/>
      <c r="Q8" s="23">
        <v>80</v>
      </c>
      <c r="R8" s="24">
        <v>11.48</v>
      </c>
      <c r="S8" s="24">
        <v>0.20300000000000001</v>
      </c>
      <c r="T8" s="24">
        <v>135</v>
      </c>
      <c r="U8" s="25">
        <v>45.95</v>
      </c>
      <c r="V8" s="26">
        <v>27.67</v>
      </c>
      <c r="W8" s="27">
        <f t="shared" si="0"/>
        <v>26.379999999999995</v>
      </c>
    </row>
    <row r="9" spans="2:23" ht="15.75" customHeight="1" x14ac:dyDescent="0.25">
      <c r="B9" s="28">
        <v>77</v>
      </c>
      <c r="C9" s="24">
        <v>125</v>
      </c>
      <c r="D9" s="24">
        <v>11.48</v>
      </c>
      <c r="E9" s="24">
        <v>0.20499999999999999</v>
      </c>
      <c r="F9" s="25">
        <v>11.3</v>
      </c>
      <c r="G9" s="26">
        <v>57.51</v>
      </c>
      <c r="H9" s="27">
        <f t="shared" si="1"/>
        <v>31.190000000000005</v>
      </c>
      <c r="I9" s="18"/>
      <c r="J9" s="25">
        <v>11</v>
      </c>
      <c r="K9" s="26">
        <v>20</v>
      </c>
      <c r="L9" s="27">
        <v>0</v>
      </c>
      <c r="M9" s="24">
        <v>7.24</v>
      </c>
      <c r="N9" s="24">
        <v>0.73</v>
      </c>
      <c r="O9" s="29"/>
      <c r="Q9" s="23">
        <v>79</v>
      </c>
      <c r="R9" s="24">
        <v>11.48</v>
      </c>
      <c r="S9" s="24">
        <v>0.21</v>
      </c>
      <c r="T9" s="24">
        <v>150</v>
      </c>
      <c r="U9" s="25">
        <v>63.37</v>
      </c>
      <c r="V9" s="26">
        <v>6.58</v>
      </c>
      <c r="W9" s="27">
        <f t="shared" si="0"/>
        <v>30.050000000000004</v>
      </c>
    </row>
    <row r="10" spans="2:23" ht="15.75" customHeight="1" x14ac:dyDescent="0.25">
      <c r="B10" s="23">
        <v>80</v>
      </c>
      <c r="C10" s="24">
        <v>135</v>
      </c>
      <c r="D10" s="24">
        <v>11.48</v>
      </c>
      <c r="E10" s="24">
        <v>0.20300000000000001</v>
      </c>
      <c r="F10" s="25">
        <v>45.95</v>
      </c>
      <c r="G10" s="26">
        <v>27.67</v>
      </c>
      <c r="H10" s="27">
        <f t="shared" si="1"/>
        <v>26.379999999999995</v>
      </c>
      <c r="I10" s="18"/>
      <c r="J10" s="25">
        <v>9</v>
      </c>
      <c r="K10" s="26">
        <v>17</v>
      </c>
      <c r="L10" s="27">
        <v>0</v>
      </c>
      <c r="M10" s="24">
        <v>6</v>
      </c>
      <c r="N10" s="24">
        <v>0.50700000000000001</v>
      </c>
      <c r="O10" s="29"/>
      <c r="Q10" s="23">
        <v>82</v>
      </c>
      <c r="R10" s="24">
        <v>11.5</v>
      </c>
      <c r="S10" s="24">
        <v>0.2</v>
      </c>
      <c r="T10" s="24">
        <v>160</v>
      </c>
      <c r="U10" s="25">
        <v>72.8</v>
      </c>
      <c r="V10" s="26">
        <f t="shared" ref="V10:V11" si="2">100-U10</f>
        <v>27.200000000000003</v>
      </c>
      <c r="W10" s="27">
        <f t="shared" si="0"/>
        <v>0</v>
      </c>
    </row>
    <row r="11" spans="2:23" ht="15.75" customHeight="1" x14ac:dyDescent="0.25">
      <c r="B11" s="23">
        <v>79</v>
      </c>
      <c r="C11" s="24">
        <v>150</v>
      </c>
      <c r="D11" s="24">
        <v>11.48</v>
      </c>
      <c r="E11" s="24">
        <v>0.21</v>
      </c>
      <c r="F11" s="25">
        <v>63.37</v>
      </c>
      <c r="G11" s="26">
        <v>6.58</v>
      </c>
      <c r="H11" s="27">
        <f t="shared" si="1"/>
        <v>30.050000000000004</v>
      </c>
      <c r="I11" s="18"/>
      <c r="J11" s="25">
        <v>8</v>
      </c>
      <c r="K11" s="26">
        <v>20</v>
      </c>
      <c r="L11" s="27">
        <v>0</v>
      </c>
      <c r="M11" s="24">
        <v>4</v>
      </c>
      <c r="N11" s="24">
        <v>0.441</v>
      </c>
      <c r="O11" s="29"/>
      <c r="Q11" s="28">
        <v>88</v>
      </c>
      <c r="R11" s="24">
        <v>11.5</v>
      </c>
      <c r="S11" s="24">
        <v>0.2</v>
      </c>
      <c r="T11" s="24">
        <v>170</v>
      </c>
      <c r="U11" s="25">
        <v>89</v>
      </c>
      <c r="V11" s="26">
        <f t="shared" si="2"/>
        <v>11</v>
      </c>
      <c r="W11" s="27">
        <f t="shared" si="0"/>
        <v>0</v>
      </c>
    </row>
    <row r="12" spans="2:23" ht="15.75" customHeight="1" x14ac:dyDescent="0.25">
      <c r="B12" s="23">
        <v>82</v>
      </c>
      <c r="C12" s="24">
        <v>160</v>
      </c>
      <c r="D12" s="24">
        <v>11.5</v>
      </c>
      <c r="E12" s="24">
        <v>0.2</v>
      </c>
      <c r="F12" s="25">
        <v>72.8</v>
      </c>
      <c r="G12" s="26">
        <f t="shared" ref="G12:G13" si="3">100-F12</f>
        <v>27.200000000000003</v>
      </c>
      <c r="H12" s="27">
        <f t="shared" si="1"/>
        <v>0</v>
      </c>
      <c r="I12" s="18"/>
      <c r="J12" s="25">
        <v>8.5</v>
      </c>
      <c r="K12" s="26">
        <v>0</v>
      </c>
      <c r="L12" s="27">
        <v>11.5</v>
      </c>
      <c r="M12" s="24">
        <v>2.54</v>
      </c>
      <c r="N12" s="24">
        <v>0.25600000000000001</v>
      </c>
      <c r="O12" s="29"/>
    </row>
    <row r="13" spans="2:23" ht="15.75" customHeight="1" x14ac:dyDescent="0.25">
      <c r="B13" s="28">
        <v>88</v>
      </c>
      <c r="C13" s="24">
        <v>170</v>
      </c>
      <c r="D13" s="24">
        <v>11.5</v>
      </c>
      <c r="E13" s="24">
        <v>0.2</v>
      </c>
      <c r="F13" s="25">
        <v>89</v>
      </c>
      <c r="G13" s="26">
        <f t="shared" si="3"/>
        <v>11</v>
      </c>
      <c r="H13" s="27">
        <f t="shared" si="1"/>
        <v>0</v>
      </c>
      <c r="I13" s="18"/>
      <c r="J13" s="25">
        <v>8.5</v>
      </c>
      <c r="K13" s="26">
        <v>0</v>
      </c>
      <c r="L13" s="27">
        <v>11</v>
      </c>
      <c r="M13" s="24">
        <v>1.19</v>
      </c>
      <c r="N13" s="24">
        <v>0.214</v>
      </c>
      <c r="O13" s="29"/>
    </row>
    <row r="17" spans="2:15" ht="15.75" customHeight="1" x14ac:dyDescent="0.25">
      <c r="B17" s="1" t="s">
        <v>18</v>
      </c>
    </row>
    <row r="18" spans="2:15" ht="15.75" customHeight="1" x14ac:dyDescent="0.25">
      <c r="B18" s="16" t="s">
        <v>0</v>
      </c>
      <c r="C18" s="5"/>
      <c r="D18" s="5"/>
      <c r="E18" s="5"/>
      <c r="F18" s="18"/>
      <c r="G18" s="18"/>
      <c r="H18" s="18"/>
      <c r="I18" s="18"/>
      <c r="J18" s="18" t="s">
        <v>5</v>
      </c>
      <c r="K18" s="18"/>
      <c r="L18" s="18"/>
      <c r="M18" s="18" t="s">
        <v>6</v>
      </c>
      <c r="N18" s="18" t="s">
        <v>7</v>
      </c>
      <c r="O18" s="18"/>
    </row>
    <row r="19" spans="2:15" ht="15.75" customHeight="1" x14ac:dyDescent="0.25">
      <c r="B19" s="19"/>
      <c r="C19" s="17" t="s">
        <v>1</v>
      </c>
      <c r="D19" s="17" t="s">
        <v>2</v>
      </c>
      <c r="E19" s="17" t="s">
        <v>3</v>
      </c>
      <c r="F19" s="20" t="s">
        <v>8</v>
      </c>
      <c r="G19" s="21" t="s">
        <v>9</v>
      </c>
      <c r="H19" s="22" t="s">
        <v>10</v>
      </c>
      <c r="I19" s="18"/>
      <c r="J19" s="20" t="s">
        <v>8</v>
      </c>
      <c r="K19" s="21" t="s">
        <v>9</v>
      </c>
      <c r="L19" s="22" t="s">
        <v>10</v>
      </c>
      <c r="M19" s="18"/>
      <c r="N19" s="18"/>
      <c r="O19" s="18"/>
    </row>
    <row r="20" spans="2:15" ht="15.75" customHeight="1" x14ac:dyDescent="0.25">
      <c r="B20" s="1">
        <v>102</v>
      </c>
      <c r="C20" s="1">
        <v>120</v>
      </c>
      <c r="D20" s="1">
        <v>21</v>
      </c>
      <c r="E20" s="1">
        <v>0.1</v>
      </c>
      <c r="F20" s="9">
        <v>45.9</v>
      </c>
      <c r="G20" s="10">
        <v>0</v>
      </c>
      <c r="H20" s="11">
        <f t="shared" ref="H20:H23" si="4">100-F20-G20</f>
        <v>54.1</v>
      </c>
      <c r="I20" s="5"/>
      <c r="J20" s="9">
        <v>7.5</v>
      </c>
      <c r="K20" s="10">
        <v>9.1999999999999993</v>
      </c>
      <c r="L20" s="11">
        <v>0</v>
      </c>
    </row>
    <row r="21" spans="2:15" ht="15.75" customHeight="1" x14ac:dyDescent="0.25">
      <c r="B21" s="30">
        <v>70</v>
      </c>
      <c r="C21" s="24">
        <v>135</v>
      </c>
      <c r="D21" s="24">
        <v>21.32</v>
      </c>
      <c r="E21" s="24">
        <v>0.11600000000000001</v>
      </c>
      <c r="F21" s="25">
        <v>18</v>
      </c>
      <c r="G21" s="26">
        <v>44</v>
      </c>
      <c r="H21" s="27">
        <f t="shared" si="4"/>
        <v>38</v>
      </c>
      <c r="I21" s="18"/>
      <c r="J21" s="25">
        <v>8.1999999999999993</v>
      </c>
      <c r="K21" s="26">
        <v>24.2</v>
      </c>
      <c r="L21" s="31">
        <v>43148</v>
      </c>
      <c r="M21" s="24">
        <v>5.62</v>
      </c>
      <c r="N21" s="24">
        <v>0.59599999999999997</v>
      </c>
      <c r="O21" s="29"/>
    </row>
    <row r="22" spans="2:15" ht="15.75" customHeight="1" x14ac:dyDescent="0.25">
      <c r="B22" s="1">
        <v>107</v>
      </c>
      <c r="C22" s="1">
        <v>150</v>
      </c>
      <c r="D22" s="1">
        <v>21.5</v>
      </c>
      <c r="E22" s="1">
        <v>0.1</v>
      </c>
      <c r="F22" s="9">
        <v>100</v>
      </c>
      <c r="G22" s="10">
        <v>0</v>
      </c>
      <c r="H22" s="11">
        <f t="shared" si="4"/>
        <v>0</v>
      </c>
      <c r="I22" s="5"/>
      <c r="J22" s="32"/>
      <c r="K22" s="10"/>
      <c r="L22" s="11"/>
    </row>
    <row r="23" spans="2:15" ht="15.75" customHeight="1" x14ac:dyDescent="0.25">
      <c r="B23" s="28">
        <v>85</v>
      </c>
      <c r="C23" s="24">
        <v>160</v>
      </c>
      <c r="D23" s="24">
        <v>21.5</v>
      </c>
      <c r="E23" s="24">
        <v>0.1</v>
      </c>
      <c r="F23" s="25">
        <v>100</v>
      </c>
      <c r="G23" s="26">
        <f>100-F23</f>
        <v>0</v>
      </c>
      <c r="H23" s="27">
        <f t="shared" si="4"/>
        <v>0</v>
      </c>
      <c r="I23" s="18"/>
      <c r="J23" s="25">
        <v>8.3000000000000007</v>
      </c>
      <c r="K23" s="26">
        <v>0</v>
      </c>
      <c r="L23" s="27">
        <v>0</v>
      </c>
      <c r="M23" s="24">
        <v>1.51</v>
      </c>
      <c r="N23" s="24">
        <v>0.49199999999999999</v>
      </c>
      <c r="O23" s="29"/>
    </row>
    <row r="28" spans="2:15" ht="15.75" customHeight="1" x14ac:dyDescent="0.25">
      <c r="B28" s="1" t="s">
        <v>19</v>
      </c>
    </row>
    <row r="29" spans="2:15" ht="15.75" customHeight="1" x14ac:dyDescent="0.25">
      <c r="B29" s="16" t="s">
        <v>0</v>
      </c>
      <c r="C29" s="5"/>
      <c r="D29" s="5"/>
      <c r="E29" s="5"/>
      <c r="F29" s="18"/>
      <c r="G29" s="18"/>
      <c r="H29" s="18"/>
      <c r="I29" s="18"/>
      <c r="J29" s="18" t="s">
        <v>5</v>
      </c>
      <c r="K29" s="18"/>
      <c r="L29" s="18"/>
      <c r="M29" s="18" t="s">
        <v>6</v>
      </c>
      <c r="N29" s="18" t="s">
        <v>7</v>
      </c>
      <c r="O29" s="18"/>
    </row>
    <row r="30" spans="2:15" ht="15.75" customHeight="1" x14ac:dyDescent="0.25">
      <c r="B30" s="19"/>
      <c r="C30" s="17" t="s">
        <v>1</v>
      </c>
      <c r="D30" s="17" t="s">
        <v>2</v>
      </c>
      <c r="E30" s="17" t="s">
        <v>3</v>
      </c>
      <c r="F30" s="20" t="s">
        <v>8</v>
      </c>
      <c r="G30" s="21" t="s">
        <v>9</v>
      </c>
      <c r="H30" s="22" t="s">
        <v>17</v>
      </c>
      <c r="I30" s="18"/>
      <c r="J30" s="20" t="s">
        <v>8</v>
      </c>
      <c r="K30" s="21" t="s">
        <v>9</v>
      </c>
      <c r="L30" s="22" t="s">
        <v>10</v>
      </c>
      <c r="M30" s="18"/>
      <c r="N30" s="18"/>
      <c r="O30" s="18"/>
    </row>
    <row r="31" spans="2:15" ht="15.75" customHeight="1" x14ac:dyDescent="0.25">
      <c r="B31" s="5">
        <v>101</v>
      </c>
      <c r="C31" s="1">
        <v>120</v>
      </c>
      <c r="D31" s="1">
        <v>11.5</v>
      </c>
      <c r="E31" s="1">
        <v>0.1</v>
      </c>
      <c r="F31" s="9">
        <v>28.8</v>
      </c>
      <c r="G31" s="10">
        <v>71.2</v>
      </c>
      <c r="H31" s="11">
        <f t="shared" ref="H31:H34" si="5">100-F31-G31</f>
        <v>0</v>
      </c>
      <c r="I31" s="5">
        <v>71.5</v>
      </c>
      <c r="J31" s="9">
        <v>8</v>
      </c>
      <c r="K31" s="10">
        <v>9.6</v>
      </c>
      <c r="L31" s="11">
        <v>0</v>
      </c>
    </row>
    <row r="32" spans="2:15" ht="15.75" customHeight="1" x14ac:dyDescent="0.25">
      <c r="B32" s="5">
        <v>105</v>
      </c>
      <c r="C32" s="1">
        <v>135</v>
      </c>
      <c r="D32" s="1">
        <v>11.5</v>
      </c>
      <c r="E32" s="1">
        <v>0.1</v>
      </c>
      <c r="F32" s="9">
        <v>78.3</v>
      </c>
      <c r="G32" s="10">
        <v>6.2</v>
      </c>
      <c r="H32" s="11">
        <f t="shared" si="5"/>
        <v>15.500000000000004</v>
      </c>
      <c r="I32" s="5">
        <v>70.400000000000006</v>
      </c>
      <c r="J32" s="9">
        <v>7.2</v>
      </c>
      <c r="K32" s="10">
        <v>12</v>
      </c>
      <c r="L32" s="11">
        <v>7.7</v>
      </c>
    </row>
    <row r="33" spans="2:15" ht="12.5" x14ac:dyDescent="0.25">
      <c r="B33" s="5">
        <v>106</v>
      </c>
      <c r="C33" s="1">
        <v>150</v>
      </c>
      <c r="D33" s="1">
        <v>11.5</v>
      </c>
      <c r="E33" s="1">
        <v>0.1</v>
      </c>
      <c r="F33" s="9">
        <v>88.5</v>
      </c>
      <c r="G33" s="10">
        <v>0</v>
      </c>
      <c r="H33" s="11">
        <f t="shared" si="5"/>
        <v>11.5</v>
      </c>
      <c r="I33" s="5">
        <v>67</v>
      </c>
      <c r="J33" s="9">
        <v>7.2</v>
      </c>
      <c r="K33" s="10">
        <v>0</v>
      </c>
      <c r="L33" s="11">
        <v>7.8</v>
      </c>
    </row>
    <row r="34" spans="2:15" ht="12.5" x14ac:dyDescent="0.25">
      <c r="B34" s="5">
        <v>110</v>
      </c>
      <c r="C34" s="1">
        <v>160</v>
      </c>
      <c r="D34" s="1">
        <v>11.5</v>
      </c>
      <c r="E34" s="1">
        <v>0.1</v>
      </c>
      <c r="F34" s="9">
        <v>100</v>
      </c>
      <c r="G34" s="10">
        <v>0</v>
      </c>
      <c r="H34" s="11">
        <f t="shared" si="5"/>
        <v>0</v>
      </c>
      <c r="I34" s="5">
        <v>74.2</v>
      </c>
      <c r="J34" s="9"/>
      <c r="K34" s="10"/>
      <c r="L34" s="11"/>
    </row>
    <row r="37" spans="2:15" ht="12.5" x14ac:dyDescent="0.25">
      <c r="B37" s="1" t="s">
        <v>20</v>
      </c>
    </row>
    <row r="39" spans="2:15" ht="12.5" x14ac:dyDescent="0.25">
      <c r="B39" s="16" t="s">
        <v>0</v>
      </c>
      <c r="C39" s="5"/>
      <c r="D39" s="5"/>
      <c r="E39" s="5"/>
      <c r="F39" s="18"/>
      <c r="G39" s="18"/>
      <c r="H39" s="18"/>
      <c r="I39" s="18"/>
      <c r="J39" s="18" t="s">
        <v>5</v>
      </c>
      <c r="K39" s="18"/>
      <c r="L39" s="18"/>
      <c r="M39" s="18" t="s">
        <v>6</v>
      </c>
      <c r="N39" s="18" t="s">
        <v>7</v>
      </c>
      <c r="O39" s="18"/>
    </row>
    <row r="40" spans="2:15" ht="12.5" x14ac:dyDescent="0.25">
      <c r="B40" s="19"/>
      <c r="C40" s="17" t="s">
        <v>1</v>
      </c>
      <c r="D40" s="17" t="s">
        <v>2</v>
      </c>
      <c r="E40" s="17" t="s">
        <v>3</v>
      </c>
      <c r="F40" s="20" t="s">
        <v>8</v>
      </c>
      <c r="G40" s="21" t="s">
        <v>9</v>
      </c>
      <c r="H40" s="22" t="s">
        <v>10</v>
      </c>
      <c r="I40" s="18"/>
      <c r="J40" s="20" t="s">
        <v>8</v>
      </c>
      <c r="K40" s="21" t="s">
        <v>9</v>
      </c>
      <c r="L40" s="22" t="s">
        <v>10</v>
      </c>
      <c r="M40" s="18"/>
      <c r="N40" s="18"/>
      <c r="O40" s="18"/>
    </row>
    <row r="41" spans="2:15" ht="12.5" x14ac:dyDescent="0.25">
      <c r="B41" s="28">
        <v>74</v>
      </c>
      <c r="C41" s="24">
        <v>125</v>
      </c>
      <c r="D41" s="24">
        <v>21.32</v>
      </c>
      <c r="E41" s="24">
        <v>0.255</v>
      </c>
      <c r="F41" s="25">
        <v>5.66</v>
      </c>
      <c r="G41" s="26">
        <v>94.34</v>
      </c>
      <c r="H41" s="27">
        <f t="shared" ref="H41:H43" si="6">100-F41-G41</f>
        <v>0</v>
      </c>
      <c r="I41" s="18"/>
      <c r="J41" s="25">
        <v>8</v>
      </c>
      <c r="K41" s="26">
        <v>23</v>
      </c>
      <c r="L41" s="27">
        <v>0</v>
      </c>
      <c r="M41" s="24">
        <v>14.3</v>
      </c>
      <c r="N41" s="24">
        <v>1.02</v>
      </c>
      <c r="O41" s="29"/>
    </row>
    <row r="42" spans="2:15" ht="12.5" x14ac:dyDescent="0.25">
      <c r="B42" s="30">
        <v>72</v>
      </c>
      <c r="C42" s="24">
        <v>135</v>
      </c>
      <c r="D42" s="24">
        <v>21.32</v>
      </c>
      <c r="E42" s="24">
        <v>0.2</v>
      </c>
      <c r="F42" s="25">
        <v>30</v>
      </c>
      <c r="G42" s="26">
        <v>27</v>
      </c>
      <c r="H42" s="27">
        <f t="shared" si="6"/>
        <v>43</v>
      </c>
      <c r="I42" s="18"/>
      <c r="J42" s="25">
        <v>7.3</v>
      </c>
      <c r="K42" s="26">
        <v>18.8</v>
      </c>
      <c r="L42" s="27">
        <v>10</v>
      </c>
      <c r="M42" s="24">
        <v>6.58</v>
      </c>
      <c r="N42" s="24">
        <v>0.68</v>
      </c>
      <c r="O42" s="29"/>
    </row>
    <row r="43" spans="2:15" ht="12.5" x14ac:dyDescent="0.25">
      <c r="B43" s="28">
        <v>86</v>
      </c>
      <c r="C43" s="24">
        <v>150</v>
      </c>
      <c r="D43" s="24">
        <v>21.5</v>
      </c>
      <c r="E43" s="24">
        <v>0.2</v>
      </c>
      <c r="F43" s="25">
        <v>100</v>
      </c>
      <c r="G43" s="26">
        <f>100-F43</f>
        <v>0</v>
      </c>
      <c r="H43" s="27">
        <f t="shared" si="6"/>
        <v>0</v>
      </c>
      <c r="I43" s="18"/>
      <c r="J43" s="25">
        <v>9</v>
      </c>
      <c r="K43" s="26">
        <v>0</v>
      </c>
      <c r="L43" s="27">
        <v>19.600000000000001</v>
      </c>
      <c r="M43" s="24">
        <v>1.1100000000000001</v>
      </c>
      <c r="N43" s="29"/>
      <c r="O43" s="29"/>
    </row>
    <row r="44" spans="2:15" ht="12.5" x14ac:dyDescent="0.25">
      <c r="C44" s="1">
        <v>160</v>
      </c>
      <c r="D44" s="1">
        <v>21.5</v>
      </c>
      <c r="E44" s="1">
        <v>0.2</v>
      </c>
      <c r="F44" s="9">
        <v>100</v>
      </c>
      <c r="G44" s="10">
        <v>0</v>
      </c>
      <c r="H44" s="11">
        <v>0</v>
      </c>
    </row>
    <row r="51" spans="2:28" ht="12.5" x14ac:dyDescent="0.25">
      <c r="B51" s="16" t="s">
        <v>0</v>
      </c>
      <c r="C51" s="5"/>
      <c r="D51" s="5"/>
      <c r="E51" s="5"/>
      <c r="F51" s="18"/>
      <c r="G51" s="18"/>
      <c r="H51" s="18"/>
      <c r="I51" s="18"/>
      <c r="J51" s="18" t="s">
        <v>5</v>
      </c>
      <c r="K51" s="18"/>
      <c r="L51" s="18"/>
      <c r="M51" s="18" t="s">
        <v>6</v>
      </c>
      <c r="N51" s="18" t="s">
        <v>7</v>
      </c>
    </row>
    <row r="52" spans="2:28" ht="12.5" x14ac:dyDescent="0.25">
      <c r="B52" s="19"/>
      <c r="D52" s="17" t="s">
        <v>2</v>
      </c>
      <c r="E52" s="17" t="s">
        <v>1</v>
      </c>
      <c r="F52" s="20" t="s">
        <v>8</v>
      </c>
      <c r="G52" s="21" t="s">
        <v>9</v>
      </c>
      <c r="H52" s="22" t="s">
        <v>17</v>
      </c>
      <c r="I52" s="18"/>
      <c r="J52" s="20" t="s">
        <v>8</v>
      </c>
      <c r="K52" s="21" t="s">
        <v>9</v>
      </c>
      <c r="L52" s="22" t="s">
        <v>10</v>
      </c>
      <c r="M52" s="18"/>
      <c r="N52" s="18"/>
    </row>
    <row r="53" spans="2:28" ht="12.5" x14ac:dyDescent="0.25">
      <c r="B53" s="5">
        <v>101</v>
      </c>
      <c r="D53" s="1">
        <v>11.5</v>
      </c>
      <c r="E53" s="1">
        <v>120</v>
      </c>
      <c r="F53" s="9">
        <v>28.8</v>
      </c>
      <c r="G53" s="10">
        <v>71.2</v>
      </c>
      <c r="H53" s="11">
        <f t="shared" ref="H53:H56" si="7">100-F53-G53</f>
        <v>0</v>
      </c>
      <c r="I53" s="5">
        <v>71.5</v>
      </c>
      <c r="J53" s="9">
        <v>8</v>
      </c>
      <c r="K53" s="10">
        <v>9.6</v>
      </c>
      <c r="L53" s="11">
        <v>0</v>
      </c>
    </row>
    <row r="54" spans="2:28" ht="12.5" x14ac:dyDescent="0.25">
      <c r="B54" s="5">
        <v>105</v>
      </c>
      <c r="D54" s="1">
        <v>11.5</v>
      </c>
      <c r="E54" s="1">
        <v>135</v>
      </c>
      <c r="F54" s="9">
        <v>78.3</v>
      </c>
      <c r="G54" s="10">
        <v>6.2</v>
      </c>
      <c r="H54" s="11">
        <f t="shared" si="7"/>
        <v>15.500000000000004</v>
      </c>
      <c r="I54" s="5">
        <v>70.400000000000006</v>
      </c>
      <c r="J54" s="9">
        <v>7.2</v>
      </c>
      <c r="K54" s="10">
        <v>12</v>
      </c>
      <c r="L54" s="11">
        <v>7.7</v>
      </c>
    </row>
    <row r="55" spans="2:28" ht="12.5" x14ac:dyDescent="0.25">
      <c r="B55" s="5">
        <v>106</v>
      </c>
      <c r="D55" s="1">
        <v>11.5</v>
      </c>
      <c r="E55" s="1">
        <v>150</v>
      </c>
      <c r="F55" s="9">
        <v>88.5</v>
      </c>
      <c r="G55" s="10">
        <v>0</v>
      </c>
      <c r="H55" s="11">
        <f t="shared" si="7"/>
        <v>11.5</v>
      </c>
      <c r="I55" s="5">
        <v>67</v>
      </c>
      <c r="J55" s="9">
        <v>7.2</v>
      </c>
      <c r="K55" s="10">
        <v>0</v>
      </c>
      <c r="L55" s="11">
        <v>7.8</v>
      </c>
    </row>
    <row r="56" spans="2:28" ht="12.5" x14ac:dyDescent="0.25">
      <c r="B56" s="5">
        <v>110</v>
      </c>
      <c r="D56" s="1">
        <v>11.5</v>
      </c>
      <c r="E56" s="1">
        <v>160</v>
      </c>
      <c r="F56" s="9">
        <v>100</v>
      </c>
      <c r="G56" s="10">
        <v>0</v>
      </c>
      <c r="H56" s="11">
        <f t="shared" si="7"/>
        <v>0</v>
      </c>
      <c r="I56" s="5">
        <v>74.2</v>
      </c>
      <c r="J56" s="9"/>
      <c r="K56" s="10"/>
      <c r="L56" s="11"/>
    </row>
    <row r="57" spans="2:28" ht="12.5" x14ac:dyDescent="0.25">
      <c r="X57" s="33">
        <v>120</v>
      </c>
      <c r="Y57" s="33">
        <v>135</v>
      </c>
      <c r="Z57" s="33">
        <v>150</v>
      </c>
      <c r="AA57" s="33">
        <v>160</v>
      </c>
      <c r="AB57" s="33" t="s">
        <v>21</v>
      </c>
    </row>
    <row r="58" spans="2:28" ht="12.5" x14ac:dyDescent="0.25">
      <c r="X58" s="33">
        <v>71.2</v>
      </c>
      <c r="Y58" s="33">
        <v>6.2</v>
      </c>
      <c r="Z58" s="33">
        <v>0</v>
      </c>
      <c r="AA58" s="33">
        <v>0</v>
      </c>
      <c r="AB58" s="33" t="s">
        <v>9</v>
      </c>
    </row>
    <row r="59" spans="2:28" ht="12.5" x14ac:dyDescent="0.25">
      <c r="X59" s="33">
        <v>0</v>
      </c>
      <c r="Y59" s="33">
        <v>15.5</v>
      </c>
      <c r="Z59" s="33">
        <v>11.5</v>
      </c>
      <c r="AA59" s="33">
        <v>0</v>
      </c>
      <c r="AB59" s="33" t="s">
        <v>10</v>
      </c>
    </row>
    <row r="60" spans="2:28" ht="12.5" x14ac:dyDescent="0.25">
      <c r="X60" s="33">
        <v>28.8</v>
      </c>
      <c r="Y60" s="33">
        <v>78.3</v>
      </c>
      <c r="Z60" s="33">
        <v>88.5</v>
      </c>
      <c r="AA60" s="33">
        <v>100</v>
      </c>
      <c r="AB60" s="33" t="s">
        <v>8</v>
      </c>
    </row>
    <row r="64" spans="2:28" ht="12.5" x14ac:dyDescent="0.25">
      <c r="C64" s="17" t="s">
        <v>1</v>
      </c>
      <c r="D64" s="17" t="s">
        <v>2</v>
      </c>
      <c r="F64" s="20" t="s">
        <v>22</v>
      </c>
      <c r="G64" s="21" t="s">
        <v>23</v>
      </c>
      <c r="H64" s="22" t="s">
        <v>24</v>
      </c>
    </row>
    <row r="65" spans="2:9" ht="12.5" x14ac:dyDescent="0.25">
      <c r="B65" s="5">
        <v>124</v>
      </c>
      <c r="C65" s="1">
        <v>125</v>
      </c>
      <c r="D65" s="1">
        <v>15</v>
      </c>
      <c r="E65" s="1">
        <v>0.2</v>
      </c>
      <c r="F65" s="9">
        <v>7.7</v>
      </c>
      <c r="G65" s="10">
        <v>92.3</v>
      </c>
      <c r="H65" s="11">
        <f t="shared" ref="H65:H66" si="8">100-F65-G65</f>
        <v>0</v>
      </c>
      <c r="I65" s="5">
        <v>150</v>
      </c>
    </row>
    <row r="66" spans="2:9" ht="12.5" x14ac:dyDescent="0.25">
      <c r="B66" s="5">
        <v>120</v>
      </c>
      <c r="C66" s="1">
        <v>130</v>
      </c>
      <c r="D66" s="1">
        <v>15</v>
      </c>
      <c r="E66" s="1">
        <v>0.2</v>
      </c>
      <c r="F66" s="9">
        <v>54.1</v>
      </c>
      <c r="G66" s="10">
        <v>22.6</v>
      </c>
      <c r="H66" s="11">
        <f t="shared" si="8"/>
        <v>23.299999999999997</v>
      </c>
      <c r="I66" s="5">
        <v>150</v>
      </c>
    </row>
    <row r="67" spans="2:9" ht="12.5" x14ac:dyDescent="0.25">
      <c r="B67" s="5">
        <v>136</v>
      </c>
      <c r="C67" s="1">
        <v>135</v>
      </c>
      <c r="D67" s="1">
        <v>15</v>
      </c>
      <c r="E67" s="1">
        <v>0.2</v>
      </c>
      <c r="F67" s="9">
        <v>50.3</v>
      </c>
      <c r="G67" s="10">
        <v>20</v>
      </c>
      <c r="H67" s="11">
        <v>29.6</v>
      </c>
      <c r="I67" s="1">
        <v>150</v>
      </c>
    </row>
    <row r="68" spans="2:9" ht="12.5" x14ac:dyDescent="0.25">
      <c r="B68" s="5">
        <v>121</v>
      </c>
      <c r="C68" s="1">
        <v>140</v>
      </c>
      <c r="D68" s="1">
        <v>15</v>
      </c>
      <c r="E68" s="1">
        <v>0.2</v>
      </c>
      <c r="F68" s="9">
        <v>68.7</v>
      </c>
      <c r="G68" s="10">
        <v>25</v>
      </c>
      <c r="H68" s="11">
        <f t="shared" ref="H68:H70" si="9">100-F68-G68</f>
        <v>6.2999999999999972</v>
      </c>
      <c r="I68" s="5">
        <v>150</v>
      </c>
    </row>
    <row r="69" spans="2:9" ht="12.5" x14ac:dyDescent="0.25">
      <c r="B69" s="5">
        <v>122</v>
      </c>
      <c r="C69" s="1">
        <v>150</v>
      </c>
      <c r="D69" s="1">
        <v>15</v>
      </c>
      <c r="E69" s="1">
        <v>0.2</v>
      </c>
      <c r="F69" s="9">
        <v>74.7</v>
      </c>
      <c r="G69" s="10">
        <v>25.3</v>
      </c>
      <c r="H69" s="11">
        <f t="shared" si="9"/>
        <v>0</v>
      </c>
      <c r="I69" s="5">
        <v>150</v>
      </c>
    </row>
    <row r="70" spans="2:9" ht="12.5" x14ac:dyDescent="0.25">
      <c r="B70" s="5">
        <v>123</v>
      </c>
      <c r="C70" s="1">
        <v>160</v>
      </c>
      <c r="D70" s="1">
        <v>15</v>
      </c>
      <c r="E70" s="1">
        <v>0.2</v>
      </c>
      <c r="F70" s="9">
        <v>83.5</v>
      </c>
      <c r="G70" s="10">
        <v>16.5</v>
      </c>
      <c r="H70" s="11">
        <f t="shared" si="9"/>
        <v>0</v>
      </c>
      <c r="I70" s="5">
        <v>150</v>
      </c>
    </row>
    <row r="73" spans="2:9" ht="12.5" x14ac:dyDescent="0.25">
      <c r="C73" s="17" t="s">
        <v>1</v>
      </c>
      <c r="D73" s="17" t="s">
        <v>2</v>
      </c>
      <c r="F73" s="20" t="s">
        <v>25</v>
      </c>
      <c r="G73" s="21" t="s">
        <v>26</v>
      </c>
      <c r="H73" s="22" t="s">
        <v>27</v>
      </c>
    </row>
    <row r="74" spans="2:9" ht="12.5" x14ac:dyDescent="0.25">
      <c r="B74" s="5">
        <v>143</v>
      </c>
      <c r="C74" s="1">
        <v>125</v>
      </c>
      <c r="D74" s="1">
        <v>15.3</v>
      </c>
      <c r="E74" s="1">
        <v>0.15</v>
      </c>
      <c r="F74" s="9">
        <v>9.8000000000000007</v>
      </c>
      <c r="G74" s="10">
        <v>88.6</v>
      </c>
      <c r="H74" s="11">
        <v>1.6</v>
      </c>
      <c r="I74" s="5">
        <v>150</v>
      </c>
    </row>
    <row r="75" spans="2:9" ht="12.5" x14ac:dyDescent="0.25">
      <c r="B75" s="5">
        <v>144</v>
      </c>
      <c r="C75" s="1">
        <v>130</v>
      </c>
      <c r="D75" s="1">
        <v>15.3</v>
      </c>
      <c r="E75" s="1">
        <v>0.15</v>
      </c>
      <c r="F75" s="9">
        <v>31.2</v>
      </c>
      <c r="G75" s="10">
        <v>53.6</v>
      </c>
      <c r="H75" s="11">
        <v>15.1</v>
      </c>
      <c r="I75" s="5">
        <v>150</v>
      </c>
    </row>
    <row r="76" spans="2:9" ht="12.5" x14ac:dyDescent="0.25">
      <c r="B76" s="5">
        <v>145</v>
      </c>
      <c r="C76" s="1">
        <v>135</v>
      </c>
      <c r="D76" s="1">
        <v>15.3</v>
      </c>
      <c r="E76" s="1">
        <v>0.15</v>
      </c>
      <c r="F76" s="9">
        <v>40.1</v>
      </c>
      <c r="G76" s="10">
        <v>36.1</v>
      </c>
      <c r="H76" s="11">
        <v>23.7</v>
      </c>
      <c r="I76" s="5">
        <v>150</v>
      </c>
    </row>
    <row r="77" spans="2:9" ht="12.5" x14ac:dyDescent="0.25">
      <c r="B77" s="6">
        <v>146</v>
      </c>
      <c r="C77" s="1">
        <v>140</v>
      </c>
      <c r="D77" s="1">
        <v>15.3</v>
      </c>
      <c r="E77" s="1">
        <v>0.15</v>
      </c>
      <c r="F77" s="9">
        <v>51.4</v>
      </c>
      <c r="G77" s="10">
        <v>22.1</v>
      </c>
      <c r="H77" s="11">
        <v>26.5</v>
      </c>
      <c r="I77" s="5">
        <v>150</v>
      </c>
    </row>
    <row r="84" spans="2:9" ht="12.5" x14ac:dyDescent="0.25">
      <c r="B84" s="5"/>
      <c r="C84" s="17" t="s">
        <v>1</v>
      </c>
      <c r="D84" s="17" t="s">
        <v>2</v>
      </c>
      <c r="F84" s="20" t="s">
        <v>28</v>
      </c>
      <c r="G84" s="21" t="s">
        <v>29</v>
      </c>
      <c r="H84" s="22" t="s">
        <v>30</v>
      </c>
    </row>
    <row r="85" spans="2:9" ht="12.5" x14ac:dyDescent="0.25">
      <c r="B85" s="5">
        <v>127</v>
      </c>
      <c r="C85" s="1">
        <v>125</v>
      </c>
      <c r="D85" s="1">
        <v>15</v>
      </c>
      <c r="E85" s="1">
        <v>0.1</v>
      </c>
      <c r="F85" s="9">
        <v>10.7</v>
      </c>
      <c r="G85" s="10">
        <v>86.7</v>
      </c>
      <c r="H85" s="11">
        <f t="shared" ref="H85:H89" si="10">100-F85-G85</f>
        <v>2.5999999999999943</v>
      </c>
      <c r="I85" s="5">
        <v>150</v>
      </c>
    </row>
    <row r="86" spans="2:9" ht="12.5" x14ac:dyDescent="0.25">
      <c r="B86" s="5">
        <v>128</v>
      </c>
      <c r="C86" s="1">
        <v>130</v>
      </c>
      <c r="D86" s="1">
        <v>15</v>
      </c>
      <c r="E86" s="1">
        <v>0.1</v>
      </c>
      <c r="F86" s="9">
        <v>18.899999999999999</v>
      </c>
      <c r="G86" s="10">
        <v>65.3</v>
      </c>
      <c r="H86" s="11">
        <f t="shared" si="10"/>
        <v>15.799999999999997</v>
      </c>
      <c r="I86" s="5">
        <v>150</v>
      </c>
    </row>
    <row r="87" spans="2:9" ht="12.5" x14ac:dyDescent="0.25">
      <c r="B87" s="5">
        <v>129</v>
      </c>
      <c r="C87" s="1">
        <v>135</v>
      </c>
      <c r="D87" s="1">
        <v>15</v>
      </c>
      <c r="E87" s="1">
        <v>0.1</v>
      </c>
      <c r="F87" s="9">
        <v>38.9</v>
      </c>
      <c r="G87" s="10">
        <v>35.5</v>
      </c>
      <c r="H87" s="11">
        <f t="shared" si="10"/>
        <v>25.6</v>
      </c>
      <c r="I87" s="5">
        <v>150</v>
      </c>
    </row>
    <row r="88" spans="2:9" ht="12.5" x14ac:dyDescent="0.25">
      <c r="B88" s="5">
        <v>130</v>
      </c>
      <c r="C88" s="1">
        <v>140</v>
      </c>
      <c r="D88" s="1">
        <v>15</v>
      </c>
      <c r="E88" s="1">
        <v>0.1</v>
      </c>
      <c r="F88" s="9">
        <v>62</v>
      </c>
      <c r="G88" s="10">
        <v>7.5</v>
      </c>
      <c r="H88" s="11">
        <f t="shared" si="10"/>
        <v>30.5</v>
      </c>
      <c r="I88" s="5">
        <v>150</v>
      </c>
    </row>
    <row r="89" spans="2:9" ht="12.5" x14ac:dyDescent="0.25">
      <c r="B89" s="5">
        <v>131</v>
      </c>
      <c r="C89" s="1">
        <v>145</v>
      </c>
      <c r="D89" s="1">
        <v>15</v>
      </c>
      <c r="E89" s="1">
        <v>0.1</v>
      </c>
      <c r="F89" s="9">
        <v>71</v>
      </c>
      <c r="G89" s="10">
        <v>2.6</v>
      </c>
      <c r="H89" s="11">
        <f t="shared" si="10"/>
        <v>26.4</v>
      </c>
      <c r="I89" s="5">
        <v>150</v>
      </c>
    </row>
    <row r="97" spans="2:18" ht="12.5" x14ac:dyDescent="0.25">
      <c r="C97" s="17" t="s">
        <v>1</v>
      </c>
      <c r="D97" s="17" t="s">
        <v>2</v>
      </c>
      <c r="F97" s="20" t="s">
        <v>31</v>
      </c>
      <c r="G97" s="21" t="s">
        <v>32</v>
      </c>
      <c r="H97" s="22" t="s">
        <v>33</v>
      </c>
    </row>
    <row r="98" spans="2:18" ht="12.5" x14ac:dyDescent="0.25">
      <c r="B98" s="5">
        <v>132</v>
      </c>
      <c r="C98" s="1">
        <v>125</v>
      </c>
      <c r="D98" s="1">
        <v>15</v>
      </c>
      <c r="E98" s="1">
        <v>0.05</v>
      </c>
      <c r="F98" s="9">
        <v>21.2</v>
      </c>
      <c r="G98" s="10">
        <v>70.3</v>
      </c>
      <c r="H98" s="11">
        <f t="shared" ref="H98:H101" si="11">100-F98-G98</f>
        <v>8.5</v>
      </c>
      <c r="I98" s="5">
        <v>150</v>
      </c>
    </row>
    <row r="99" spans="2:18" ht="12.5" x14ac:dyDescent="0.25">
      <c r="B99" s="5">
        <v>133</v>
      </c>
      <c r="C99" s="1">
        <v>130</v>
      </c>
      <c r="D99" s="1">
        <v>15</v>
      </c>
      <c r="E99" s="1">
        <v>0.05</v>
      </c>
      <c r="F99" s="9">
        <v>33.5</v>
      </c>
      <c r="G99" s="10">
        <v>34</v>
      </c>
      <c r="H99" s="11">
        <f t="shared" si="11"/>
        <v>32.5</v>
      </c>
      <c r="I99" s="5">
        <v>150</v>
      </c>
      <c r="P99" s="1" t="s">
        <v>34</v>
      </c>
      <c r="Q99" s="1" t="s">
        <v>35</v>
      </c>
      <c r="R99" s="1" t="s">
        <v>36</v>
      </c>
    </row>
    <row r="100" spans="2:18" ht="12.5" x14ac:dyDescent="0.25">
      <c r="B100" s="5">
        <v>134</v>
      </c>
      <c r="C100" s="1">
        <v>135</v>
      </c>
      <c r="D100" s="1">
        <v>15</v>
      </c>
      <c r="E100" s="1">
        <v>0.05</v>
      </c>
      <c r="F100" s="9">
        <v>42.3</v>
      </c>
      <c r="G100" s="10">
        <v>14</v>
      </c>
      <c r="H100" s="11">
        <f t="shared" si="11"/>
        <v>43.7</v>
      </c>
      <c r="I100" s="5">
        <v>150</v>
      </c>
      <c r="P100" s="1">
        <v>65</v>
      </c>
      <c r="Q100" s="1">
        <v>20</v>
      </c>
      <c r="R100" s="1">
        <v>15</v>
      </c>
    </row>
    <row r="101" spans="2:18" ht="12.5" x14ac:dyDescent="0.25">
      <c r="B101" s="5">
        <v>135</v>
      </c>
      <c r="C101" s="1">
        <v>140</v>
      </c>
      <c r="D101" s="1">
        <v>15</v>
      </c>
      <c r="E101" s="1">
        <v>0.05</v>
      </c>
      <c r="F101" s="9">
        <v>60.7</v>
      </c>
      <c r="G101" s="10">
        <v>3</v>
      </c>
      <c r="H101" s="11">
        <f t="shared" si="11"/>
        <v>36.299999999999997</v>
      </c>
      <c r="I101" s="5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6"/>
    <outlinePr summaryBelow="0" summaryRight="0"/>
  </sheetPr>
  <dimension ref="B3:AC38"/>
  <sheetViews>
    <sheetView workbookViewId="0"/>
  </sheetViews>
  <sheetFormatPr defaultColWidth="12.6328125" defaultRowHeight="15.75" customHeight="1" x14ac:dyDescent="0.25"/>
  <cols>
    <col min="2" max="2" width="4.36328125" customWidth="1"/>
    <col min="3" max="3" width="4.453125" customWidth="1"/>
    <col min="4" max="4" width="5.453125" customWidth="1"/>
    <col min="5" max="5" width="5.6328125" customWidth="1"/>
    <col min="6" max="6" width="4.6328125" customWidth="1"/>
    <col min="7" max="7" width="5.08984375" customWidth="1"/>
    <col min="8" max="8" width="5.36328125" customWidth="1"/>
  </cols>
  <sheetData>
    <row r="3" spans="2:29" ht="15.75" customHeight="1" x14ac:dyDescent="0.25">
      <c r="B3" s="8" t="s">
        <v>37</v>
      </c>
      <c r="C3" s="8"/>
    </row>
    <row r="4" spans="2:29" ht="15.75" customHeight="1" x14ac:dyDescent="0.25">
      <c r="B4" s="34" t="s">
        <v>38</v>
      </c>
      <c r="C4" s="34"/>
    </row>
    <row r="5" spans="2:29" ht="15.75" customHeight="1" x14ac:dyDescent="0.25">
      <c r="B5" s="16" t="s">
        <v>0</v>
      </c>
      <c r="C5" s="5"/>
      <c r="D5" s="5"/>
      <c r="E5" s="5"/>
      <c r="F5" s="18"/>
      <c r="G5" s="18"/>
      <c r="H5" s="18"/>
      <c r="I5" s="18"/>
      <c r="J5" s="18" t="s">
        <v>5</v>
      </c>
      <c r="K5" s="18"/>
      <c r="L5" s="18"/>
      <c r="M5" s="18" t="s">
        <v>6</v>
      </c>
      <c r="N5" s="18" t="s">
        <v>7</v>
      </c>
      <c r="O5" s="18"/>
      <c r="Q5" s="16" t="s">
        <v>0</v>
      </c>
      <c r="R5" s="5"/>
      <c r="S5" s="5"/>
      <c r="T5" s="5"/>
      <c r="U5" s="18"/>
      <c r="V5" s="18"/>
      <c r="W5" s="18"/>
      <c r="X5" s="18"/>
    </row>
    <row r="6" spans="2:29" ht="15.75" customHeight="1" x14ac:dyDescent="0.25">
      <c r="B6" s="19"/>
      <c r="C6" s="17" t="s">
        <v>1</v>
      </c>
      <c r="D6" s="17" t="s">
        <v>2</v>
      </c>
      <c r="E6" s="17" t="s">
        <v>3</v>
      </c>
      <c r="F6" s="20" t="s">
        <v>8</v>
      </c>
      <c r="G6" s="21" t="s">
        <v>9</v>
      </c>
      <c r="H6" s="22" t="s">
        <v>10</v>
      </c>
      <c r="I6" s="18"/>
      <c r="J6" s="20" t="s">
        <v>8</v>
      </c>
      <c r="K6" s="21" t="s">
        <v>9</v>
      </c>
      <c r="L6" s="22" t="s">
        <v>10</v>
      </c>
      <c r="M6" s="18">
        <v>150</v>
      </c>
      <c r="N6" s="18" t="s">
        <v>7</v>
      </c>
      <c r="O6" s="18"/>
      <c r="Q6" s="19"/>
      <c r="R6" s="17" t="s">
        <v>1</v>
      </c>
      <c r="S6" s="17" t="s">
        <v>3</v>
      </c>
      <c r="T6" s="17" t="s">
        <v>2</v>
      </c>
      <c r="U6" s="20" t="s">
        <v>8</v>
      </c>
      <c r="V6" s="21" t="s">
        <v>9</v>
      </c>
      <c r="W6" s="22" t="s">
        <v>10</v>
      </c>
      <c r="X6" s="18"/>
    </row>
    <row r="7" spans="2:29" ht="15.75" customHeight="1" x14ac:dyDescent="0.25">
      <c r="B7" s="7">
        <v>117</v>
      </c>
      <c r="C7" s="1">
        <v>150</v>
      </c>
      <c r="D7" s="1">
        <v>5</v>
      </c>
      <c r="E7" s="1">
        <v>0.2</v>
      </c>
      <c r="F7" s="9">
        <v>37.200000000000003</v>
      </c>
      <c r="G7" s="10">
        <v>24.5</v>
      </c>
      <c r="H7" s="11">
        <f t="shared" ref="H7:H10" si="0">100-F7-G7</f>
        <v>38.299999999999997</v>
      </c>
      <c r="I7" s="5">
        <v>145</v>
      </c>
      <c r="J7" s="9">
        <v>7.7</v>
      </c>
      <c r="K7" s="10">
        <v>17.100000000000001</v>
      </c>
      <c r="L7" s="11">
        <v>15</v>
      </c>
      <c r="M7" s="35">
        <v>4.5</v>
      </c>
      <c r="Q7" s="7">
        <v>117</v>
      </c>
      <c r="R7" s="1">
        <v>150</v>
      </c>
      <c r="S7" s="1">
        <v>0.2</v>
      </c>
      <c r="T7" s="1">
        <v>5</v>
      </c>
      <c r="U7" s="9">
        <v>37.200000000000003</v>
      </c>
      <c r="V7" s="10">
        <v>24.5</v>
      </c>
      <c r="W7" s="11">
        <f t="shared" ref="W7:W10" si="1">100-U7-V7</f>
        <v>38.299999999999997</v>
      </c>
      <c r="X7" s="5">
        <v>145</v>
      </c>
    </row>
    <row r="8" spans="2:29" ht="15.75" customHeight="1" x14ac:dyDescent="0.25">
      <c r="B8" s="13">
        <v>79</v>
      </c>
      <c r="C8" s="1">
        <v>150</v>
      </c>
      <c r="D8" s="1">
        <v>11.48</v>
      </c>
      <c r="E8" s="1">
        <v>0.21</v>
      </c>
      <c r="F8" s="9">
        <v>63.37</v>
      </c>
      <c r="G8" s="10">
        <v>6.58</v>
      </c>
      <c r="H8" s="11">
        <f t="shared" si="0"/>
        <v>30.050000000000004</v>
      </c>
      <c r="I8" s="5"/>
      <c r="J8" s="9">
        <v>8</v>
      </c>
      <c r="K8" s="10">
        <v>20</v>
      </c>
      <c r="L8" s="11">
        <v>0</v>
      </c>
      <c r="M8" s="1">
        <v>4</v>
      </c>
      <c r="N8" s="1">
        <v>0.441</v>
      </c>
      <c r="Q8" s="13">
        <v>79</v>
      </c>
      <c r="R8" s="1">
        <v>150</v>
      </c>
      <c r="S8" s="1">
        <v>0.21</v>
      </c>
      <c r="T8" s="1">
        <v>11.48</v>
      </c>
      <c r="U8" s="9">
        <v>63.37</v>
      </c>
      <c r="V8" s="10">
        <v>6.58</v>
      </c>
      <c r="W8" s="11">
        <f t="shared" si="1"/>
        <v>30.050000000000004</v>
      </c>
      <c r="X8" s="5"/>
    </row>
    <row r="9" spans="2:29" ht="15.75" customHeight="1" x14ac:dyDescent="0.25">
      <c r="B9" s="13">
        <v>87</v>
      </c>
      <c r="C9" s="1">
        <v>150</v>
      </c>
      <c r="D9" s="1">
        <v>14.2</v>
      </c>
      <c r="E9" s="1">
        <v>0.2</v>
      </c>
      <c r="F9" s="9">
        <v>97.3</v>
      </c>
      <c r="G9" s="10">
        <f t="shared" ref="G9:G10" si="2">100-F9</f>
        <v>2.7000000000000028</v>
      </c>
      <c r="H9" s="11">
        <f t="shared" si="0"/>
        <v>0</v>
      </c>
      <c r="I9" s="5"/>
      <c r="J9" s="9">
        <v>9.5</v>
      </c>
      <c r="K9" s="10">
        <v>0</v>
      </c>
      <c r="L9" s="11">
        <v>8.5</v>
      </c>
      <c r="M9" s="1">
        <v>2.62</v>
      </c>
      <c r="N9" s="1">
        <v>0.38400000000000001</v>
      </c>
      <c r="Q9" s="13">
        <v>87</v>
      </c>
      <c r="R9" s="1">
        <v>150</v>
      </c>
      <c r="S9" s="1">
        <v>0.2</v>
      </c>
      <c r="T9" s="1">
        <v>14.2</v>
      </c>
      <c r="U9" s="9">
        <v>97.3</v>
      </c>
      <c r="V9" s="10">
        <f t="shared" ref="V9:V10" si="3">100-U9</f>
        <v>2.7000000000000028</v>
      </c>
      <c r="W9" s="11">
        <f t="shared" si="1"/>
        <v>0</v>
      </c>
      <c r="X9" s="5"/>
    </row>
    <row r="10" spans="2:29" ht="15.75" customHeight="1" x14ac:dyDescent="0.25">
      <c r="B10" s="13">
        <v>86</v>
      </c>
      <c r="C10" s="1">
        <v>150</v>
      </c>
      <c r="D10" s="1">
        <v>21.5</v>
      </c>
      <c r="E10" s="1">
        <v>0.2</v>
      </c>
      <c r="F10" s="9">
        <v>100</v>
      </c>
      <c r="G10" s="10">
        <f t="shared" si="2"/>
        <v>0</v>
      </c>
      <c r="H10" s="11">
        <f t="shared" si="0"/>
        <v>0</v>
      </c>
      <c r="I10" s="5"/>
      <c r="J10" s="9">
        <v>9</v>
      </c>
      <c r="K10" s="10">
        <v>0</v>
      </c>
      <c r="L10" s="11">
        <v>19.600000000000001</v>
      </c>
      <c r="M10" s="1">
        <v>1.1100000000000001</v>
      </c>
      <c r="Q10" s="13">
        <v>86</v>
      </c>
      <c r="R10" s="1">
        <v>150</v>
      </c>
      <c r="S10" s="1">
        <v>0.2</v>
      </c>
      <c r="T10" s="1">
        <v>21.5</v>
      </c>
      <c r="U10" s="9">
        <v>100</v>
      </c>
      <c r="V10" s="10">
        <f t="shared" si="3"/>
        <v>0</v>
      </c>
      <c r="W10" s="11">
        <f t="shared" si="1"/>
        <v>0</v>
      </c>
      <c r="X10" s="5"/>
    </row>
    <row r="13" spans="2:29" ht="15.75" customHeight="1" x14ac:dyDescent="0.25">
      <c r="B13" s="34" t="s">
        <v>39</v>
      </c>
      <c r="C13" s="34"/>
    </row>
    <row r="14" spans="2:29" ht="15.75" customHeight="1" x14ac:dyDescent="0.25">
      <c r="B14" s="16" t="s">
        <v>0</v>
      </c>
      <c r="C14" s="5"/>
      <c r="D14" s="5"/>
      <c r="E14" s="5"/>
      <c r="F14" s="18"/>
      <c r="G14" s="18"/>
      <c r="H14" s="18"/>
      <c r="I14" s="18"/>
      <c r="J14" s="18" t="s">
        <v>5</v>
      </c>
      <c r="K14" s="18"/>
      <c r="L14" s="18"/>
      <c r="M14" s="18" t="s">
        <v>6</v>
      </c>
      <c r="N14" s="18" t="s">
        <v>7</v>
      </c>
      <c r="O14" s="18"/>
      <c r="Q14" s="16" t="s">
        <v>0</v>
      </c>
      <c r="R14" s="5"/>
      <c r="S14" s="5"/>
      <c r="T14" s="5"/>
      <c r="U14" s="18"/>
      <c r="V14" s="18"/>
      <c r="W14" s="18"/>
      <c r="X14" s="18"/>
      <c r="Y14" s="18"/>
      <c r="Z14" s="18"/>
      <c r="AA14" s="18"/>
      <c r="AB14" s="18"/>
      <c r="AC14" s="18"/>
    </row>
    <row r="15" spans="2:29" ht="15.75" customHeight="1" x14ac:dyDescent="0.25">
      <c r="B15" s="19"/>
      <c r="C15" s="17" t="s">
        <v>1</v>
      </c>
      <c r="D15" s="17" t="s">
        <v>2</v>
      </c>
      <c r="E15" s="17" t="s">
        <v>3</v>
      </c>
      <c r="F15" s="20" t="s">
        <v>8</v>
      </c>
      <c r="G15" s="21" t="s">
        <v>9</v>
      </c>
      <c r="H15" s="22" t="s">
        <v>10</v>
      </c>
      <c r="I15" s="18"/>
      <c r="J15" s="20" t="s">
        <v>8</v>
      </c>
      <c r="K15" s="21" t="s">
        <v>9</v>
      </c>
      <c r="L15" s="22" t="s">
        <v>10</v>
      </c>
      <c r="M15" s="18">
        <v>160</v>
      </c>
      <c r="N15" s="18"/>
      <c r="O15" s="18"/>
      <c r="Q15" s="19"/>
      <c r="R15" s="17" t="s">
        <v>1</v>
      </c>
      <c r="S15" s="17" t="s">
        <v>3</v>
      </c>
      <c r="T15" s="17" t="s">
        <v>2</v>
      </c>
      <c r="U15" s="20" t="s">
        <v>8</v>
      </c>
      <c r="V15" s="21" t="s">
        <v>9</v>
      </c>
      <c r="W15" s="22" t="s">
        <v>10</v>
      </c>
      <c r="X15" s="18"/>
      <c r="Y15" s="20"/>
      <c r="Z15" s="21"/>
      <c r="AA15" s="22"/>
      <c r="AB15" s="18"/>
      <c r="AC15" s="18"/>
    </row>
    <row r="16" spans="2:29" ht="15.75" customHeight="1" x14ac:dyDescent="0.25">
      <c r="B16" s="28">
        <v>83</v>
      </c>
      <c r="C16" s="24">
        <v>160</v>
      </c>
      <c r="D16" s="24">
        <v>6.1</v>
      </c>
      <c r="E16" s="24">
        <v>0.1</v>
      </c>
      <c r="F16" s="25">
        <v>63.6</v>
      </c>
      <c r="G16" s="26">
        <f t="shared" ref="G16:G18" si="4">100-F16</f>
        <v>36.4</v>
      </c>
      <c r="H16" s="27">
        <f t="shared" ref="H16:H18" si="5">100-F16-G16</f>
        <v>0</v>
      </c>
      <c r="I16" s="18"/>
      <c r="J16" s="25">
        <v>8.5</v>
      </c>
      <c r="K16" s="26">
        <v>0</v>
      </c>
      <c r="L16" s="27">
        <v>10.7</v>
      </c>
      <c r="M16" s="24">
        <v>2.69</v>
      </c>
      <c r="N16" s="24">
        <v>0.34399999999999997</v>
      </c>
      <c r="O16" s="29"/>
      <c r="Q16" s="28">
        <v>83</v>
      </c>
      <c r="R16" s="24">
        <v>160</v>
      </c>
      <c r="S16" s="24">
        <v>0.1</v>
      </c>
      <c r="T16" s="24">
        <v>6.1</v>
      </c>
      <c r="U16" s="25">
        <v>63.6</v>
      </c>
      <c r="V16" s="26">
        <f t="shared" ref="V16:V18" si="6">100-U16</f>
        <v>36.4</v>
      </c>
      <c r="W16" s="27">
        <f t="shared" ref="W16:W18" si="7">100-U16-V16</f>
        <v>0</v>
      </c>
      <c r="X16" s="18"/>
      <c r="Y16" s="25"/>
      <c r="Z16" s="26"/>
      <c r="AA16" s="27"/>
      <c r="AB16" s="24"/>
      <c r="AC16" s="24"/>
    </row>
    <row r="17" spans="2:29" ht="15.75" customHeight="1" x14ac:dyDescent="0.25">
      <c r="B17" s="23">
        <v>84</v>
      </c>
      <c r="C17" s="24">
        <v>160</v>
      </c>
      <c r="D17" s="24">
        <v>14.2</v>
      </c>
      <c r="E17" s="24">
        <v>0.1</v>
      </c>
      <c r="F17" s="25">
        <v>76.5</v>
      </c>
      <c r="G17" s="26">
        <f t="shared" si="4"/>
        <v>23.5</v>
      </c>
      <c r="H17" s="27">
        <f t="shared" si="5"/>
        <v>0</v>
      </c>
      <c r="I17" s="18"/>
      <c r="J17" s="25">
        <v>8</v>
      </c>
      <c r="K17" s="26">
        <v>0</v>
      </c>
      <c r="L17" s="27">
        <v>11.5</v>
      </c>
      <c r="M17" s="1">
        <v>2.2000000000000002</v>
      </c>
      <c r="N17" s="24">
        <v>0.29599999999999999</v>
      </c>
      <c r="O17" s="29"/>
      <c r="Q17" s="23">
        <v>84</v>
      </c>
      <c r="R17" s="24">
        <v>160</v>
      </c>
      <c r="S17" s="24">
        <v>0.1</v>
      </c>
      <c r="T17" s="24">
        <v>14.2</v>
      </c>
      <c r="U17" s="25">
        <v>76.5</v>
      </c>
      <c r="V17" s="26">
        <f t="shared" si="6"/>
        <v>23.5</v>
      </c>
      <c r="W17" s="27">
        <f t="shared" si="7"/>
        <v>0</v>
      </c>
      <c r="X17" s="18"/>
      <c r="Y17" s="25"/>
      <c r="Z17" s="26"/>
      <c r="AA17" s="27"/>
      <c r="AB17" s="24"/>
      <c r="AC17" s="24"/>
    </row>
    <row r="18" spans="2:29" ht="15.75" customHeight="1" x14ac:dyDescent="0.25">
      <c r="B18" s="23">
        <v>85</v>
      </c>
      <c r="C18" s="24">
        <v>160</v>
      </c>
      <c r="D18" s="24">
        <v>21.5</v>
      </c>
      <c r="E18" s="24">
        <v>0.1</v>
      </c>
      <c r="F18" s="25">
        <v>100</v>
      </c>
      <c r="G18" s="26">
        <f t="shared" si="4"/>
        <v>0</v>
      </c>
      <c r="H18" s="27">
        <f t="shared" si="5"/>
        <v>0</v>
      </c>
      <c r="I18" s="18"/>
      <c r="J18" s="25">
        <v>8.3000000000000007</v>
      </c>
      <c r="K18" s="26">
        <v>0</v>
      </c>
      <c r="L18" s="27">
        <v>0</v>
      </c>
      <c r="M18" s="24">
        <v>1.51</v>
      </c>
      <c r="N18" s="24">
        <v>0.49199999999999999</v>
      </c>
      <c r="O18" s="29"/>
      <c r="Q18" s="23">
        <v>85</v>
      </c>
      <c r="R18" s="24">
        <v>160</v>
      </c>
      <c r="S18" s="24">
        <v>0.1</v>
      </c>
      <c r="T18" s="24">
        <v>21.5</v>
      </c>
      <c r="U18" s="25">
        <v>100</v>
      </c>
      <c r="V18" s="26">
        <f t="shared" si="6"/>
        <v>0</v>
      </c>
      <c r="W18" s="27">
        <f t="shared" si="7"/>
        <v>0</v>
      </c>
      <c r="X18" s="18"/>
      <c r="Y18" s="25"/>
      <c r="Z18" s="26"/>
      <c r="AA18" s="27"/>
      <c r="AB18" s="24"/>
      <c r="AC18" s="24"/>
    </row>
    <row r="19" spans="2:29" ht="15.75" customHeight="1" x14ac:dyDescent="0.25">
      <c r="M19" s="24">
        <v>1.06</v>
      </c>
    </row>
    <row r="21" spans="2:29" ht="15.75" customHeight="1" x14ac:dyDescent="0.25">
      <c r="B21" s="34" t="s">
        <v>40</v>
      </c>
      <c r="C21" s="34"/>
    </row>
    <row r="22" spans="2:29" ht="15.75" customHeight="1" x14ac:dyDescent="0.25">
      <c r="B22" s="16" t="s">
        <v>0</v>
      </c>
      <c r="C22" s="5"/>
      <c r="D22" s="5"/>
      <c r="E22" s="5"/>
      <c r="F22" s="18"/>
      <c r="G22" s="18"/>
      <c r="H22" s="18"/>
      <c r="I22" s="18"/>
      <c r="J22" s="18" t="s">
        <v>5</v>
      </c>
      <c r="K22" s="18"/>
      <c r="L22" s="18"/>
      <c r="M22" s="18" t="s">
        <v>6</v>
      </c>
      <c r="N22" s="18" t="s">
        <v>7</v>
      </c>
      <c r="O22" s="18"/>
    </row>
    <row r="23" spans="2:29" ht="15.75" customHeight="1" x14ac:dyDescent="0.25">
      <c r="B23" s="19"/>
      <c r="C23" s="17" t="s">
        <v>1</v>
      </c>
      <c r="D23" s="17" t="s">
        <v>3</v>
      </c>
      <c r="E23" s="17" t="s">
        <v>2</v>
      </c>
      <c r="F23" s="20" t="s">
        <v>8</v>
      </c>
      <c r="G23" s="21" t="s">
        <v>9</v>
      </c>
      <c r="H23" s="22" t="s">
        <v>10</v>
      </c>
      <c r="I23" s="18"/>
      <c r="J23" s="20" t="s">
        <v>8</v>
      </c>
      <c r="K23" s="21" t="s">
        <v>9</v>
      </c>
      <c r="L23" s="22" t="s">
        <v>10</v>
      </c>
      <c r="M23" s="18"/>
      <c r="N23" s="18"/>
      <c r="O23" s="18"/>
    </row>
    <row r="24" spans="2:29" ht="15.75" customHeight="1" x14ac:dyDescent="0.25">
      <c r="B24" s="28">
        <v>80</v>
      </c>
      <c r="C24" s="24">
        <v>135</v>
      </c>
      <c r="D24" s="24">
        <v>0.20300000000000001</v>
      </c>
      <c r="E24" s="24">
        <v>11.48</v>
      </c>
      <c r="F24" s="25">
        <v>45.95</v>
      </c>
      <c r="G24" s="26">
        <v>27.67</v>
      </c>
      <c r="H24" s="27">
        <f t="shared" ref="H24:H25" si="8">100-F24-G24</f>
        <v>26.379999999999995</v>
      </c>
      <c r="I24" s="18"/>
      <c r="J24" s="25">
        <v>9</v>
      </c>
      <c r="K24" s="26">
        <v>17</v>
      </c>
      <c r="L24" s="27">
        <v>0</v>
      </c>
      <c r="M24" s="24">
        <v>6</v>
      </c>
      <c r="N24" s="24">
        <v>0.50700000000000001</v>
      </c>
      <c r="O24" s="29"/>
    </row>
    <row r="25" spans="2:29" ht="15.75" customHeight="1" x14ac:dyDescent="0.25">
      <c r="B25" s="6">
        <v>72</v>
      </c>
      <c r="C25" s="1">
        <v>135</v>
      </c>
      <c r="D25" s="1">
        <v>0.2</v>
      </c>
      <c r="E25" s="1">
        <v>21.32</v>
      </c>
      <c r="F25" s="9">
        <v>30</v>
      </c>
      <c r="G25" s="10">
        <v>27</v>
      </c>
      <c r="H25" s="11">
        <f t="shared" si="8"/>
        <v>43</v>
      </c>
      <c r="I25" s="5"/>
      <c r="J25" s="9">
        <v>7.3</v>
      </c>
      <c r="K25" s="10">
        <v>18.8</v>
      </c>
      <c r="L25" s="11">
        <v>10</v>
      </c>
      <c r="M25" s="1">
        <v>6.58</v>
      </c>
      <c r="N25" s="1">
        <v>0.68</v>
      </c>
    </row>
    <row r="26" spans="2:29" ht="15.75" customHeight="1" x14ac:dyDescent="0.25">
      <c r="B26" s="36">
        <v>136</v>
      </c>
      <c r="C26" s="24">
        <v>135</v>
      </c>
      <c r="D26" s="1">
        <v>0.2</v>
      </c>
      <c r="E26" s="24">
        <v>15.1</v>
      </c>
      <c r="F26" s="25">
        <v>50.3</v>
      </c>
      <c r="G26" s="26">
        <v>29.6</v>
      </c>
      <c r="H26" s="27">
        <v>20</v>
      </c>
      <c r="I26" s="36">
        <v>150</v>
      </c>
      <c r="J26" s="9"/>
      <c r="K26" s="10"/>
      <c r="L26" s="11"/>
    </row>
    <row r="33" spans="2:15" ht="12.5" x14ac:dyDescent="0.25">
      <c r="B33" s="34" t="s">
        <v>41</v>
      </c>
      <c r="C33" s="34"/>
    </row>
    <row r="34" spans="2:15" ht="12.5" x14ac:dyDescent="0.25">
      <c r="B34" s="16" t="s">
        <v>0</v>
      </c>
      <c r="C34" s="5"/>
      <c r="D34" s="5"/>
      <c r="E34" s="5"/>
      <c r="F34" s="18"/>
      <c r="G34" s="18"/>
      <c r="H34" s="18"/>
      <c r="I34" s="18"/>
      <c r="J34" s="18" t="s">
        <v>5</v>
      </c>
      <c r="K34" s="18"/>
      <c r="L34" s="18"/>
      <c r="M34" s="18" t="s">
        <v>6</v>
      </c>
      <c r="N34" s="18" t="s">
        <v>7</v>
      </c>
      <c r="O34" s="18"/>
    </row>
    <row r="35" spans="2:15" ht="12.5" x14ac:dyDescent="0.25">
      <c r="B35" s="19"/>
      <c r="C35" s="17" t="s">
        <v>1</v>
      </c>
      <c r="D35" s="17" t="s">
        <v>2</v>
      </c>
      <c r="E35" s="17" t="s">
        <v>3</v>
      </c>
      <c r="F35" s="20" t="s">
        <v>8</v>
      </c>
      <c r="G35" s="21" t="s">
        <v>9</v>
      </c>
      <c r="H35" s="22" t="s">
        <v>10</v>
      </c>
      <c r="I35" s="18"/>
      <c r="J35" s="20" t="s">
        <v>8</v>
      </c>
      <c r="K35" s="21" t="s">
        <v>9</v>
      </c>
      <c r="L35" s="22" t="s">
        <v>10</v>
      </c>
      <c r="M35" s="18"/>
      <c r="N35" s="18"/>
      <c r="O35" s="18"/>
    </row>
    <row r="37" spans="2:15" ht="12.5" x14ac:dyDescent="0.25">
      <c r="B37" s="1">
        <v>104</v>
      </c>
      <c r="C37" s="1">
        <v>135</v>
      </c>
      <c r="D37" s="1">
        <v>14.2</v>
      </c>
      <c r="E37" s="1">
        <v>0.1</v>
      </c>
      <c r="F37" s="9">
        <v>73.099999999999994</v>
      </c>
      <c r="G37" s="10">
        <v>12.1</v>
      </c>
      <c r="H37" s="11">
        <f t="shared" ref="H37:H38" si="9">100-F37-G37</f>
        <v>14.800000000000006</v>
      </c>
      <c r="I37" s="5"/>
      <c r="J37" s="9">
        <v>7.7</v>
      </c>
      <c r="K37" s="10">
        <v>12.2</v>
      </c>
      <c r="L37" s="11">
        <v>9.1999999999999993</v>
      </c>
    </row>
    <row r="38" spans="2:15" ht="12.5" x14ac:dyDescent="0.25">
      <c r="B38" s="1">
        <v>105</v>
      </c>
      <c r="C38" s="1">
        <v>135</v>
      </c>
      <c r="D38" s="1">
        <v>11.5</v>
      </c>
      <c r="E38" s="1">
        <v>0.1</v>
      </c>
      <c r="F38" s="9">
        <v>78.3</v>
      </c>
      <c r="G38" s="10">
        <v>6.2</v>
      </c>
      <c r="H38" s="11">
        <f t="shared" si="9"/>
        <v>15.500000000000004</v>
      </c>
      <c r="I38" s="5"/>
      <c r="J38" s="9">
        <v>7.2</v>
      </c>
      <c r="K38" s="10">
        <v>12</v>
      </c>
      <c r="L38" s="11">
        <v>7.7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workbookViewId="0"/>
  </sheetViews>
  <sheetFormatPr defaultColWidth="12.6328125" defaultRowHeight="15.75" customHeight="1" x14ac:dyDescent="0.25"/>
  <cols>
    <col min="1" max="1" width="5.26953125" customWidth="1"/>
    <col min="2" max="2" width="4.453125" customWidth="1"/>
    <col min="3" max="3" width="7.08984375" customWidth="1"/>
    <col min="4" max="4" width="6.26953125" customWidth="1"/>
    <col min="5" max="5" width="6.453125" customWidth="1"/>
    <col min="6" max="6" width="5.90625" customWidth="1"/>
    <col min="7" max="7" width="6.26953125" customWidth="1"/>
    <col min="8" max="8" width="6.36328125" customWidth="1"/>
    <col min="10" max="10" width="15.08984375" customWidth="1"/>
  </cols>
  <sheetData>
    <row r="1" spans="1:15" ht="36.75" customHeight="1" x14ac:dyDescent="0.35">
      <c r="A1" s="5" t="s">
        <v>42</v>
      </c>
      <c r="B1" s="37" t="s">
        <v>12</v>
      </c>
      <c r="C1" s="38" t="s">
        <v>43</v>
      </c>
      <c r="D1" s="39"/>
      <c r="E1" s="40"/>
      <c r="F1" s="40" t="s">
        <v>44</v>
      </c>
      <c r="G1" s="40" t="s">
        <v>45</v>
      </c>
      <c r="H1" s="1" t="s">
        <v>46</v>
      </c>
      <c r="I1" s="1" t="s">
        <v>47</v>
      </c>
      <c r="J1" s="40" t="s">
        <v>48</v>
      </c>
      <c r="K1" s="40" t="s">
        <v>49</v>
      </c>
      <c r="L1" s="1" t="s">
        <v>50</v>
      </c>
      <c r="M1" s="40" t="s">
        <v>51</v>
      </c>
      <c r="N1" s="1" t="s">
        <v>52</v>
      </c>
      <c r="O1" s="40" t="s">
        <v>53</v>
      </c>
    </row>
    <row r="2" spans="1:15" ht="15.5" x14ac:dyDescent="0.35">
      <c r="A2" s="5">
        <v>79.866</v>
      </c>
      <c r="B2" s="37">
        <f>1000/18</f>
        <v>55.555555555555557</v>
      </c>
      <c r="C2" s="38">
        <v>95.210999999999999</v>
      </c>
      <c r="D2" s="39"/>
      <c r="E2" s="40" t="s">
        <v>8</v>
      </c>
      <c r="F2" s="40">
        <v>943.9</v>
      </c>
      <c r="G2" s="40">
        <v>49.9</v>
      </c>
      <c r="H2" s="40">
        <v>4.05</v>
      </c>
      <c r="I2" s="41">
        <f>7/2*10^-9</f>
        <v>3.5000000000000003E-9</v>
      </c>
      <c r="J2" s="40">
        <f>A2/((4/3*3.14*I2^3)*(H2*1000))</f>
        <v>1.0985868414699818E+23</v>
      </c>
      <c r="K2" s="42">
        <f t="shared" ref="K2:K3" si="0">4*3.14*I2^2</f>
        <v>1.5386000000000002E-16</v>
      </c>
      <c r="L2" s="41">
        <f>J2/A2*K2</f>
        <v>211640.21164021164</v>
      </c>
      <c r="M2" s="42">
        <f t="shared" ref="M2:M3" si="1">J2*K2</f>
        <v>16902857.142857142</v>
      </c>
      <c r="N2">
        <f t="shared" ref="N2:N3" si="2">F2*1000-(403.15*G2)</f>
        <v>923782.81499999994</v>
      </c>
      <c r="O2" s="41">
        <f t="shared" ref="O2:O3" si="3">N2/M2</f>
        <v>5.4652465390466531E-2</v>
      </c>
    </row>
    <row r="3" spans="1:15" ht="15.5" x14ac:dyDescent="0.35">
      <c r="B3" s="40"/>
      <c r="C3" s="43"/>
      <c r="D3" s="39"/>
      <c r="E3" s="40" t="s">
        <v>9</v>
      </c>
      <c r="F3" s="40">
        <v>943.9</v>
      </c>
      <c r="G3" s="40">
        <v>50.23</v>
      </c>
      <c r="H3" s="40">
        <v>4.2350000000000003</v>
      </c>
      <c r="I3" s="42">
        <f>14/2*10^-9</f>
        <v>7.0000000000000006E-9</v>
      </c>
      <c r="J3" s="40">
        <f>A2/((4/3*3.14*I3^3)*(H3*1000))</f>
        <v>1.3132457815683075E+22</v>
      </c>
      <c r="K3" s="42">
        <f t="shared" si="0"/>
        <v>6.154400000000001E-16</v>
      </c>
      <c r="L3" s="41">
        <f>J3/A2*K3</f>
        <v>101197.50379490638</v>
      </c>
      <c r="M3" s="42">
        <f t="shared" si="1"/>
        <v>8082239.8380839936</v>
      </c>
      <c r="N3">
        <f t="shared" si="2"/>
        <v>923649.77549999999</v>
      </c>
      <c r="O3" s="41">
        <f t="shared" si="3"/>
        <v>0.11428141134190394</v>
      </c>
    </row>
    <row r="4" spans="1:15" ht="15.5" x14ac:dyDescent="0.35">
      <c r="B4" s="40"/>
      <c r="C4" s="43"/>
      <c r="D4" s="39"/>
      <c r="E4" s="40"/>
      <c r="F4" s="40"/>
      <c r="G4" s="40"/>
      <c r="H4" s="40"/>
      <c r="I4" s="40"/>
      <c r="K4" s="40"/>
      <c r="L4" s="40"/>
      <c r="M4" s="40"/>
      <c r="N4">
        <f>N3-N2</f>
        <v>-133.0394999999553</v>
      </c>
    </row>
    <row r="5" spans="1:15" ht="15.5" x14ac:dyDescent="0.35">
      <c r="B5" s="40"/>
      <c r="C5" s="43"/>
      <c r="D5" s="39"/>
      <c r="E5" s="40"/>
      <c r="F5" s="40"/>
      <c r="G5" s="40"/>
      <c r="H5" s="40"/>
      <c r="I5" s="40"/>
      <c r="J5" s="40"/>
      <c r="K5" s="40"/>
      <c r="L5" s="40"/>
      <c r="M5" s="40"/>
    </row>
    <row r="6" spans="1:15" ht="15.5" x14ac:dyDescent="0.35">
      <c r="B6" s="40" t="s">
        <v>1</v>
      </c>
      <c r="C6" s="43" t="s">
        <v>54</v>
      </c>
      <c r="D6" s="39" t="s">
        <v>55</v>
      </c>
      <c r="E6" s="1" t="s">
        <v>56</v>
      </c>
      <c r="F6" s="40"/>
      <c r="G6" s="40"/>
      <c r="H6" s="40"/>
      <c r="I6" s="40"/>
      <c r="J6" s="40"/>
      <c r="K6" s="40"/>
      <c r="L6" s="40"/>
      <c r="M6" s="40"/>
    </row>
    <row r="7" spans="1:15" ht="15.5" x14ac:dyDescent="0.35">
      <c r="B7" s="40">
        <v>0</v>
      </c>
      <c r="C7" s="43">
        <v>0.34599999999999997</v>
      </c>
      <c r="D7" s="39">
        <f t="shared" ref="D7:D21" si="4">55.55555556/(1000*C7/95.211)</f>
        <v>15.287572255558265</v>
      </c>
      <c r="E7" s="40">
        <v>25.7</v>
      </c>
      <c r="F7" s="40"/>
      <c r="G7" s="40"/>
      <c r="H7" s="40"/>
      <c r="I7" s="40"/>
      <c r="J7" s="40"/>
      <c r="K7" s="40"/>
      <c r="L7" s="40"/>
      <c r="M7" s="40"/>
    </row>
    <row r="8" spans="1:15" ht="15.5" x14ac:dyDescent="0.35">
      <c r="B8" s="40">
        <v>10</v>
      </c>
      <c r="C8" s="43">
        <v>0.34899999999999998</v>
      </c>
      <c r="D8" s="39">
        <f t="shared" si="4"/>
        <v>15.156160459665216</v>
      </c>
      <c r="E8" s="40">
        <v>25.9</v>
      </c>
      <c r="F8" s="40"/>
      <c r="G8" s="40"/>
      <c r="H8" s="40"/>
      <c r="I8" s="40"/>
      <c r="J8" s="40"/>
      <c r="K8" s="40"/>
      <c r="L8" s="40"/>
      <c r="M8" s="40"/>
    </row>
    <row r="9" spans="1:15" ht="15.5" x14ac:dyDescent="0.35">
      <c r="B9" s="40">
        <v>20</v>
      </c>
      <c r="C9" s="43">
        <v>0.35299999999999998</v>
      </c>
      <c r="D9" s="39">
        <f t="shared" si="4"/>
        <v>14.984419264654845</v>
      </c>
      <c r="E9" s="40">
        <v>26.15</v>
      </c>
      <c r="F9" s="40"/>
      <c r="G9" s="40"/>
      <c r="H9" s="40"/>
      <c r="I9" s="40"/>
      <c r="J9" s="40"/>
      <c r="K9" s="40"/>
      <c r="L9" s="40"/>
      <c r="M9" s="40"/>
    </row>
    <row r="10" spans="1:15" ht="15.5" x14ac:dyDescent="0.35">
      <c r="B10" s="40">
        <v>30</v>
      </c>
      <c r="C10" s="43">
        <v>0.35799999999999998</v>
      </c>
      <c r="D10" s="39">
        <f t="shared" si="4"/>
        <v>14.77513966598648</v>
      </c>
      <c r="E10" s="40">
        <v>26.35</v>
      </c>
      <c r="F10" s="40"/>
      <c r="G10" s="40"/>
      <c r="H10" s="40"/>
      <c r="I10" s="40"/>
      <c r="J10" s="40"/>
      <c r="K10" s="40"/>
      <c r="L10" s="40"/>
      <c r="M10" s="40"/>
    </row>
    <row r="11" spans="1:15" ht="15.5" x14ac:dyDescent="0.35">
      <c r="B11" s="40">
        <v>40</v>
      </c>
      <c r="C11" s="43">
        <v>0.36499999999999999</v>
      </c>
      <c r="D11" s="39">
        <f t="shared" si="4"/>
        <v>14.49178082307715</v>
      </c>
      <c r="E11" s="1">
        <v>26.73</v>
      </c>
    </row>
    <row r="12" spans="1:15" ht="15.5" x14ac:dyDescent="0.35">
      <c r="B12" s="40">
        <v>50</v>
      </c>
      <c r="C12" s="43">
        <v>0.372</v>
      </c>
      <c r="D12" s="39">
        <f t="shared" si="4"/>
        <v>14.219086022642903</v>
      </c>
      <c r="E12" s="1">
        <v>27.12</v>
      </c>
    </row>
    <row r="13" spans="1:15" ht="15.5" x14ac:dyDescent="0.35">
      <c r="B13" s="40">
        <v>60</v>
      </c>
      <c r="C13" s="43">
        <v>0.379</v>
      </c>
      <c r="D13" s="39">
        <f t="shared" si="4"/>
        <v>13.956464381063746</v>
      </c>
      <c r="E13" s="1">
        <v>27.5</v>
      </c>
    </row>
    <row r="14" spans="1:15" ht="15.5" x14ac:dyDescent="0.35">
      <c r="B14" s="40">
        <v>70</v>
      </c>
      <c r="C14" s="43">
        <v>0.38800000000000001</v>
      </c>
      <c r="D14" s="39">
        <f t="shared" si="4"/>
        <v>13.632731959853505</v>
      </c>
      <c r="E14" s="1">
        <v>27.95</v>
      </c>
    </row>
    <row r="15" spans="1:15" ht="15.5" x14ac:dyDescent="0.35">
      <c r="B15" s="40">
        <v>80</v>
      </c>
      <c r="C15" s="43">
        <v>0.39800000000000002</v>
      </c>
      <c r="D15" s="39">
        <f t="shared" si="4"/>
        <v>13.29020100608834</v>
      </c>
      <c r="E15" s="1">
        <v>28.43</v>
      </c>
    </row>
    <row r="16" spans="1:15" ht="15.5" x14ac:dyDescent="0.35">
      <c r="B16" s="40">
        <v>90</v>
      </c>
      <c r="C16" s="43">
        <v>0.41</v>
      </c>
      <c r="D16" s="39">
        <f t="shared" si="4"/>
        <v>12.901219513227218</v>
      </c>
      <c r="E16" s="1">
        <v>29.09</v>
      </c>
    </row>
    <row r="17" spans="2:5" ht="15.5" x14ac:dyDescent="0.35">
      <c r="B17" s="40">
        <v>100</v>
      </c>
      <c r="C17" s="43">
        <v>0.42199999999999999</v>
      </c>
      <c r="D17" s="39">
        <f t="shared" si="4"/>
        <v>12.534360190576209</v>
      </c>
      <c r="E17" s="40">
        <v>29.63</v>
      </c>
    </row>
    <row r="18" spans="2:5" ht="15.5" x14ac:dyDescent="0.35">
      <c r="B18" s="40">
        <v>110</v>
      </c>
      <c r="C18" s="43">
        <v>0.438</v>
      </c>
      <c r="D18" s="39">
        <f t="shared" si="4"/>
        <v>12.076484019230959</v>
      </c>
      <c r="E18" s="40">
        <v>30.45</v>
      </c>
    </row>
    <row r="19" spans="2:5" ht="15.5" x14ac:dyDescent="0.35">
      <c r="B19" s="40">
        <v>120</v>
      </c>
      <c r="C19" s="43">
        <v>0.46400000000000002</v>
      </c>
      <c r="D19" s="39">
        <f t="shared" si="4"/>
        <v>11.399784483670604</v>
      </c>
      <c r="E19" s="1">
        <v>31.37</v>
      </c>
    </row>
    <row r="20" spans="2:5" ht="15.5" x14ac:dyDescent="0.35">
      <c r="B20" s="40">
        <v>130</v>
      </c>
      <c r="C20" s="43">
        <v>0.48599999999999999</v>
      </c>
      <c r="D20" s="39">
        <f t="shared" si="4"/>
        <v>10.883744856837778</v>
      </c>
      <c r="E20" s="40">
        <v>32.69</v>
      </c>
    </row>
    <row r="21" spans="2:5" ht="15.5" x14ac:dyDescent="0.35">
      <c r="B21" s="40">
        <v>140</v>
      </c>
      <c r="C21" s="43">
        <v>0.503</v>
      </c>
      <c r="D21" s="39">
        <f t="shared" si="4"/>
        <v>10.515904573405884</v>
      </c>
      <c r="E21" s="40">
        <v>33.46</v>
      </c>
    </row>
    <row r="22" spans="2:5" ht="12.5" x14ac:dyDescent="0.25">
      <c r="C22" s="4"/>
      <c r="D22" s="3"/>
    </row>
    <row r="23" spans="2:5" ht="12.5" x14ac:dyDescent="0.25">
      <c r="C23" s="4"/>
      <c r="D23" s="3"/>
    </row>
    <row r="24" spans="2:5" ht="15.5" x14ac:dyDescent="0.35">
      <c r="B24" s="1" t="s">
        <v>56</v>
      </c>
      <c r="C24" s="43" t="s">
        <v>55</v>
      </c>
      <c r="D24" s="3"/>
    </row>
    <row r="25" spans="2:5" ht="12.5" x14ac:dyDescent="0.25">
      <c r="B25" s="1">
        <v>10</v>
      </c>
      <c r="C25" s="4">
        <f t="shared" ref="C25:C38" si="5">((1000-(B25/100*1000))/18)/(B25/100*1000/95.211)</f>
        <v>47.605499999999999</v>
      </c>
      <c r="D25" s="3"/>
    </row>
    <row r="26" spans="2:5" ht="12.5" x14ac:dyDescent="0.25">
      <c r="B26" s="1">
        <v>15</v>
      </c>
      <c r="C26" s="4">
        <f t="shared" si="5"/>
        <v>29.973833333333332</v>
      </c>
      <c r="D26" s="3"/>
    </row>
    <row r="27" spans="2:5" ht="12.5" x14ac:dyDescent="0.25">
      <c r="B27" s="1">
        <v>20</v>
      </c>
      <c r="C27" s="4">
        <f t="shared" si="5"/>
        <v>21.157999999999998</v>
      </c>
      <c r="D27" s="3"/>
    </row>
    <row r="28" spans="2:5" ht="12.5" x14ac:dyDescent="0.25">
      <c r="B28" s="1">
        <v>25</v>
      </c>
      <c r="C28" s="4">
        <f t="shared" si="5"/>
        <v>15.868499999999999</v>
      </c>
      <c r="D28" s="3"/>
    </row>
    <row r="29" spans="2:5" ht="12.5" x14ac:dyDescent="0.25">
      <c r="B29" s="1">
        <v>30</v>
      </c>
      <c r="C29" s="4">
        <f t="shared" si="5"/>
        <v>12.342166666666666</v>
      </c>
      <c r="D29" s="3"/>
    </row>
    <row r="30" spans="2:5" ht="12.5" x14ac:dyDescent="0.25">
      <c r="B30" s="1">
        <v>31</v>
      </c>
      <c r="C30" s="4">
        <f t="shared" si="5"/>
        <v>11.773403225806453</v>
      </c>
      <c r="D30" s="3"/>
    </row>
    <row r="31" spans="2:5" ht="12.5" x14ac:dyDescent="0.25">
      <c r="B31" s="1">
        <v>32</v>
      </c>
      <c r="C31" s="4">
        <f t="shared" si="5"/>
        <v>11.240187500000001</v>
      </c>
      <c r="D31" s="3"/>
    </row>
    <row r="32" spans="2:5" ht="12.5" x14ac:dyDescent="0.25">
      <c r="B32" s="1">
        <v>33</v>
      </c>
      <c r="C32" s="4">
        <f t="shared" si="5"/>
        <v>10.739287878787879</v>
      </c>
      <c r="D32" s="3"/>
    </row>
    <row r="33" spans="1:11" ht="12.5" x14ac:dyDescent="0.25">
      <c r="B33" s="1">
        <v>34</v>
      </c>
      <c r="C33" s="4">
        <f t="shared" si="5"/>
        <v>10.26785294117647</v>
      </c>
      <c r="D33" s="3"/>
    </row>
    <row r="34" spans="1:11" ht="12.5" x14ac:dyDescent="0.25">
      <c r="B34" s="1">
        <v>35</v>
      </c>
      <c r="C34" s="4">
        <f t="shared" si="5"/>
        <v>9.8233571428571445</v>
      </c>
      <c r="D34" s="3"/>
    </row>
    <row r="35" spans="1:11" ht="12.5" x14ac:dyDescent="0.25">
      <c r="B35" s="1">
        <v>36</v>
      </c>
      <c r="C35" s="4">
        <f t="shared" si="5"/>
        <v>9.4035555555555561</v>
      </c>
      <c r="D35" s="3"/>
    </row>
    <row r="36" spans="1:11" ht="12.5" x14ac:dyDescent="0.25">
      <c r="B36" s="1">
        <v>37</v>
      </c>
      <c r="C36" s="4">
        <f t="shared" si="5"/>
        <v>9.0064459459459449</v>
      </c>
      <c r="D36" s="3"/>
    </row>
    <row r="37" spans="1:11" ht="12.5" x14ac:dyDescent="0.25">
      <c r="B37" s="1">
        <v>38</v>
      </c>
      <c r="C37" s="4">
        <f t="shared" si="5"/>
        <v>8.630236842105262</v>
      </c>
      <c r="D37" s="3"/>
    </row>
    <row r="38" spans="1:11" ht="12.5" x14ac:dyDescent="0.25">
      <c r="B38" s="1">
        <v>39</v>
      </c>
      <c r="C38" s="4">
        <f t="shared" si="5"/>
        <v>8.2733205128205114</v>
      </c>
      <c r="D38" s="3"/>
    </row>
    <row r="39" spans="1:11" ht="12.5" x14ac:dyDescent="0.25">
      <c r="C39" s="4"/>
      <c r="D39" s="3"/>
    </row>
    <row r="40" spans="1:11" ht="12.5" x14ac:dyDescent="0.25">
      <c r="C40" s="4"/>
      <c r="D40" s="3"/>
    </row>
    <row r="41" spans="1:11" ht="12.5" x14ac:dyDescent="0.25">
      <c r="C41" s="4"/>
      <c r="D41" s="3"/>
    </row>
    <row r="42" spans="1:11" ht="12.5" x14ac:dyDescent="0.25">
      <c r="A42" s="19"/>
      <c r="B42" s="17" t="s">
        <v>1</v>
      </c>
      <c r="C42" s="44" t="s">
        <v>2</v>
      </c>
      <c r="D42" s="45" t="s">
        <v>3</v>
      </c>
      <c r="E42" s="20" t="s">
        <v>8</v>
      </c>
      <c r="F42" s="21" t="s">
        <v>9</v>
      </c>
      <c r="G42" s="22" t="s">
        <v>10</v>
      </c>
      <c r="H42" s="1" t="s">
        <v>57</v>
      </c>
      <c r="I42" s="1" t="s">
        <v>58</v>
      </c>
      <c r="J42" s="1" t="s">
        <v>59</v>
      </c>
      <c r="K42" s="1" t="s">
        <v>60</v>
      </c>
    </row>
    <row r="43" spans="1:11" ht="12.5" x14ac:dyDescent="0.25">
      <c r="A43" s="36">
        <v>138</v>
      </c>
      <c r="B43" s="24">
        <v>130</v>
      </c>
      <c r="C43" s="46">
        <v>15.1</v>
      </c>
      <c r="D43" s="47">
        <f>1/30</f>
        <v>3.3333333333333333E-2</v>
      </c>
      <c r="E43" s="25">
        <v>57</v>
      </c>
      <c r="F43" s="26">
        <v>24</v>
      </c>
      <c r="G43" s="27">
        <v>19</v>
      </c>
      <c r="H43">
        <f t="shared" ref="H43:H49" si="6">(150*D43*E43/100)</f>
        <v>2.85</v>
      </c>
      <c r="I43">
        <f t="shared" ref="I43:I49" si="7">(150*D43*F43/100)</f>
        <v>1.2</v>
      </c>
      <c r="J43" s="41">
        <f>-(H43/79.866*943.9*1000)-(403.15*49.9*H43/79.866)+O2*L2*H43</f>
        <v>-1435.7543197355481</v>
      </c>
      <c r="K43" s="41">
        <f t="shared" ref="K43:K49" si="8">-(I43/79.866*943.9*1000)-(403.15*49.9*I43/79.866)+$O$2*$L$2*I43</f>
        <v>-604.52813462549784</v>
      </c>
    </row>
    <row r="44" spans="1:11" ht="12.5" x14ac:dyDescent="0.25">
      <c r="A44" s="36">
        <v>133</v>
      </c>
      <c r="B44" s="24">
        <v>130</v>
      </c>
      <c r="C44" s="46">
        <v>15.1</v>
      </c>
      <c r="D44" s="47">
        <v>0.05</v>
      </c>
      <c r="E44" s="25">
        <v>33.5</v>
      </c>
      <c r="F44" s="26">
        <v>34</v>
      </c>
      <c r="G44" s="27">
        <f t="shared" ref="G44:G45" si="9">100-E44-F44</f>
        <v>32.5</v>
      </c>
      <c r="H44">
        <f t="shared" si="6"/>
        <v>2.5125000000000002</v>
      </c>
      <c r="I44">
        <f t="shared" si="7"/>
        <v>2.5499999999999998</v>
      </c>
      <c r="J44" s="41">
        <f>-(H44/79.866*943.9*1000)-(403.15*49.9*H44/79.866)+O2*L2*H44</f>
        <v>-1265.730781872131</v>
      </c>
      <c r="K44" s="41">
        <f t="shared" si="8"/>
        <v>-1284.6222860791822</v>
      </c>
    </row>
    <row r="45" spans="1:11" ht="12.5" x14ac:dyDescent="0.25">
      <c r="A45" s="36">
        <v>128</v>
      </c>
      <c r="B45" s="24">
        <v>130</v>
      </c>
      <c r="C45" s="46">
        <v>15.1</v>
      </c>
      <c r="D45" s="47">
        <v>0.1</v>
      </c>
      <c r="E45" s="25">
        <v>18.899999999999999</v>
      </c>
      <c r="F45" s="26">
        <v>65.3</v>
      </c>
      <c r="G45" s="27">
        <f t="shared" si="9"/>
        <v>15.799999999999997</v>
      </c>
      <c r="H45">
        <f t="shared" si="6"/>
        <v>2.835</v>
      </c>
      <c r="I45">
        <f t="shared" si="7"/>
        <v>9.7949999999999999</v>
      </c>
      <c r="J45" s="41">
        <f t="shared" ref="J45:J46" si="10">-(H45/79.866*943.9*1000)-(403.15*49.9*H45/79.866)+O2*L2*H45</f>
        <v>-1428.1977180527319</v>
      </c>
      <c r="K45" s="41">
        <f t="shared" si="8"/>
        <v>-4934.460898880614</v>
      </c>
    </row>
    <row r="46" spans="1:11" ht="12.5" x14ac:dyDescent="0.25">
      <c r="A46" s="5">
        <v>144</v>
      </c>
      <c r="B46" s="1">
        <v>130</v>
      </c>
      <c r="C46" s="4">
        <v>15.3</v>
      </c>
      <c r="D46" s="3">
        <v>0.15</v>
      </c>
      <c r="E46" s="9">
        <v>31.2</v>
      </c>
      <c r="F46" s="10">
        <v>53.6</v>
      </c>
      <c r="G46" s="11">
        <v>15.1</v>
      </c>
      <c r="H46">
        <f t="shared" si="6"/>
        <v>7.02</v>
      </c>
      <c r="I46">
        <f t="shared" si="7"/>
        <v>12.06</v>
      </c>
      <c r="J46" s="41">
        <f t="shared" si="10"/>
        <v>-3548.1833908046101</v>
      </c>
      <c r="K46" s="41">
        <f t="shared" si="8"/>
        <v>-6075.5077529862756</v>
      </c>
    </row>
    <row r="47" spans="1:11" ht="12.5" x14ac:dyDescent="0.25">
      <c r="A47" s="5">
        <v>141</v>
      </c>
      <c r="B47" s="1">
        <v>130</v>
      </c>
      <c r="C47" s="4">
        <v>15.1</v>
      </c>
      <c r="D47" s="3">
        <v>0.25</v>
      </c>
      <c r="E47" s="9">
        <v>39.5</v>
      </c>
      <c r="F47" s="10">
        <v>50.9</v>
      </c>
      <c r="G47" s="11">
        <v>9.6</v>
      </c>
      <c r="H47">
        <f t="shared" si="6"/>
        <v>14.8125</v>
      </c>
      <c r="I47">
        <f t="shared" si="7"/>
        <v>19.087499999999999</v>
      </c>
      <c r="J47" s="41">
        <f>-(H47/79.866*943.9*1000)-(403.15*49.9*H47/79.866)+O2*L2*H47</f>
        <v>-7462.144161783508</v>
      </c>
      <c r="K47" s="41">
        <f t="shared" si="8"/>
        <v>-9615.7756413868046</v>
      </c>
    </row>
    <row r="48" spans="1:11" ht="12.5" x14ac:dyDescent="0.25">
      <c r="A48" s="36">
        <v>120</v>
      </c>
      <c r="B48" s="24">
        <v>130</v>
      </c>
      <c r="C48" s="46">
        <v>15.1</v>
      </c>
      <c r="D48" s="47">
        <v>0.2</v>
      </c>
      <c r="E48" s="25">
        <v>54.1</v>
      </c>
      <c r="F48" s="26">
        <v>22.6</v>
      </c>
      <c r="G48" s="27">
        <f>100-E48-F48</f>
        <v>23.299999999999997</v>
      </c>
      <c r="H48">
        <f t="shared" si="6"/>
        <v>16.23</v>
      </c>
      <c r="I48">
        <f t="shared" si="7"/>
        <v>6.78</v>
      </c>
      <c r="J48" s="41">
        <f>-(H48/79.866*943.9*1000)-(403.15*49.9*H48/79.866)+O2*L2*H48</f>
        <v>-8176.2430208098376</v>
      </c>
      <c r="K48" s="41">
        <f t="shared" si="8"/>
        <v>-3415.5839606340596</v>
      </c>
    </row>
    <row r="49" spans="1:11" ht="12.5" x14ac:dyDescent="0.25">
      <c r="A49" s="5">
        <v>142</v>
      </c>
      <c r="B49" s="1">
        <v>130</v>
      </c>
      <c r="C49" s="4">
        <v>15.1</v>
      </c>
      <c r="D49" s="3">
        <v>0.3</v>
      </c>
      <c r="E49" s="9">
        <v>13.7</v>
      </c>
      <c r="F49" s="10">
        <v>83.7</v>
      </c>
      <c r="G49" s="11">
        <v>2.7</v>
      </c>
      <c r="H49">
        <f t="shared" si="6"/>
        <v>6.165</v>
      </c>
      <c r="I49">
        <f t="shared" si="7"/>
        <v>37.664999999999999</v>
      </c>
      <c r="J49" s="41">
        <f>-(H49/79.866*943.9*1000)-(403.15*49.9*H49/79.866)+O2*L2*H49</f>
        <v>-3105.7632916384755</v>
      </c>
      <c r="K49" s="41">
        <f t="shared" si="8"/>
        <v>-18974.626825557789</v>
      </c>
    </row>
    <row r="50" spans="1:11" ht="12.5" x14ac:dyDescent="0.25">
      <c r="C50" s="4"/>
      <c r="D50" s="3"/>
    </row>
    <row r="51" spans="1:11" ht="12.5" x14ac:dyDescent="0.25">
      <c r="C51" s="4"/>
      <c r="D51" s="3"/>
    </row>
    <row r="52" spans="1:11" ht="12.5" x14ac:dyDescent="0.25">
      <c r="C52" s="4"/>
      <c r="D52" s="3"/>
    </row>
    <row r="53" spans="1:11" ht="12.5" x14ac:dyDescent="0.25">
      <c r="C53" s="4"/>
      <c r="D53" s="3"/>
    </row>
    <row r="54" spans="1:11" ht="12.5" x14ac:dyDescent="0.25">
      <c r="C54" s="4"/>
      <c r="D54" s="3"/>
    </row>
    <row r="55" spans="1:11" ht="12.5" x14ac:dyDescent="0.25">
      <c r="C55" s="4"/>
      <c r="D55" s="3"/>
    </row>
    <row r="56" spans="1:11" ht="12.5" x14ac:dyDescent="0.25">
      <c r="C56" s="4"/>
      <c r="D56" s="3"/>
    </row>
    <row r="57" spans="1:11" ht="12.5" x14ac:dyDescent="0.25">
      <c r="C57" s="4"/>
      <c r="D57" s="3"/>
    </row>
    <row r="58" spans="1:11" ht="12.5" x14ac:dyDescent="0.25">
      <c r="C58" s="4"/>
      <c r="D58" s="3"/>
    </row>
    <row r="59" spans="1:11" ht="12.5" x14ac:dyDescent="0.25">
      <c r="C59" s="4"/>
      <c r="D59" s="3"/>
    </row>
    <row r="60" spans="1:11" ht="12.5" x14ac:dyDescent="0.25">
      <c r="C60" s="4"/>
      <c r="D60" s="3"/>
    </row>
    <row r="61" spans="1:11" ht="12.5" x14ac:dyDescent="0.25">
      <c r="C61" s="4"/>
      <c r="D61" s="3"/>
    </row>
    <row r="62" spans="1:11" ht="12.5" x14ac:dyDescent="0.25">
      <c r="C62" s="4"/>
      <c r="D62" s="3"/>
    </row>
    <row r="63" spans="1:11" ht="12.5" x14ac:dyDescent="0.25">
      <c r="C63" s="4"/>
      <c r="D63" s="3"/>
    </row>
    <row r="64" spans="1:11" ht="12.5" x14ac:dyDescent="0.25">
      <c r="C64" s="4"/>
      <c r="D64" s="3"/>
    </row>
    <row r="65" spans="3:4" ht="12.5" x14ac:dyDescent="0.25">
      <c r="C65" s="4"/>
      <c r="D65" s="3"/>
    </row>
    <row r="66" spans="3:4" ht="12.5" x14ac:dyDescent="0.25">
      <c r="C66" s="4"/>
      <c r="D66" s="3"/>
    </row>
    <row r="67" spans="3:4" ht="12.5" x14ac:dyDescent="0.25">
      <c r="C67" s="4"/>
      <c r="D67" s="3"/>
    </row>
    <row r="68" spans="3:4" ht="12.5" x14ac:dyDescent="0.25">
      <c r="C68" s="4"/>
      <c r="D68" s="3"/>
    </row>
    <row r="69" spans="3:4" ht="12.5" x14ac:dyDescent="0.25">
      <c r="C69" s="4"/>
      <c r="D69" s="3"/>
    </row>
    <row r="70" spans="3:4" ht="12.5" x14ac:dyDescent="0.25">
      <c r="C70" s="4"/>
      <c r="D70" s="3"/>
    </row>
    <row r="71" spans="3:4" ht="12.5" x14ac:dyDescent="0.25">
      <c r="C71" s="4"/>
      <c r="D71" s="3"/>
    </row>
    <row r="72" spans="3:4" ht="12.5" x14ac:dyDescent="0.25">
      <c r="C72" s="4"/>
      <c r="D72" s="3"/>
    </row>
    <row r="73" spans="3:4" ht="12.5" x14ac:dyDescent="0.25">
      <c r="C73" s="4"/>
      <c r="D73" s="3"/>
    </row>
    <row r="74" spans="3:4" ht="12.5" x14ac:dyDescent="0.25">
      <c r="C74" s="4"/>
      <c r="D74" s="3"/>
    </row>
    <row r="75" spans="3:4" ht="12.5" x14ac:dyDescent="0.25">
      <c r="C75" s="4"/>
      <c r="D75" s="3"/>
    </row>
    <row r="76" spans="3:4" ht="12.5" x14ac:dyDescent="0.25">
      <c r="C76" s="4"/>
      <c r="D76" s="3"/>
    </row>
    <row r="77" spans="3:4" ht="12.5" x14ac:dyDescent="0.25">
      <c r="C77" s="4"/>
      <c r="D77" s="3"/>
    </row>
    <row r="78" spans="3:4" ht="12.5" x14ac:dyDescent="0.25">
      <c r="C78" s="4"/>
      <c r="D78" s="3"/>
    </row>
    <row r="79" spans="3:4" ht="12.5" x14ac:dyDescent="0.25">
      <c r="C79" s="4"/>
      <c r="D79" s="3"/>
    </row>
    <row r="80" spans="3:4" ht="12.5" x14ac:dyDescent="0.25">
      <c r="C80" s="4"/>
      <c r="D80" s="3"/>
    </row>
    <row r="81" spans="3:4" ht="12.5" x14ac:dyDescent="0.25">
      <c r="C81" s="4"/>
      <c r="D81" s="3"/>
    </row>
    <row r="82" spans="3:4" ht="12.5" x14ac:dyDescent="0.25">
      <c r="C82" s="4"/>
      <c r="D82" s="3"/>
    </row>
    <row r="83" spans="3:4" ht="12.5" x14ac:dyDescent="0.25">
      <c r="C83" s="4"/>
      <c r="D83" s="3"/>
    </row>
    <row r="84" spans="3:4" ht="12.5" x14ac:dyDescent="0.25">
      <c r="C84" s="4"/>
      <c r="D84" s="3"/>
    </row>
    <row r="85" spans="3:4" ht="12.5" x14ac:dyDescent="0.25">
      <c r="C85" s="4"/>
      <c r="D85" s="3"/>
    </row>
    <row r="86" spans="3:4" ht="12.5" x14ac:dyDescent="0.25">
      <c r="C86" s="4"/>
      <c r="D86" s="3"/>
    </row>
    <row r="87" spans="3:4" ht="12.5" x14ac:dyDescent="0.25">
      <c r="C87" s="4"/>
      <c r="D87" s="3"/>
    </row>
    <row r="88" spans="3:4" ht="12.5" x14ac:dyDescent="0.25">
      <c r="C88" s="4"/>
      <c r="D88" s="3"/>
    </row>
    <row r="89" spans="3:4" ht="12.5" x14ac:dyDescent="0.25">
      <c r="C89" s="4"/>
      <c r="D89" s="3"/>
    </row>
    <row r="90" spans="3:4" ht="12.5" x14ac:dyDescent="0.25">
      <c r="C90" s="4"/>
      <c r="D90" s="3"/>
    </row>
    <row r="91" spans="3:4" ht="12.5" x14ac:dyDescent="0.25">
      <c r="C91" s="4"/>
      <c r="D91" s="3"/>
    </row>
    <row r="92" spans="3:4" ht="12.5" x14ac:dyDescent="0.25">
      <c r="C92" s="4"/>
      <c r="D92" s="3"/>
    </row>
    <row r="93" spans="3:4" ht="12.5" x14ac:dyDescent="0.25">
      <c r="C93" s="4"/>
      <c r="D93" s="3"/>
    </row>
    <row r="94" spans="3:4" ht="12.5" x14ac:dyDescent="0.25">
      <c r="C94" s="4"/>
      <c r="D94" s="3"/>
    </row>
    <row r="95" spans="3:4" ht="12.5" x14ac:dyDescent="0.25">
      <c r="C95" s="4"/>
      <c r="D95" s="3"/>
    </row>
    <row r="96" spans="3:4" ht="12.5" x14ac:dyDescent="0.25">
      <c r="C96" s="4"/>
      <c r="D96" s="3"/>
    </row>
    <row r="97" spans="3:4" ht="12.5" x14ac:dyDescent="0.25">
      <c r="C97" s="4"/>
      <c r="D97" s="3"/>
    </row>
    <row r="98" spans="3:4" ht="12.5" x14ac:dyDescent="0.25">
      <c r="C98" s="4"/>
      <c r="D98" s="3"/>
    </row>
    <row r="99" spans="3:4" ht="12.5" x14ac:dyDescent="0.25">
      <c r="C99" s="4"/>
      <c r="D99" s="3"/>
    </row>
    <row r="100" spans="3:4" ht="12.5" x14ac:dyDescent="0.25">
      <c r="C100" s="4"/>
      <c r="D100" s="3"/>
    </row>
    <row r="101" spans="3:4" ht="12.5" x14ac:dyDescent="0.25">
      <c r="C101" s="4"/>
      <c r="D101" s="3"/>
    </row>
    <row r="102" spans="3:4" ht="12.5" x14ac:dyDescent="0.25">
      <c r="C102" s="4"/>
      <c r="D102" s="3"/>
    </row>
    <row r="103" spans="3:4" ht="12.5" x14ac:dyDescent="0.25">
      <c r="C103" s="4"/>
      <c r="D103" s="3"/>
    </row>
    <row r="104" spans="3:4" ht="12.5" x14ac:dyDescent="0.25">
      <c r="C104" s="4"/>
      <c r="D104" s="3"/>
    </row>
    <row r="105" spans="3:4" ht="12.5" x14ac:dyDescent="0.25">
      <c r="C105" s="4"/>
      <c r="D105" s="3"/>
    </row>
    <row r="106" spans="3:4" ht="12.5" x14ac:dyDescent="0.25">
      <c r="C106" s="4"/>
      <c r="D106" s="3"/>
    </row>
    <row r="107" spans="3:4" ht="12.5" x14ac:dyDescent="0.25">
      <c r="C107" s="4"/>
      <c r="D107" s="3"/>
    </row>
    <row r="108" spans="3:4" ht="12.5" x14ac:dyDescent="0.25">
      <c r="C108" s="4"/>
      <c r="D108" s="3"/>
    </row>
    <row r="109" spans="3:4" ht="12.5" x14ac:dyDescent="0.25">
      <c r="C109" s="4"/>
      <c r="D109" s="3"/>
    </row>
    <row r="110" spans="3:4" ht="12.5" x14ac:dyDescent="0.25">
      <c r="C110" s="4"/>
      <c r="D110" s="3"/>
    </row>
    <row r="111" spans="3:4" ht="12.5" x14ac:dyDescent="0.25">
      <c r="C111" s="4"/>
      <c r="D111" s="3"/>
    </row>
    <row r="112" spans="3:4" ht="12.5" x14ac:dyDescent="0.25">
      <c r="C112" s="4"/>
      <c r="D112" s="3"/>
    </row>
    <row r="113" spans="3:4" ht="12.5" x14ac:dyDescent="0.25">
      <c r="C113" s="4"/>
      <c r="D113" s="3"/>
    </row>
    <row r="114" spans="3:4" ht="12.5" x14ac:dyDescent="0.25">
      <c r="C114" s="4"/>
      <c r="D114" s="3"/>
    </row>
    <row r="115" spans="3:4" ht="12.5" x14ac:dyDescent="0.25">
      <c r="C115" s="4"/>
      <c r="D115" s="3"/>
    </row>
    <row r="116" spans="3:4" ht="12.5" x14ac:dyDescent="0.25">
      <c r="C116" s="4"/>
      <c r="D116" s="3"/>
    </row>
    <row r="117" spans="3:4" ht="12.5" x14ac:dyDescent="0.25">
      <c r="C117" s="4"/>
      <c r="D117" s="3"/>
    </row>
    <row r="118" spans="3:4" ht="12.5" x14ac:dyDescent="0.25">
      <c r="C118" s="4"/>
      <c r="D118" s="3"/>
    </row>
    <row r="119" spans="3:4" ht="12.5" x14ac:dyDescent="0.25">
      <c r="C119" s="4"/>
      <c r="D119" s="3"/>
    </row>
    <row r="120" spans="3:4" ht="12.5" x14ac:dyDescent="0.25">
      <c r="C120" s="4"/>
      <c r="D120" s="3"/>
    </row>
    <row r="121" spans="3:4" ht="12.5" x14ac:dyDescent="0.25">
      <c r="C121" s="4"/>
      <c r="D121" s="3"/>
    </row>
    <row r="122" spans="3:4" ht="12.5" x14ac:dyDescent="0.25">
      <c r="C122" s="4"/>
      <c r="D122" s="3"/>
    </row>
    <row r="123" spans="3:4" ht="12.5" x14ac:dyDescent="0.25">
      <c r="C123" s="4"/>
      <c r="D123" s="3"/>
    </row>
    <row r="124" spans="3:4" ht="12.5" x14ac:dyDescent="0.25">
      <c r="C124" s="4"/>
      <c r="D124" s="3"/>
    </row>
    <row r="125" spans="3:4" ht="12.5" x14ac:dyDescent="0.25">
      <c r="C125" s="4"/>
      <c r="D125" s="3"/>
    </row>
    <row r="126" spans="3:4" ht="12.5" x14ac:dyDescent="0.25">
      <c r="C126" s="4"/>
      <c r="D126" s="3"/>
    </row>
    <row r="127" spans="3:4" ht="12.5" x14ac:dyDescent="0.25">
      <c r="C127" s="4"/>
      <c r="D127" s="3"/>
    </row>
    <row r="128" spans="3:4" ht="12.5" x14ac:dyDescent="0.25">
      <c r="C128" s="4"/>
      <c r="D128" s="3"/>
    </row>
    <row r="129" spans="3:4" ht="12.5" x14ac:dyDescent="0.25">
      <c r="C129" s="4"/>
      <c r="D129" s="3"/>
    </row>
    <row r="130" spans="3:4" ht="12.5" x14ac:dyDescent="0.25">
      <c r="C130" s="4"/>
      <c r="D130" s="3"/>
    </row>
    <row r="131" spans="3:4" ht="12.5" x14ac:dyDescent="0.25">
      <c r="C131" s="4"/>
      <c r="D131" s="3"/>
    </row>
    <row r="132" spans="3:4" ht="12.5" x14ac:dyDescent="0.25">
      <c r="C132" s="4"/>
      <c r="D132" s="3"/>
    </row>
    <row r="133" spans="3:4" ht="12.5" x14ac:dyDescent="0.25">
      <c r="C133" s="4"/>
      <c r="D133" s="3"/>
    </row>
    <row r="134" spans="3:4" ht="12.5" x14ac:dyDescent="0.25">
      <c r="C134" s="4"/>
      <c r="D134" s="3"/>
    </row>
    <row r="135" spans="3:4" ht="12.5" x14ac:dyDescent="0.25">
      <c r="C135" s="4"/>
      <c r="D135" s="3"/>
    </row>
    <row r="136" spans="3:4" ht="12.5" x14ac:dyDescent="0.25">
      <c r="C136" s="4"/>
      <c r="D136" s="3"/>
    </row>
    <row r="137" spans="3:4" ht="12.5" x14ac:dyDescent="0.25">
      <c r="C137" s="4"/>
      <c r="D137" s="3"/>
    </row>
    <row r="138" spans="3:4" ht="12.5" x14ac:dyDescent="0.25">
      <c r="C138" s="4"/>
      <c r="D138" s="3"/>
    </row>
    <row r="139" spans="3:4" ht="12.5" x14ac:dyDescent="0.25">
      <c r="C139" s="4"/>
      <c r="D139" s="3"/>
    </row>
    <row r="140" spans="3:4" ht="12.5" x14ac:dyDescent="0.25">
      <c r="C140" s="4"/>
      <c r="D140" s="3"/>
    </row>
    <row r="141" spans="3:4" ht="12.5" x14ac:dyDescent="0.25">
      <c r="C141" s="4"/>
      <c r="D141" s="3"/>
    </row>
    <row r="142" spans="3:4" ht="12.5" x14ac:dyDescent="0.25">
      <c r="C142" s="4"/>
      <c r="D142" s="3"/>
    </row>
    <row r="143" spans="3:4" ht="12.5" x14ac:dyDescent="0.25">
      <c r="C143" s="4"/>
      <c r="D143" s="3"/>
    </row>
    <row r="144" spans="3:4" ht="12.5" x14ac:dyDescent="0.25">
      <c r="C144" s="4"/>
      <c r="D144" s="3"/>
    </row>
    <row r="145" spans="3:4" ht="12.5" x14ac:dyDescent="0.25">
      <c r="C145" s="4"/>
      <c r="D145" s="3"/>
    </row>
    <row r="146" spans="3:4" ht="12.5" x14ac:dyDescent="0.25">
      <c r="C146" s="4"/>
      <c r="D146" s="3"/>
    </row>
    <row r="147" spans="3:4" ht="12.5" x14ac:dyDescent="0.25">
      <c r="C147" s="4"/>
      <c r="D147" s="3"/>
    </row>
    <row r="148" spans="3:4" ht="12.5" x14ac:dyDescent="0.25">
      <c r="C148" s="4"/>
      <c r="D148" s="3"/>
    </row>
    <row r="149" spans="3:4" ht="12.5" x14ac:dyDescent="0.25">
      <c r="C149" s="4"/>
      <c r="D149" s="3"/>
    </row>
    <row r="150" spans="3:4" ht="12.5" x14ac:dyDescent="0.25">
      <c r="C150" s="4"/>
      <c r="D150" s="3"/>
    </row>
    <row r="151" spans="3:4" ht="12.5" x14ac:dyDescent="0.25">
      <c r="C151" s="4"/>
      <c r="D151" s="3"/>
    </row>
    <row r="152" spans="3:4" ht="12.5" x14ac:dyDescent="0.25">
      <c r="C152" s="4"/>
      <c r="D152" s="3"/>
    </row>
    <row r="153" spans="3:4" ht="12.5" x14ac:dyDescent="0.25">
      <c r="C153" s="4"/>
      <c r="D153" s="3"/>
    </row>
    <row r="154" spans="3:4" ht="12.5" x14ac:dyDescent="0.25">
      <c r="C154" s="4"/>
      <c r="D154" s="3"/>
    </row>
    <row r="155" spans="3:4" ht="12.5" x14ac:dyDescent="0.25">
      <c r="C155" s="4"/>
      <c r="D155" s="3"/>
    </row>
    <row r="156" spans="3:4" ht="12.5" x14ac:dyDescent="0.25">
      <c r="C156" s="4"/>
      <c r="D156" s="3"/>
    </row>
    <row r="157" spans="3:4" ht="12.5" x14ac:dyDescent="0.25">
      <c r="C157" s="4"/>
      <c r="D157" s="3"/>
    </row>
    <row r="158" spans="3:4" ht="12.5" x14ac:dyDescent="0.25">
      <c r="C158" s="4"/>
      <c r="D158" s="3"/>
    </row>
    <row r="159" spans="3:4" ht="12.5" x14ac:dyDescent="0.25">
      <c r="C159" s="4"/>
      <c r="D159" s="3"/>
    </row>
    <row r="160" spans="3:4" ht="12.5" x14ac:dyDescent="0.25">
      <c r="C160" s="4"/>
      <c r="D160" s="3"/>
    </row>
    <row r="161" spans="3:4" ht="12.5" x14ac:dyDescent="0.25">
      <c r="C161" s="4"/>
      <c r="D161" s="3"/>
    </row>
    <row r="162" spans="3:4" ht="12.5" x14ac:dyDescent="0.25">
      <c r="C162" s="4"/>
      <c r="D162" s="3"/>
    </row>
    <row r="163" spans="3:4" ht="12.5" x14ac:dyDescent="0.25">
      <c r="C163" s="4"/>
      <c r="D163" s="3"/>
    </row>
    <row r="164" spans="3:4" ht="12.5" x14ac:dyDescent="0.25">
      <c r="C164" s="4"/>
      <c r="D164" s="3"/>
    </row>
    <row r="165" spans="3:4" ht="12.5" x14ac:dyDescent="0.25">
      <c r="C165" s="4"/>
      <c r="D165" s="3"/>
    </row>
    <row r="166" spans="3:4" ht="12.5" x14ac:dyDescent="0.25">
      <c r="C166" s="4"/>
      <c r="D166" s="3"/>
    </row>
    <row r="167" spans="3:4" ht="12.5" x14ac:dyDescent="0.25">
      <c r="C167" s="4"/>
      <c r="D167" s="3"/>
    </row>
    <row r="168" spans="3:4" ht="12.5" x14ac:dyDescent="0.25">
      <c r="C168" s="4"/>
      <c r="D168" s="3"/>
    </row>
    <row r="169" spans="3:4" ht="12.5" x14ac:dyDescent="0.25">
      <c r="C169" s="4"/>
      <c r="D169" s="3"/>
    </row>
    <row r="170" spans="3:4" ht="12.5" x14ac:dyDescent="0.25">
      <c r="C170" s="4"/>
      <c r="D170" s="3"/>
    </row>
    <row r="171" spans="3:4" ht="12.5" x14ac:dyDescent="0.25">
      <c r="C171" s="4"/>
      <c r="D171" s="3"/>
    </row>
    <row r="172" spans="3:4" ht="12.5" x14ac:dyDescent="0.25">
      <c r="C172" s="4"/>
      <c r="D172" s="3"/>
    </row>
    <row r="173" spans="3:4" ht="12.5" x14ac:dyDescent="0.25">
      <c r="C173" s="4"/>
      <c r="D173" s="3"/>
    </row>
    <row r="174" spans="3:4" ht="12.5" x14ac:dyDescent="0.25">
      <c r="C174" s="4"/>
      <c r="D174" s="3"/>
    </row>
    <row r="175" spans="3:4" ht="12.5" x14ac:dyDescent="0.25">
      <c r="C175" s="4"/>
      <c r="D175" s="3"/>
    </row>
    <row r="176" spans="3:4" ht="12.5" x14ac:dyDescent="0.25">
      <c r="C176" s="4"/>
      <c r="D176" s="3"/>
    </row>
    <row r="177" spans="3:4" ht="12.5" x14ac:dyDescent="0.25">
      <c r="C177" s="4"/>
      <c r="D177" s="3"/>
    </row>
    <row r="178" spans="3:4" ht="12.5" x14ac:dyDescent="0.25">
      <c r="C178" s="4"/>
      <c r="D178" s="3"/>
    </row>
    <row r="179" spans="3:4" ht="12.5" x14ac:dyDescent="0.25">
      <c r="C179" s="4"/>
      <c r="D179" s="3"/>
    </row>
    <row r="180" spans="3:4" ht="12.5" x14ac:dyDescent="0.25">
      <c r="C180" s="4"/>
      <c r="D180" s="3"/>
    </row>
    <row r="181" spans="3:4" ht="12.5" x14ac:dyDescent="0.25">
      <c r="C181" s="4"/>
      <c r="D181" s="3"/>
    </row>
    <row r="182" spans="3:4" ht="12.5" x14ac:dyDescent="0.25">
      <c r="C182" s="4"/>
      <c r="D182" s="3"/>
    </row>
    <row r="183" spans="3:4" ht="12.5" x14ac:dyDescent="0.25">
      <c r="C183" s="4"/>
      <c r="D183" s="3"/>
    </row>
    <row r="184" spans="3:4" ht="12.5" x14ac:dyDescent="0.25">
      <c r="C184" s="4"/>
      <c r="D184" s="3"/>
    </row>
    <row r="185" spans="3:4" ht="12.5" x14ac:dyDescent="0.25">
      <c r="C185" s="4"/>
      <c r="D185" s="3"/>
    </row>
    <row r="186" spans="3:4" ht="12.5" x14ac:dyDescent="0.25">
      <c r="C186" s="4"/>
      <c r="D186" s="3"/>
    </row>
    <row r="187" spans="3:4" ht="12.5" x14ac:dyDescent="0.25">
      <c r="C187" s="4"/>
      <c r="D187" s="3"/>
    </row>
    <row r="188" spans="3:4" ht="12.5" x14ac:dyDescent="0.25">
      <c r="C188" s="4"/>
      <c r="D188" s="3"/>
    </row>
    <row r="189" spans="3:4" ht="12.5" x14ac:dyDescent="0.25">
      <c r="C189" s="4"/>
      <c r="D189" s="3"/>
    </row>
    <row r="190" spans="3:4" ht="12.5" x14ac:dyDescent="0.25">
      <c r="C190" s="4"/>
      <c r="D190" s="3"/>
    </row>
    <row r="191" spans="3:4" ht="12.5" x14ac:dyDescent="0.25">
      <c r="C191" s="4"/>
      <c r="D191" s="3"/>
    </row>
    <row r="192" spans="3:4" ht="12.5" x14ac:dyDescent="0.25">
      <c r="C192" s="4"/>
      <c r="D192" s="3"/>
    </row>
    <row r="193" spans="3:4" ht="12.5" x14ac:dyDescent="0.25">
      <c r="C193" s="4"/>
      <c r="D193" s="3"/>
    </row>
    <row r="194" spans="3:4" ht="12.5" x14ac:dyDescent="0.25">
      <c r="C194" s="4"/>
      <c r="D194" s="3"/>
    </row>
    <row r="195" spans="3:4" ht="12.5" x14ac:dyDescent="0.25">
      <c r="C195" s="4"/>
      <c r="D195" s="3"/>
    </row>
    <row r="196" spans="3:4" ht="12.5" x14ac:dyDescent="0.25">
      <c r="C196" s="4"/>
      <c r="D196" s="3"/>
    </row>
    <row r="197" spans="3:4" ht="12.5" x14ac:dyDescent="0.25">
      <c r="C197" s="4"/>
      <c r="D197" s="3"/>
    </row>
    <row r="198" spans="3:4" ht="12.5" x14ac:dyDescent="0.25">
      <c r="C198" s="4"/>
      <c r="D198" s="3"/>
    </row>
    <row r="199" spans="3:4" ht="12.5" x14ac:dyDescent="0.25">
      <c r="C199" s="4"/>
      <c r="D199" s="3"/>
    </row>
    <row r="200" spans="3:4" ht="12.5" x14ac:dyDescent="0.25">
      <c r="C200" s="4"/>
      <c r="D200" s="3"/>
    </row>
    <row r="201" spans="3:4" ht="12.5" x14ac:dyDescent="0.25">
      <c r="C201" s="4"/>
      <c r="D201" s="3"/>
    </row>
    <row r="202" spans="3:4" ht="12.5" x14ac:dyDescent="0.25">
      <c r="C202" s="4"/>
      <c r="D202" s="3"/>
    </row>
    <row r="203" spans="3:4" ht="12.5" x14ac:dyDescent="0.25">
      <c r="C203" s="4"/>
      <c r="D203" s="3"/>
    </row>
    <row r="204" spans="3:4" ht="12.5" x14ac:dyDescent="0.25">
      <c r="C204" s="4"/>
      <c r="D204" s="3"/>
    </row>
    <row r="205" spans="3:4" ht="12.5" x14ac:dyDescent="0.25">
      <c r="C205" s="4"/>
      <c r="D205" s="3"/>
    </row>
    <row r="206" spans="3:4" ht="12.5" x14ac:dyDescent="0.25">
      <c r="C206" s="4"/>
      <c r="D206" s="3"/>
    </row>
    <row r="207" spans="3:4" ht="12.5" x14ac:dyDescent="0.25">
      <c r="C207" s="4"/>
      <c r="D207" s="3"/>
    </row>
    <row r="208" spans="3:4" ht="12.5" x14ac:dyDescent="0.25">
      <c r="C208" s="4"/>
      <c r="D208" s="3"/>
    </row>
    <row r="209" spans="3:4" ht="12.5" x14ac:dyDescent="0.25">
      <c r="C209" s="4"/>
      <c r="D209" s="3"/>
    </row>
    <row r="210" spans="3:4" ht="12.5" x14ac:dyDescent="0.25">
      <c r="C210" s="4"/>
      <c r="D210" s="3"/>
    </row>
    <row r="211" spans="3:4" ht="12.5" x14ac:dyDescent="0.25">
      <c r="C211" s="4"/>
      <c r="D211" s="3"/>
    </row>
    <row r="212" spans="3:4" ht="12.5" x14ac:dyDescent="0.25">
      <c r="C212" s="4"/>
      <c r="D212" s="3"/>
    </row>
    <row r="213" spans="3:4" ht="12.5" x14ac:dyDescent="0.25">
      <c r="C213" s="4"/>
      <c r="D213" s="3"/>
    </row>
    <row r="214" spans="3:4" ht="12.5" x14ac:dyDescent="0.25">
      <c r="C214" s="4"/>
      <c r="D214" s="3"/>
    </row>
    <row r="215" spans="3:4" ht="12.5" x14ac:dyDescent="0.25">
      <c r="C215" s="4"/>
      <c r="D215" s="3"/>
    </row>
    <row r="216" spans="3:4" ht="12.5" x14ac:dyDescent="0.25">
      <c r="C216" s="4"/>
      <c r="D216" s="3"/>
    </row>
    <row r="217" spans="3:4" ht="12.5" x14ac:dyDescent="0.25">
      <c r="C217" s="4"/>
      <c r="D217" s="3"/>
    </row>
    <row r="218" spans="3:4" ht="12.5" x14ac:dyDescent="0.25">
      <c r="C218" s="4"/>
      <c r="D218" s="3"/>
    </row>
    <row r="219" spans="3:4" ht="12.5" x14ac:dyDescent="0.25">
      <c r="C219" s="4"/>
      <c r="D219" s="3"/>
    </row>
    <row r="220" spans="3:4" ht="12.5" x14ac:dyDescent="0.25">
      <c r="C220" s="4"/>
      <c r="D220" s="3"/>
    </row>
    <row r="221" spans="3:4" ht="12.5" x14ac:dyDescent="0.25">
      <c r="C221" s="4"/>
      <c r="D221" s="3"/>
    </row>
    <row r="222" spans="3:4" ht="12.5" x14ac:dyDescent="0.25">
      <c r="C222" s="4"/>
      <c r="D222" s="3"/>
    </row>
    <row r="223" spans="3:4" ht="12.5" x14ac:dyDescent="0.25">
      <c r="C223" s="4"/>
      <c r="D223" s="3"/>
    </row>
    <row r="224" spans="3:4" ht="12.5" x14ac:dyDescent="0.25">
      <c r="C224" s="4"/>
      <c r="D224" s="3"/>
    </row>
    <row r="225" spans="3:4" ht="12.5" x14ac:dyDescent="0.25">
      <c r="C225" s="4"/>
      <c r="D225" s="3"/>
    </row>
    <row r="226" spans="3:4" ht="12.5" x14ac:dyDescent="0.25">
      <c r="C226" s="4"/>
      <c r="D226" s="3"/>
    </row>
    <row r="227" spans="3:4" ht="12.5" x14ac:dyDescent="0.25">
      <c r="C227" s="4"/>
      <c r="D227" s="3"/>
    </row>
    <row r="228" spans="3:4" ht="12.5" x14ac:dyDescent="0.25">
      <c r="C228" s="4"/>
      <c r="D228" s="3"/>
    </row>
    <row r="229" spans="3:4" ht="12.5" x14ac:dyDescent="0.25">
      <c r="C229" s="4"/>
      <c r="D229" s="3"/>
    </row>
    <row r="230" spans="3:4" ht="12.5" x14ac:dyDescent="0.25">
      <c r="C230" s="4"/>
      <c r="D230" s="3"/>
    </row>
    <row r="231" spans="3:4" ht="12.5" x14ac:dyDescent="0.25">
      <c r="C231" s="4"/>
      <c r="D231" s="3"/>
    </row>
    <row r="232" spans="3:4" ht="12.5" x14ac:dyDescent="0.25">
      <c r="C232" s="4"/>
      <c r="D232" s="3"/>
    </row>
    <row r="233" spans="3:4" ht="12.5" x14ac:dyDescent="0.25">
      <c r="C233" s="4"/>
      <c r="D233" s="3"/>
    </row>
    <row r="234" spans="3:4" ht="12.5" x14ac:dyDescent="0.25">
      <c r="C234" s="4"/>
      <c r="D234" s="3"/>
    </row>
    <row r="235" spans="3:4" ht="12.5" x14ac:dyDescent="0.25">
      <c r="C235" s="4"/>
      <c r="D235" s="3"/>
    </row>
    <row r="236" spans="3:4" ht="12.5" x14ac:dyDescent="0.25">
      <c r="C236" s="4"/>
      <c r="D236" s="3"/>
    </row>
    <row r="237" spans="3:4" ht="12.5" x14ac:dyDescent="0.25">
      <c r="C237" s="4"/>
      <c r="D237" s="3"/>
    </row>
    <row r="238" spans="3:4" ht="12.5" x14ac:dyDescent="0.25">
      <c r="C238" s="4"/>
      <c r="D238" s="3"/>
    </row>
    <row r="239" spans="3:4" ht="12.5" x14ac:dyDescent="0.25">
      <c r="C239" s="4"/>
      <c r="D239" s="3"/>
    </row>
    <row r="240" spans="3:4" ht="12.5" x14ac:dyDescent="0.25">
      <c r="C240" s="4"/>
      <c r="D240" s="3"/>
    </row>
    <row r="241" spans="3:4" ht="12.5" x14ac:dyDescent="0.25">
      <c r="C241" s="4"/>
      <c r="D241" s="3"/>
    </row>
    <row r="242" spans="3:4" ht="12.5" x14ac:dyDescent="0.25">
      <c r="C242" s="4"/>
      <c r="D242" s="3"/>
    </row>
    <row r="243" spans="3:4" ht="12.5" x14ac:dyDescent="0.25">
      <c r="C243" s="4"/>
      <c r="D243" s="3"/>
    </row>
    <row r="244" spans="3:4" ht="12.5" x14ac:dyDescent="0.25">
      <c r="C244" s="4"/>
      <c r="D244" s="3"/>
    </row>
    <row r="245" spans="3:4" ht="12.5" x14ac:dyDescent="0.25">
      <c r="C245" s="4"/>
      <c r="D245" s="3"/>
    </row>
    <row r="246" spans="3:4" ht="12.5" x14ac:dyDescent="0.25">
      <c r="C246" s="4"/>
      <c r="D246" s="3"/>
    </row>
    <row r="247" spans="3:4" ht="12.5" x14ac:dyDescent="0.25">
      <c r="C247" s="4"/>
      <c r="D247" s="3"/>
    </row>
    <row r="248" spans="3:4" ht="12.5" x14ac:dyDescent="0.25">
      <c r="C248" s="4"/>
      <c r="D248" s="3"/>
    </row>
    <row r="249" spans="3:4" ht="12.5" x14ac:dyDescent="0.25">
      <c r="C249" s="4"/>
      <c r="D249" s="3"/>
    </row>
    <row r="250" spans="3:4" ht="12.5" x14ac:dyDescent="0.25">
      <c r="C250" s="4"/>
      <c r="D250" s="3"/>
    </row>
    <row r="251" spans="3:4" ht="12.5" x14ac:dyDescent="0.25">
      <c r="C251" s="4"/>
      <c r="D251" s="3"/>
    </row>
    <row r="252" spans="3:4" ht="12.5" x14ac:dyDescent="0.25">
      <c r="C252" s="4"/>
      <c r="D252" s="3"/>
    </row>
    <row r="253" spans="3:4" ht="12.5" x14ac:dyDescent="0.25">
      <c r="C253" s="4"/>
      <c r="D253" s="3"/>
    </row>
    <row r="254" spans="3:4" ht="12.5" x14ac:dyDescent="0.25">
      <c r="C254" s="4"/>
      <c r="D254" s="3"/>
    </row>
    <row r="255" spans="3:4" ht="12.5" x14ac:dyDescent="0.25">
      <c r="C255" s="4"/>
      <c r="D255" s="3"/>
    </row>
    <row r="256" spans="3:4" ht="12.5" x14ac:dyDescent="0.25">
      <c r="C256" s="4"/>
      <c r="D256" s="3"/>
    </row>
    <row r="257" spans="3:4" ht="12.5" x14ac:dyDescent="0.25">
      <c r="C257" s="4"/>
      <c r="D257" s="3"/>
    </row>
    <row r="258" spans="3:4" ht="12.5" x14ac:dyDescent="0.25">
      <c r="C258" s="4"/>
      <c r="D258" s="3"/>
    </row>
    <row r="259" spans="3:4" ht="12.5" x14ac:dyDescent="0.25">
      <c r="C259" s="4"/>
      <c r="D259" s="3"/>
    </row>
    <row r="260" spans="3:4" ht="12.5" x14ac:dyDescent="0.25">
      <c r="C260" s="4"/>
      <c r="D260" s="3"/>
    </row>
    <row r="261" spans="3:4" ht="12.5" x14ac:dyDescent="0.25">
      <c r="C261" s="4"/>
      <c r="D261" s="3"/>
    </row>
    <row r="262" spans="3:4" ht="12.5" x14ac:dyDescent="0.25">
      <c r="C262" s="4"/>
      <c r="D262" s="3"/>
    </row>
    <row r="263" spans="3:4" ht="12.5" x14ac:dyDescent="0.25">
      <c r="C263" s="4"/>
      <c r="D263" s="3"/>
    </row>
    <row r="264" spans="3:4" ht="12.5" x14ac:dyDescent="0.25">
      <c r="C264" s="4"/>
      <c r="D264" s="3"/>
    </row>
    <row r="265" spans="3:4" ht="12.5" x14ac:dyDescent="0.25">
      <c r="C265" s="4"/>
      <c r="D265" s="3"/>
    </row>
    <row r="266" spans="3:4" ht="12.5" x14ac:dyDescent="0.25">
      <c r="C266" s="4"/>
      <c r="D266" s="3"/>
    </row>
    <row r="267" spans="3:4" ht="12.5" x14ac:dyDescent="0.25">
      <c r="C267" s="4"/>
      <c r="D267" s="3"/>
    </row>
    <row r="268" spans="3:4" ht="12.5" x14ac:dyDescent="0.25">
      <c r="C268" s="4"/>
      <c r="D268" s="3"/>
    </row>
    <row r="269" spans="3:4" ht="12.5" x14ac:dyDescent="0.25">
      <c r="C269" s="4"/>
      <c r="D269" s="3"/>
    </row>
    <row r="270" spans="3:4" ht="12.5" x14ac:dyDescent="0.25">
      <c r="C270" s="4"/>
      <c r="D270" s="3"/>
    </row>
    <row r="271" spans="3:4" ht="12.5" x14ac:dyDescent="0.25">
      <c r="C271" s="4"/>
      <c r="D271" s="3"/>
    </row>
    <row r="272" spans="3:4" ht="12.5" x14ac:dyDescent="0.25">
      <c r="C272" s="4"/>
      <c r="D272" s="3"/>
    </row>
    <row r="273" spans="3:4" ht="12.5" x14ac:dyDescent="0.25">
      <c r="C273" s="4"/>
      <c r="D273" s="3"/>
    </row>
    <row r="274" spans="3:4" ht="12.5" x14ac:dyDescent="0.25">
      <c r="C274" s="4"/>
      <c r="D274" s="3"/>
    </row>
    <row r="275" spans="3:4" ht="12.5" x14ac:dyDescent="0.25">
      <c r="C275" s="4"/>
      <c r="D275" s="3"/>
    </row>
    <row r="276" spans="3:4" ht="12.5" x14ac:dyDescent="0.25">
      <c r="C276" s="4"/>
      <c r="D276" s="3"/>
    </row>
    <row r="277" spans="3:4" ht="12.5" x14ac:dyDescent="0.25">
      <c r="C277" s="4"/>
      <c r="D277" s="3"/>
    </row>
    <row r="278" spans="3:4" ht="12.5" x14ac:dyDescent="0.25">
      <c r="C278" s="4"/>
      <c r="D278" s="3"/>
    </row>
    <row r="279" spans="3:4" ht="12.5" x14ac:dyDescent="0.25">
      <c r="C279" s="4"/>
      <c r="D279" s="3"/>
    </row>
    <row r="280" spans="3:4" ht="12.5" x14ac:dyDescent="0.25">
      <c r="C280" s="4"/>
      <c r="D280" s="3"/>
    </row>
    <row r="281" spans="3:4" ht="12.5" x14ac:dyDescent="0.25">
      <c r="C281" s="4"/>
      <c r="D281" s="3"/>
    </row>
    <row r="282" spans="3:4" ht="12.5" x14ac:dyDescent="0.25">
      <c r="C282" s="4"/>
      <c r="D282" s="3"/>
    </row>
    <row r="283" spans="3:4" ht="12.5" x14ac:dyDescent="0.25">
      <c r="C283" s="4"/>
      <c r="D283" s="3"/>
    </row>
    <row r="284" spans="3:4" ht="12.5" x14ac:dyDescent="0.25">
      <c r="C284" s="4"/>
      <c r="D284" s="3"/>
    </row>
    <row r="285" spans="3:4" ht="12.5" x14ac:dyDescent="0.25">
      <c r="C285" s="4"/>
      <c r="D285" s="3"/>
    </row>
    <row r="286" spans="3:4" ht="12.5" x14ac:dyDescent="0.25">
      <c r="C286" s="4"/>
      <c r="D286" s="3"/>
    </row>
    <row r="287" spans="3:4" ht="12.5" x14ac:dyDescent="0.25">
      <c r="C287" s="4"/>
      <c r="D287" s="3"/>
    </row>
    <row r="288" spans="3:4" ht="12.5" x14ac:dyDescent="0.25">
      <c r="C288" s="4"/>
      <c r="D288" s="3"/>
    </row>
    <row r="289" spans="3:4" ht="12.5" x14ac:dyDescent="0.25">
      <c r="C289" s="4"/>
      <c r="D289" s="3"/>
    </row>
    <row r="290" spans="3:4" ht="12.5" x14ac:dyDescent="0.25">
      <c r="C290" s="4"/>
      <c r="D290" s="3"/>
    </row>
    <row r="291" spans="3:4" ht="12.5" x14ac:dyDescent="0.25">
      <c r="C291" s="4"/>
      <c r="D291" s="3"/>
    </row>
    <row r="292" spans="3:4" ht="12.5" x14ac:dyDescent="0.25">
      <c r="C292" s="4"/>
      <c r="D292" s="3"/>
    </row>
    <row r="293" spans="3:4" ht="12.5" x14ac:dyDescent="0.25">
      <c r="C293" s="4"/>
      <c r="D293" s="3"/>
    </row>
    <row r="294" spans="3:4" ht="12.5" x14ac:dyDescent="0.25">
      <c r="C294" s="4"/>
      <c r="D294" s="3"/>
    </row>
    <row r="295" spans="3:4" ht="12.5" x14ac:dyDescent="0.25">
      <c r="C295" s="4"/>
      <c r="D295" s="3"/>
    </row>
    <row r="296" spans="3:4" ht="12.5" x14ac:dyDescent="0.25">
      <c r="C296" s="4"/>
      <c r="D296" s="3"/>
    </row>
    <row r="297" spans="3:4" ht="12.5" x14ac:dyDescent="0.25">
      <c r="C297" s="4"/>
      <c r="D297" s="3"/>
    </row>
    <row r="298" spans="3:4" ht="12.5" x14ac:dyDescent="0.25">
      <c r="C298" s="4"/>
      <c r="D298" s="3"/>
    </row>
    <row r="299" spans="3:4" ht="12.5" x14ac:dyDescent="0.25">
      <c r="C299" s="4"/>
      <c r="D299" s="3"/>
    </row>
    <row r="300" spans="3:4" ht="12.5" x14ac:dyDescent="0.25">
      <c r="C300" s="4"/>
      <c r="D300" s="3"/>
    </row>
    <row r="301" spans="3:4" ht="12.5" x14ac:dyDescent="0.25">
      <c r="C301" s="4"/>
      <c r="D301" s="3"/>
    </row>
    <row r="302" spans="3:4" ht="12.5" x14ac:dyDescent="0.25">
      <c r="C302" s="4"/>
      <c r="D302" s="3"/>
    </row>
    <row r="303" spans="3:4" ht="12.5" x14ac:dyDescent="0.25">
      <c r="C303" s="4"/>
      <c r="D303" s="3"/>
    </row>
    <row r="304" spans="3:4" ht="12.5" x14ac:dyDescent="0.25">
      <c r="C304" s="4"/>
      <c r="D304" s="3"/>
    </row>
    <row r="305" spans="3:4" ht="12.5" x14ac:dyDescent="0.25">
      <c r="C305" s="4"/>
      <c r="D305" s="3"/>
    </row>
    <row r="306" spans="3:4" ht="12.5" x14ac:dyDescent="0.25">
      <c r="C306" s="4"/>
      <c r="D306" s="3"/>
    </row>
    <row r="307" spans="3:4" ht="12.5" x14ac:dyDescent="0.25">
      <c r="C307" s="4"/>
      <c r="D307" s="3"/>
    </row>
    <row r="308" spans="3:4" ht="12.5" x14ac:dyDescent="0.25">
      <c r="C308" s="4"/>
      <c r="D308" s="3"/>
    </row>
    <row r="309" spans="3:4" ht="12.5" x14ac:dyDescent="0.25">
      <c r="C309" s="4"/>
      <c r="D309" s="3"/>
    </row>
    <row r="310" spans="3:4" ht="12.5" x14ac:dyDescent="0.25">
      <c r="C310" s="4"/>
      <c r="D310" s="3"/>
    </row>
    <row r="311" spans="3:4" ht="12.5" x14ac:dyDescent="0.25">
      <c r="C311" s="4"/>
      <c r="D311" s="3"/>
    </row>
    <row r="312" spans="3:4" ht="12.5" x14ac:dyDescent="0.25">
      <c r="C312" s="4"/>
      <c r="D312" s="3"/>
    </row>
    <row r="313" spans="3:4" ht="12.5" x14ac:dyDescent="0.25">
      <c r="C313" s="4"/>
      <c r="D313" s="3"/>
    </row>
    <row r="314" spans="3:4" ht="12.5" x14ac:dyDescent="0.25">
      <c r="C314" s="4"/>
      <c r="D314" s="3"/>
    </row>
    <row r="315" spans="3:4" ht="12.5" x14ac:dyDescent="0.25">
      <c r="C315" s="4"/>
      <c r="D315" s="3"/>
    </row>
    <row r="316" spans="3:4" ht="12.5" x14ac:dyDescent="0.25">
      <c r="C316" s="4"/>
      <c r="D316" s="3"/>
    </row>
    <row r="317" spans="3:4" ht="12.5" x14ac:dyDescent="0.25">
      <c r="C317" s="4"/>
      <c r="D317" s="3"/>
    </row>
    <row r="318" spans="3:4" ht="12.5" x14ac:dyDescent="0.25">
      <c r="C318" s="4"/>
      <c r="D318" s="3"/>
    </row>
    <row r="319" spans="3:4" ht="12.5" x14ac:dyDescent="0.25">
      <c r="C319" s="4"/>
      <c r="D319" s="3"/>
    </row>
    <row r="320" spans="3:4" ht="12.5" x14ac:dyDescent="0.25">
      <c r="C320" s="4"/>
      <c r="D320" s="3"/>
    </row>
    <row r="321" spans="3:4" ht="12.5" x14ac:dyDescent="0.25">
      <c r="C321" s="4"/>
      <c r="D321" s="3"/>
    </row>
    <row r="322" spans="3:4" ht="12.5" x14ac:dyDescent="0.25">
      <c r="C322" s="4"/>
      <c r="D322" s="3"/>
    </row>
    <row r="323" spans="3:4" ht="12.5" x14ac:dyDescent="0.25">
      <c r="C323" s="4"/>
      <c r="D323" s="3"/>
    </row>
    <row r="324" spans="3:4" ht="12.5" x14ac:dyDescent="0.25">
      <c r="C324" s="4"/>
      <c r="D324" s="3"/>
    </row>
    <row r="325" spans="3:4" ht="12.5" x14ac:dyDescent="0.25">
      <c r="C325" s="4"/>
      <c r="D325" s="3"/>
    </row>
    <row r="326" spans="3:4" ht="12.5" x14ac:dyDescent="0.25">
      <c r="C326" s="4"/>
      <c r="D326" s="3"/>
    </row>
    <row r="327" spans="3:4" ht="12.5" x14ac:dyDescent="0.25">
      <c r="C327" s="4"/>
      <c r="D327" s="3"/>
    </row>
    <row r="328" spans="3:4" ht="12.5" x14ac:dyDescent="0.25">
      <c r="C328" s="4"/>
      <c r="D328" s="3"/>
    </row>
    <row r="329" spans="3:4" ht="12.5" x14ac:dyDescent="0.25">
      <c r="C329" s="4"/>
      <c r="D329" s="3"/>
    </row>
    <row r="330" spans="3:4" ht="12.5" x14ac:dyDescent="0.25">
      <c r="C330" s="4"/>
      <c r="D330" s="3"/>
    </row>
    <row r="331" spans="3:4" ht="12.5" x14ac:dyDescent="0.25">
      <c r="C331" s="4"/>
      <c r="D331" s="3"/>
    </row>
    <row r="332" spans="3:4" ht="12.5" x14ac:dyDescent="0.25">
      <c r="C332" s="4"/>
      <c r="D332" s="3"/>
    </row>
    <row r="333" spans="3:4" ht="12.5" x14ac:dyDescent="0.25">
      <c r="C333" s="4"/>
      <c r="D333" s="3"/>
    </row>
    <row r="334" spans="3:4" ht="12.5" x14ac:dyDescent="0.25">
      <c r="C334" s="4"/>
      <c r="D334" s="3"/>
    </row>
    <row r="335" spans="3:4" ht="12.5" x14ac:dyDescent="0.25">
      <c r="C335" s="4"/>
      <c r="D335" s="3"/>
    </row>
    <row r="336" spans="3:4" ht="12.5" x14ac:dyDescent="0.25">
      <c r="C336" s="4"/>
      <c r="D336" s="3"/>
    </row>
    <row r="337" spans="3:4" ht="12.5" x14ac:dyDescent="0.25">
      <c r="C337" s="4"/>
      <c r="D337" s="3"/>
    </row>
    <row r="338" spans="3:4" ht="12.5" x14ac:dyDescent="0.25">
      <c r="C338" s="4"/>
      <c r="D338" s="3"/>
    </row>
    <row r="339" spans="3:4" ht="12.5" x14ac:dyDescent="0.25">
      <c r="C339" s="4"/>
      <c r="D339" s="3"/>
    </row>
    <row r="340" spans="3:4" ht="12.5" x14ac:dyDescent="0.25">
      <c r="C340" s="4"/>
      <c r="D340" s="3"/>
    </row>
    <row r="341" spans="3:4" ht="12.5" x14ac:dyDescent="0.25">
      <c r="C341" s="4"/>
      <c r="D341" s="3"/>
    </row>
    <row r="342" spans="3:4" ht="12.5" x14ac:dyDescent="0.25">
      <c r="C342" s="4"/>
      <c r="D342" s="3"/>
    </row>
    <row r="343" spans="3:4" ht="12.5" x14ac:dyDescent="0.25">
      <c r="C343" s="4"/>
      <c r="D343" s="3"/>
    </row>
    <row r="344" spans="3:4" ht="12.5" x14ac:dyDescent="0.25">
      <c r="C344" s="4"/>
      <c r="D344" s="3"/>
    </row>
    <row r="345" spans="3:4" ht="12.5" x14ac:dyDescent="0.25">
      <c r="C345" s="4"/>
      <c r="D345" s="3"/>
    </row>
    <row r="346" spans="3:4" ht="12.5" x14ac:dyDescent="0.25">
      <c r="C346" s="4"/>
      <c r="D346" s="3"/>
    </row>
    <row r="347" spans="3:4" ht="12.5" x14ac:dyDescent="0.25">
      <c r="C347" s="4"/>
      <c r="D347" s="3"/>
    </row>
    <row r="348" spans="3:4" ht="12.5" x14ac:dyDescent="0.25">
      <c r="C348" s="4"/>
      <c r="D348" s="3"/>
    </row>
    <row r="349" spans="3:4" ht="12.5" x14ac:dyDescent="0.25">
      <c r="C349" s="4"/>
      <c r="D349" s="3"/>
    </row>
    <row r="350" spans="3:4" ht="12.5" x14ac:dyDescent="0.25">
      <c r="C350" s="4"/>
      <c r="D350" s="3"/>
    </row>
    <row r="351" spans="3:4" ht="12.5" x14ac:dyDescent="0.25">
      <c r="C351" s="4"/>
      <c r="D351" s="3"/>
    </row>
    <row r="352" spans="3:4" ht="12.5" x14ac:dyDescent="0.25">
      <c r="C352" s="4"/>
      <c r="D352" s="3"/>
    </row>
    <row r="353" spans="3:4" ht="12.5" x14ac:dyDescent="0.25">
      <c r="C353" s="4"/>
      <c r="D353" s="3"/>
    </row>
    <row r="354" spans="3:4" ht="12.5" x14ac:dyDescent="0.25">
      <c r="C354" s="4"/>
      <c r="D354" s="3"/>
    </row>
    <row r="355" spans="3:4" ht="12.5" x14ac:dyDescent="0.25">
      <c r="C355" s="4"/>
      <c r="D355" s="3"/>
    </row>
    <row r="356" spans="3:4" ht="12.5" x14ac:dyDescent="0.25">
      <c r="C356" s="4"/>
      <c r="D356" s="3"/>
    </row>
    <row r="357" spans="3:4" ht="12.5" x14ac:dyDescent="0.25">
      <c r="C357" s="4"/>
      <c r="D357" s="3"/>
    </row>
    <row r="358" spans="3:4" ht="12.5" x14ac:dyDescent="0.25">
      <c r="C358" s="4"/>
      <c r="D358" s="3"/>
    </row>
    <row r="359" spans="3:4" ht="12.5" x14ac:dyDescent="0.25">
      <c r="C359" s="4"/>
      <c r="D359" s="3"/>
    </row>
    <row r="360" spans="3:4" ht="12.5" x14ac:dyDescent="0.25">
      <c r="C360" s="4"/>
      <c r="D360" s="3"/>
    </row>
    <row r="361" spans="3:4" ht="12.5" x14ac:dyDescent="0.25">
      <c r="C361" s="4"/>
      <c r="D361" s="3"/>
    </row>
    <row r="362" spans="3:4" ht="12.5" x14ac:dyDescent="0.25">
      <c r="C362" s="4"/>
      <c r="D362" s="3"/>
    </row>
    <row r="363" spans="3:4" ht="12.5" x14ac:dyDescent="0.25">
      <c r="C363" s="4"/>
      <c r="D363" s="3"/>
    </row>
    <row r="364" spans="3:4" ht="12.5" x14ac:dyDescent="0.25">
      <c r="C364" s="4"/>
      <c r="D364" s="3"/>
    </row>
    <row r="365" spans="3:4" ht="12.5" x14ac:dyDescent="0.25">
      <c r="C365" s="4"/>
      <c r="D365" s="3"/>
    </row>
    <row r="366" spans="3:4" ht="12.5" x14ac:dyDescent="0.25">
      <c r="C366" s="4"/>
      <c r="D366" s="3"/>
    </row>
    <row r="367" spans="3:4" ht="12.5" x14ac:dyDescent="0.25">
      <c r="C367" s="4"/>
      <c r="D367" s="3"/>
    </row>
    <row r="368" spans="3:4" ht="12.5" x14ac:dyDescent="0.25">
      <c r="C368" s="4"/>
      <c r="D368" s="3"/>
    </row>
    <row r="369" spans="3:4" ht="12.5" x14ac:dyDescent="0.25">
      <c r="C369" s="4"/>
      <c r="D369" s="3"/>
    </row>
    <row r="370" spans="3:4" ht="12.5" x14ac:dyDescent="0.25">
      <c r="C370" s="4"/>
      <c r="D370" s="3"/>
    </row>
    <row r="371" spans="3:4" ht="12.5" x14ac:dyDescent="0.25">
      <c r="C371" s="4"/>
      <c r="D371" s="3"/>
    </row>
    <row r="372" spans="3:4" ht="12.5" x14ac:dyDescent="0.25">
      <c r="C372" s="4"/>
      <c r="D372" s="3"/>
    </row>
    <row r="373" spans="3:4" ht="12.5" x14ac:dyDescent="0.25">
      <c r="C373" s="4"/>
      <c r="D373" s="3"/>
    </row>
    <row r="374" spans="3:4" ht="12.5" x14ac:dyDescent="0.25">
      <c r="C374" s="4"/>
      <c r="D374" s="3"/>
    </row>
    <row r="375" spans="3:4" ht="12.5" x14ac:dyDescent="0.25">
      <c r="C375" s="4"/>
      <c r="D375" s="3"/>
    </row>
    <row r="376" spans="3:4" ht="12.5" x14ac:dyDescent="0.25">
      <c r="C376" s="4"/>
      <c r="D376" s="3"/>
    </row>
    <row r="377" spans="3:4" ht="12.5" x14ac:dyDescent="0.25">
      <c r="C377" s="4"/>
      <c r="D377" s="3"/>
    </row>
    <row r="378" spans="3:4" ht="12.5" x14ac:dyDescent="0.25">
      <c r="C378" s="4"/>
      <c r="D378" s="3"/>
    </row>
    <row r="379" spans="3:4" ht="12.5" x14ac:dyDescent="0.25">
      <c r="C379" s="4"/>
      <c r="D379" s="3"/>
    </row>
    <row r="380" spans="3:4" ht="12.5" x14ac:dyDescent="0.25">
      <c r="C380" s="4"/>
      <c r="D380" s="3"/>
    </row>
    <row r="381" spans="3:4" ht="12.5" x14ac:dyDescent="0.25">
      <c r="C381" s="4"/>
      <c r="D381" s="3"/>
    </row>
    <row r="382" spans="3:4" ht="12.5" x14ac:dyDescent="0.25">
      <c r="C382" s="4"/>
      <c r="D382" s="3"/>
    </row>
    <row r="383" spans="3:4" ht="12.5" x14ac:dyDescent="0.25">
      <c r="C383" s="4"/>
      <c r="D383" s="3"/>
    </row>
    <row r="384" spans="3:4" ht="12.5" x14ac:dyDescent="0.25">
      <c r="C384" s="4"/>
      <c r="D384" s="3"/>
    </row>
    <row r="385" spans="3:4" ht="12.5" x14ac:dyDescent="0.25">
      <c r="C385" s="4"/>
      <c r="D385" s="3"/>
    </row>
    <row r="386" spans="3:4" ht="12.5" x14ac:dyDescent="0.25">
      <c r="C386" s="4"/>
      <c r="D386" s="3"/>
    </row>
    <row r="387" spans="3:4" ht="12.5" x14ac:dyDescent="0.25">
      <c r="C387" s="4"/>
      <c r="D387" s="3"/>
    </row>
    <row r="388" spans="3:4" ht="12.5" x14ac:dyDescent="0.25">
      <c r="C388" s="4"/>
      <c r="D388" s="3"/>
    </row>
    <row r="389" spans="3:4" ht="12.5" x14ac:dyDescent="0.25">
      <c r="C389" s="4"/>
      <c r="D389" s="3"/>
    </row>
    <row r="390" spans="3:4" ht="12.5" x14ac:dyDescent="0.25">
      <c r="C390" s="4"/>
      <c r="D390" s="3"/>
    </row>
    <row r="391" spans="3:4" ht="12.5" x14ac:dyDescent="0.25">
      <c r="C391" s="4"/>
      <c r="D391" s="3"/>
    </row>
    <row r="392" spans="3:4" ht="12.5" x14ac:dyDescent="0.25">
      <c r="C392" s="4"/>
      <c r="D392" s="3"/>
    </row>
    <row r="393" spans="3:4" ht="12.5" x14ac:dyDescent="0.25">
      <c r="C393" s="4"/>
      <c r="D393" s="3"/>
    </row>
    <row r="394" spans="3:4" ht="12.5" x14ac:dyDescent="0.25">
      <c r="C394" s="4"/>
      <c r="D394" s="3"/>
    </row>
    <row r="395" spans="3:4" ht="12.5" x14ac:dyDescent="0.25">
      <c r="C395" s="4"/>
      <c r="D395" s="3"/>
    </row>
    <row r="396" spans="3:4" ht="12.5" x14ac:dyDescent="0.25">
      <c r="C396" s="4"/>
      <c r="D396" s="3"/>
    </row>
    <row r="397" spans="3:4" ht="12.5" x14ac:dyDescent="0.25">
      <c r="C397" s="4"/>
      <c r="D397" s="3"/>
    </row>
    <row r="398" spans="3:4" ht="12.5" x14ac:dyDescent="0.25">
      <c r="C398" s="4"/>
      <c r="D398" s="3"/>
    </row>
    <row r="399" spans="3:4" ht="12.5" x14ac:dyDescent="0.25">
      <c r="C399" s="4"/>
      <c r="D399" s="3"/>
    </row>
    <row r="400" spans="3:4" ht="12.5" x14ac:dyDescent="0.25">
      <c r="C400" s="4"/>
      <c r="D400" s="3"/>
    </row>
    <row r="401" spans="3:4" ht="12.5" x14ac:dyDescent="0.25">
      <c r="C401" s="4"/>
      <c r="D401" s="3"/>
    </row>
    <row r="402" spans="3:4" ht="12.5" x14ac:dyDescent="0.25">
      <c r="C402" s="4"/>
      <c r="D402" s="3"/>
    </row>
    <row r="403" spans="3:4" ht="12.5" x14ac:dyDescent="0.25">
      <c r="C403" s="4"/>
      <c r="D403" s="3"/>
    </row>
    <row r="404" spans="3:4" ht="12.5" x14ac:dyDescent="0.25">
      <c r="C404" s="4"/>
      <c r="D404" s="3"/>
    </row>
    <row r="405" spans="3:4" ht="12.5" x14ac:dyDescent="0.25">
      <c r="C405" s="4"/>
      <c r="D405" s="3"/>
    </row>
    <row r="406" spans="3:4" ht="12.5" x14ac:dyDescent="0.25">
      <c r="C406" s="4"/>
      <c r="D406" s="3"/>
    </row>
    <row r="407" spans="3:4" ht="12.5" x14ac:dyDescent="0.25">
      <c r="C407" s="4"/>
      <c r="D407" s="3"/>
    </row>
    <row r="408" spans="3:4" ht="12.5" x14ac:dyDescent="0.25">
      <c r="C408" s="4"/>
      <c r="D408" s="3"/>
    </row>
    <row r="409" spans="3:4" ht="12.5" x14ac:dyDescent="0.25">
      <c r="C409" s="4"/>
      <c r="D409" s="3"/>
    </row>
    <row r="410" spans="3:4" ht="12.5" x14ac:dyDescent="0.25">
      <c r="C410" s="4"/>
      <c r="D410" s="3"/>
    </row>
    <row r="411" spans="3:4" ht="12.5" x14ac:dyDescent="0.25">
      <c r="C411" s="4"/>
      <c r="D411" s="3"/>
    </row>
    <row r="412" spans="3:4" ht="12.5" x14ac:dyDescent="0.25">
      <c r="C412" s="4"/>
      <c r="D412" s="3"/>
    </row>
    <row r="413" spans="3:4" ht="12.5" x14ac:dyDescent="0.25">
      <c r="C413" s="4"/>
      <c r="D413" s="3"/>
    </row>
    <row r="414" spans="3:4" ht="12.5" x14ac:dyDescent="0.25">
      <c r="C414" s="4"/>
      <c r="D414" s="3"/>
    </row>
    <row r="415" spans="3:4" ht="12.5" x14ac:dyDescent="0.25">
      <c r="C415" s="4"/>
      <c r="D415" s="3"/>
    </row>
    <row r="416" spans="3:4" ht="12.5" x14ac:dyDescent="0.25">
      <c r="C416" s="4"/>
      <c r="D416" s="3"/>
    </row>
    <row r="417" spans="3:4" ht="12.5" x14ac:dyDescent="0.25">
      <c r="C417" s="4"/>
      <c r="D417" s="3"/>
    </row>
    <row r="418" spans="3:4" ht="12.5" x14ac:dyDescent="0.25">
      <c r="C418" s="4"/>
      <c r="D418" s="3"/>
    </row>
    <row r="419" spans="3:4" ht="12.5" x14ac:dyDescent="0.25">
      <c r="C419" s="4"/>
      <c r="D419" s="3"/>
    </row>
    <row r="420" spans="3:4" ht="12.5" x14ac:dyDescent="0.25">
      <c r="C420" s="4"/>
      <c r="D420" s="3"/>
    </row>
    <row r="421" spans="3:4" ht="12.5" x14ac:dyDescent="0.25">
      <c r="C421" s="4"/>
      <c r="D421" s="3"/>
    </row>
    <row r="422" spans="3:4" ht="12.5" x14ac:dyDescent="0.25">
      <c r="C422" s="4"/>
      <c r="D422" s="3"/>
    </row>
    <row r="423" spans="3:4" ht="12.5" x14ac:dyDescent="0.25">
      <c r="C423" s="4"/>
      <c r="D423" s="3"/>
    </row>
    <row r="424" spans="3:4" ht="12.5" x14ac:dyDescent="0.25">
      <c r="C424" s="4"/>
      <c r="D424" s="3"/>
    </row>
    <row r="425" spans="3:4" ht="12.5" x14ac:dyDescent="0.25">
      <c r="C425" s="4"/>
      <c r="D425" s="3"/>
    </row>
    <row r="426" spans="3:4" ht="12.5" x14ac:dyDescent="0.25">
      <c r="C426" s="4"/>
      <c r="D426" s="3"/>
    </row>
    <row r="427" spans="3:4" ht="12.5" x14ac:dyDescent="0.25">
      <c r="C427" s="4"/>
      <c r="D427" s="3"/>
    </row>
    <row r="428" spans="3:4" ht="12.5" x14ac:dyDescent="0.25">
      <c r="C428" s="4"/>
      <c r="D428" s="3"/>
    </row>
    <row r="429" spans="3:4" ht="12.5" x14ac:dyDescent="0.25">
      <c r="C429" s="4"/>
      <c r="D429" s="3"/>
    </row>
    <row r="430" spans="3:4" ht="12.5" x14ac:dyDescent="0.25">
      <c r="C430" s="4"/>
      <c r="D430" s="3"/>
    </row>
    <row r="431" spans="3:4" ht="12.5" x14ac:dyDescent="0.25">
      <c r="C431" s="4"/>
      <c r="D431" s="3"/>
    </row>
    <row r="432" spans="3:4" ht="12.5" x14ac:dyDescent="0.25">
      <c r="C432" s="4"/>
      <c r="D432" s="3"/>
    </row>
    <row r="433" spans="3:4" ht="12.5" x14ac:dyDescent="0.25">
      <c r="C433" s="4"/>
      <c r="D433" s="3"/>
    </row>
    <row r="434" spans="3:4" ht="12.5" x14ac:dyDescent="0.25">
      <c r="C434" s="4"/>
      <c r="D434" s="3"/>
    </row>
    <row r="435" spans="3:4" ht="12.5" x14ac:dyDescent="0.25">
      <c r="C435" s="4"/>
      <c r="D435" s="3"/>
    </row>
    <row r="436" spans="3:4" ht="12.5" x14ac:dyDescent="0.25">
      <c r="C436" s="4"/>
      <c r="D436" s="3"/>
    </row>
    <row r="437" spans="3:4" ht="12.5" x14ac:dyDescent="0.25">
      <c r="C437" s="4"/>
      <c r="D437" s="3"/>
    </row>
    <row r="438" spans="3:4" ht="12.5" x14ac:dyDescent="0.25">
      <c r="C438" s="4"/>
      <c r="D438" s="3"/>
    </row>
    <row r="439" spans="3:4" ht="12.5" x14ac:dyDescent="0.25">
      <c r="C439" s="4"/>
      <c r="D439" s="3"/>
    </row>
    <row r="440" spans="3:4" ht="12.5" x14ac:dyDescent="0.25">
      <c r="C440" s="4"/>
      <c r="D440" s="3"/>
    </row>
    <row r="441" spans="3:4" ht="12.5" x14ac:dyDescent="0.25">
      <c r="C441" s="4"/>
      <c r="D441" s="3"/>
    </row>
    <row r="442" spans="3:4" ht="12.5" x14ac:dyDescent="0.25">
      <c r="C442" s="4"/>
      <c r="D442" s="3"/>
    </row>
    <row r="443" spans="3:4" ht="12.5" x14ac:dyDescent="0.25">
      <c r="C443" s="4"/>
      <c r="D443" s="3"/>
    </row>
    <row r="444" spans="3:4" ht="12.5" x14ac:dyDescent="0.25">
      <c r="C444" s="4"/>
      <c r="D444" s="3"/>
    </row>
    <row r="445" spans="3:4" ht="12.5" x14ac:dyDescent="0.25">
      <c r="C445" s="4"/>
      <c r="D445" s="3"/>
    </row>
    <row r="446" spans="3:4" ht="12.5" x14ac:dyDescent="0.25">
      <c r="C446" s="4"/>
      <c r="D446" s="3"/>
    </row>
    <row r="447" spans="3:4" ht="12.5" x14ac:dyDescent="0.25">
      <c r="C447" s="4"/>
      <c r="D447" s="3"/>
    </row>
    <row r="448" spans="3:4" ht="12.5" x14ac:dyDescent="0.25">
      <c r="C448" s="4"/>
      <c r="D448" s="3"/>
    </row>
    <row r="449" spans="3:4" ht="12.5" x14ac:dyDescent="0.25">
      <c r="C449" s="4"/>
      <c r="D449" s="3"/>
    </row>
    <row r="450" spans="3:4" ht="12.5" x14ac:dyDescent="0.25">
      <c r="C450" s="4"/>
      <c r="D450" s="3"/>
    </row>
    <row r="451" spans="3:4" ht="12.5" x14ac:dyDescent="0.25">
      <c r="C451" s="4"/>
      <c r="D451" s="3"/>
    </row>
    <row r="452" spans="3:4" ht="12.5" x14ac:dyDescent="0.25">
      <c r="C452" s="4"/>
      <c r="D452" s="3"/>
    </row>
    <row r="453" spans="3:4" ht="12.5" x14ac:dyDescent="0.25">
      <c r="C453" s="4"/>
      <c r="D453" s="3"/>
    </row>
    <row r="454" spans="3:4" ht="12.5" x14ac:dyDescent="0.25">
      <c r="C454" s="4"/>
      <c r="D454" s="3"/>
    </row>
    <row r="455" spans="3:4" ht="12.5" x14ac:dyDescent="0.25">
      <c r="C455" s="4"/>
      <c r="D455" s="3"/>
    </row>
    <row r="456" spans="3:4" ht="12.5" x14ac:dyDescent="0.25">
      <c r="C456" s="4"/>
      <c r="D456" s="3"/>
    </row>
    <row r="457" spans="3:4" ht="12.5" x14ac:dyDescent="0.25">
      <c r="C457" s="4"/>
      <c r="D457" s="3"/>
    </row>
    <row r="458" spans="3:4" ht="12.5" x14ac:dyDescent="0.25">
      <c r="C458" s="4"/>
      <c r="D458" s="3"/>
    </row>
    <row r="459" spans="3:4" ht="12.5" x14ac:dyDescent="0.25">
      <c r="C459" s="4"/>
      <c r="D459" s="3"/>
    </row>
    <row r="460" spans="3:4" ht="12.5" x14ac:dyDescent="0.25">
      <c r="C460" s="4"/>
      <c r="D460" s="3"/>
    </row>
    <row r="461" spans="3:4" ht="12.5" x14ac:dyDescent="0.25">
      <c r="C461" s="4"/>
      <c r="D461" s="3"/>
    </row>
    <row r="462" spans="3:4" ht="12.5" x14ac:dyDescent="0.25">
      <c r="C462" s="4"/>
      <c r="D462" s="3"/>
    </row>
    <row r="463" spans="3:4" ht="12.5" x14ac:dyDescent="0.25">
      <c r="C463" s="4"/>
      <c r="D463" s="3"/>
    </row>
    <row r="464" spans="3:4" ht="12.5" x14ac:dyDescent="0.25">
      <c r="C464" s="4"/>
      <c r="D464" s="3"/>
    </row>
    <row r="465" spans="3:4" ht="12.5" x14ac:dyDescent="0.25">
      <c r="C465" s="4"/>
      <c r="D465" s="3"/>
    </row>
    <row r="466" spans="3:4" ht="12.5" x14ac:dyDescent="0.25">
      <c r="C466" s="4"/>
      <c r="D466" s="3"/>
    </row>
    <row r="467" spans="3:4" ht="12.5" x14ac:dyDescent="0.25">
      <c r="C467" s="4"/>
      <c r="D467" s="3"/>
    </row>
    <row r="468" spans="3:4" ht="12.5" x14ac:dyDescent="0.25">
      <c r="C468" s="4"/>
      <c r="D468" s="3"/>
    </row>
    <row r="469" spans="3:4" ht="12.5" x14ac:dyDescent="0.25">
      <c r="C469" s="4"/>
      <c r="D469" s="3"/>
    </row>
    <row r="470" spans="3:4" ht="12.5" x14ac:dyDescent="0.25">
      <c r="C470" s="4"/>
      <c r="D470" s="3"/>
    </row>
    <row r="471" spans="3:4" ht="12.5" x14ac:dyDescent="0.25">
      <c r="C471" s="4"/>
      <c r="D471" s="3"/>
    </row>
    <row r="472" spans="3:4" ht="12.5" x14ac:dyDescent="0.25">
      <c r="C472" s="4"/>
      <c r="D472" s="3"/>
    </row>
    <row r="473" spans="3:4" ht="12.5" x14ac:dyDescent="0.25">
      <c r="C473" s="4"/>
      <c r="D473" s="3"/>
    </row>
    <row r="474" spans="3:4" ht="12.5" x14ac:dyDescent="0.25">
      <c r="C474" s="4"/>
      <c r="D474" s="3"/>
    </row>
    <row r="475" spans="3:4" ht="12.5" x14ac:dyDescent="0.25">
      <c r="C475" s="4"/>
      <c r="D475" s="3"/>
    </row>
    <row r="476" spans="3:4" ht="12.5" x14ac:dyDescent="0.25">
      <c r="C476" s="4"/>
      <c r="D476" s="3"/>
    </row>
    <row r="477" spans="3:4" ht="12.5" x14ac:dyDescent="0.25">
      <c r="C477" s="4"/>
      <c r="D477" s="3"/>
    </row>
    <row r="478" spans="3:4" ht="12.5" x14ac:dyDescent="0.25">
      <c r="C478" s="4"/>
      <c r="D478" s="3"/>
    </row>
    <row r="479" spans="3:4" ht="12.5" x14ac:dyDescent="0.25">
      <c r="C479" s="4"/>
      <c r="D479" s="3"/>
    </row>
    <row r="480" spans="3:4" ht="12.5" x14ac:dyDescent="0.25">
      <c r="C480" s="4"/>
      <c r="D480" s="3"/>
    </row>
    <row r="481" spans="3:4" ht="12.5" x14ac:dyDescent="0.25">
      <c r="C481" s="4"/>
      <c r="D481" s="3"/>
    </row>
    <row r="482" spans="3:4" ht="12.5" x14ac:dyDescent="0.25">
      <c r="C482" s="4"/>
      <c r="D482" s="3"/>
    </row>
    <row r="483" spans="3:4" ht="12.5" x14ac:dyDescent="0.25">
      <c r="C483" s="4"/>
      <c r="D483" s="3"/>
    </row>
    <row r="484" spans="3:4" ht="12.5" x14ac:dyDescent="0.25">
      <c r="C484" s="4"/>
      <c r="D484" s="3"/>
    </row>
    <row r="485" spans="3:4" ht="12.5" x14ac:dyDescent="0.25">
      <c r="C485" s="4"/>
      <c r="D485" s="3"/>
    </row>
    <row r="486" spans="3:4" ht="12.5" x14ac:dyDescent="0.25">
      <c r="C486" s="4"/>
      <c r="D486" s="3"/>
    </row>
    <row r="487" spans="3:4" ht="12.5" x14ac:dyDescent="0.25">
      <c r="C487" s="4"/>
      <c r="D487" s="3"/>
    </row>
    <row r="488" spans="3:4" ht="12.5" x14ac:dyDescent="0.25">
      <c r="C488" s="4"/>
      <c r="D488" s="3"/>
    </row>
    <row r="489" spans="3:4" ht="12.5" x14ac:dyDescent="0.25">
      <c r="C489" s="4"/>
      <c r="D489" s="3"/>
    </row>
    <row r="490" spans="3:4" ht="12.5" x14ac:dyDescent="0.25">
      <c r="C490" s="4"/>
      <c r="D490" s="3"/>
    </row>
    <row r="491" spans="3:4" ht="12.5" x14ac:dyDescent="0.25">
      <c r="C491" s="4"/>
      <c r="D491" s="3"/>
    </row>
    <row r="492" spans="3:4" ht="12.5" x14ac:dyDescent="0.25">
      <c r="C492" s="4"/>
      <c r="D492" s="3"/>
    </row>
    <row r="493" spans="3:4" ht="12.5" x14ac:dyDescent="0.25">
      <c r="C493" s="4"/>
      <c r="D493" s="3"/>
    </row>
    <row r="494" spans="3:4" ht="12.5" x14ac:dyDescent="0.25">
      <c r="C494" s="4"/>
      <c r="D494" s="3"/>
    </row>
    <row r="495" spans="3:4" ht="12.5" x14ac:dyDescent="0.25">
      <c r="C495" s="4"/>
      <c r="D495" s="3"/>
    </row>
    <row r="496" spans="3:4" ht="12.5" x14ac:dyDescent="0.25">
      <c r="C496" s="4"/>
      <c r="D496" s="3"/>
    </row>
    <row r="497" spans="3:4" ht="12.5" x14ac:dyDescent="0.25">
      <c r="C497" s="4"/>
      <c r="D497" s="3"/>
    </row>
    <row r="498" spans="3:4" ht="12.5" x14ac:dyDescent="0.25">
      <c r="C498" s="4"/>
      <c r="D498" s="3"/>
    </row>
    <row r="499" spans="3:4" ht="12.5" x14ac:dyDescent="0.25">
      <c r="C499" s="4"/>
      <c r="D499" s="3"/>
    </row>
    <row r="500" spans="3:4" ht="12.5" x14ac:dyDescent="0.25">
      <c r="C500" s="4"/>
      <c r="D500" s="3"/>
    </row>
    <row r="501" spans="3:4" ht="12.5" x14ac:dyDescent="0.25">
      <c r="C501" s="4"/>
      <c r="D501" s="3"/>
    </row>
    <row r="502" spans="3:4" ht="12.5" x14ac:dyDescent="0.25">
      <c r="C502" s="4"/>
      <c r="D502" s="3"/>
    </row>
    <row r="503" spans="3:4" ht="12.5" x14ac:dyDescent="0.25">
      <c r="C503" s="4"/>
      <c r="D503" s="3"/>
    </row>
    <row r="504" spans="3:4" ht="12.5" x14ac:dyDescent="0.25">
      <c r="C504" s="4"/>
      <c r="D504" s="3"/>
    </row>
    <row r="505" spans="3:4" ht="12.5" x14ac:dyDescent="0.25">
      <c r="C505" s="4"/>
      <c r="D505" s="3"/>
    </row>
    <row r="506" spans="3:4" ht="12.5" x14ac:dyDescent="0.25">
      <c r="C506" s="4"/>
      <c r="D506" s="3"/>
    </row>
    <row r="507" spans="3:4" ht="12.5" x14ac:dyDescent="0.25">
      <c r="C507" s="4"/>
      <c r="D507" s="3"/>
    </row>
    <row r="508" spans="3:4" ht="12.5" x14ac:dyDescent="0.25">
      <c r="C508" s="4"/>
      <c r="D508" s="3"/>
    </row>
    <row r="509" spans="3:4" ht="12.5" x14ac:dyDescent="0.25">
      <c r="C509" s="4"/>
      <c r="D509" s="3"/>
    </row>
    <row r="510" spans="3:4" ht="12.5" x14ac:dyDescent="0.25">
      <c r="C510" s="4"/>
      <c r="D510" s="3"/>
    </row>
    <row r="511" spans="3:4" ht="12.5" x14ac:dyDescent="0.25">
      <c r="C511" s="4"/>
      <c r="D511" s="3"/>
    </row>
    <row r="512" spans="3:4" ht="12.5" x14ac:dyDescent="0.25">
      <c r="C512" s="4"/>
      <c r="D512" s="3"/>
    </row>
    <row r="513" spans="3:4" ht="12.5" x14ac:dyDescent="0.25">
      <c r="C513" s="4"/>
      <c r="D513" s="3"/>
    </row>
    <row r="514" spans="3:4" ht="12.5" x14ac:dyDescent="0.25">
      <c r="C514" s="4"/>
      <c r="D514" s="3"/>
    </row>
    <row r="515" spans="3:4" ht="12.5" x14ac:dyDescent="0.25">
      <c r="C515" s="4"/>
      <c r="D515" s="3"/>
    </row>
    <row r="516" spans="3:4" ht="12.5" x14ac:dyDescent="0.25">
      <c r="C516" s="4"/>
      <c r="D516" s="3"/>
    </row>
    <row r="517" spans="3:4" ht="12.5" x14ac:dyDescent="0.25">
      <c r="C517" s="4"/>
      <c r="D517" s="3"/>
    </row>
    <row r="518" spans="3:4" ht="12.5" x14ac:dyDescent="0.25">
      <c r="C518" s="4"/>
      <c r="D518" s="3"/>
    </row>
    <row r="519" spans="3:4" ht="12.5" x14ac:dyDescent="0.25">
      <c r="C519" s="4"/>
      <c r="D519" s="3"/>
    </row>
    <row r="520" spans="3:4" ht="12.5" x14ac:dyDescent="0.25">
      <c r="C520" s="4"/>
      <c r="D520" s="3"/>
    </row>
    <row r="521" spans="3:4" ht="12.5" x14ac:dyDescent="0.25">
      <c r="C521" s="4"/>
      <c r="D521" s="3"/>
    </row>
    <row r="522" spans="3:4" ht="12.5" x14ac:dyDescent="0.25">
      <c r="C522" s="4"/>
      <c r="D522" s="3"/>
    </row>
    <row r="523" spans="3:4" ht="12.5" x14ac:dyDescent="0.25">
      <c r="C523" s="4"/>
      <c r="D523" s="3"/>
    </row>
    <row r="524" spans="3:4" ht="12.5" x14ac:dyDescent="0.25">
      <c r="C524" s="4"/>
      <c r="D524" s="3"/>
    </row>
    <row r="525" spans="3:4" ht="12.5" x14ac:dyDescent="0.25">
      <c r="C525" s="4"/>
      <c r="D525" s="3"/>
    </row>
    <row r="526" spans="3:4" ht="12.5" x14ac:dyDescent="0.25">
      <c r="C526" s="4"/>
      <c r="D526" s="3"/>
    </row>
    <row r="527" spans="3:4" ht="12.5" x14ac:dyDescent="0.25">
      <c r="C527" s="4"/>
      <c r="D527" s="3"/>
    </row>
    <row r="528" spans="3:4" ht="12.5" x14ac:dyDescent="0.25">
      <c r="C528" s="4"/>
      <c r="D528" s="3"/>
    </row>
    <row r="529" spans="3:4" ht="12.5" x14ac:dyDescent="0.25">
      <c r="C529" s="4"/>
      <c r="D529" s="3"/>
    </row>
    <row r="530" spans="3:4" ht="12.5" x14ac:dyDescent="0.25">
      <c r="C530" s="4"/>
      <c r="D530" s="3"/>
    </row>
    <row r="531" spans="3:4" ht="12.5" x14ac:dyDescent="0.25">
      <c r="C531" s="4"/>
      <c r="D531" s="3"/>
    </row>
    <row r="532" spans="3:4" ht="12.5" x14ac:dyDescent="0.25">
      <c r="C532" s="4"/>
      <c r="D532" s="3"/>
    </row>
    <row r="533" spans="3:4" ht="12.5" x14ac:dyDescent="0.25">
      <c r="C533" s="4"/>
      <c r="D533" s="3"/>
    </row>
    <row r="534" spans="3:4" ht="12.5" x14ac:dyDescent="0.25">
      <c r="C534" s="4"/>
      <c r="D534" s="3"/>
    </row>
    <row r="535" spans="3:4" ht="12.5" x14ac:dyDescent="0.25">
      <c r="C535" s="4"/>
      <c r="D535" s="3"/>
    </row>
    <row r="536" spans="3:4" ht="12.5" x14ac:dyDescent="0.25">
      <c r="C536" s="4"/>
      <c r="D536" s="3"/>
    </row>
    <row r="537" spans="3:4" ht="12.5" x14ac:dyDescent="0.25">
      <c r="C537" s="4"/>
      <c r="D537" s="3"/>
    </row>
    <row r="538" spans="3:4" ht="12.5" x14ac:dyDescent="0.25">
      <c r="C538" s="4"/>
      <c r="D538" s="3"/>
    </row>
    <row r="539" spans="3:4" ht="12.5" x14ac:dyDescent="0.25">
      <c r="C539" s="4"/>
      <c r="D539" s="3"/>
    </row>
    <row r="540" spans="3:4" ht="12.5" x14ac:dyDescent="0.25">
      <c r="C540" s="4"/>
      <c r="D540" s="3"/>
    </row>
    <row r="541" spans="3:4" ht="12.5" x14ac:dyDescent="0.25">
      <c r="C541" s="4"/>
      <c r="D541" s="3"/>
    </row>
    <row r="542" spans="3:4" ht="12.5" x14ac:dyDescent="0.25">
      <c r="C542" s="4"/>
      <c r="D542" s="3"/>
    </row>
    <row r="543" spans="3:4" ht="12.5" x14ac:dyDescent="0.25">
      <c r="C543" s="4"/>
      <c r="D543" s="3"/>
    </row>
    <row r="544" spans="3:4" ht="12.5" x14ac:dyDescent="0.25">
      <c r="C544" s="4"/>
      <c r="D544" s="3"/>
    </row>
    <row r="545" spans="3:4" ht="12.5" x14ac:dyDescent="0.25">
      <c r="C545" s="4"/>
      <c r="D545" s="3"/>
    </row>
    <row r="546" spans="3:4" ht="12.5" x14ac:dyDescent="0.25">
      <c r="C546" s="4"/>
      <c r="D546" s="3"/>
    </row>
    <row r="547" spans="3:4" ht="12.5" x14ac:dyDescent="0.25">
      <c r="C547" s="4"/>
      <c r="D547" s="3"/>
    </row>
    <row r="548" spans="3:4" ht="12.5" x14ac:dyDescent="0.25">
      <c r="C548" s="4"/>
      <c r="D548" s="3"/>
    </row>
    <row r="549" spans="3:4" ht="12.5" x14ac:dyDescent="0.25">
      <c r="C549" s="4"/>
      <c r="D549" s="3"/>
    </row>
    <row r="550" spans="3:4" ht="12.5" x14ac:dyDescent="0.25">
      <c r="C550" s="4"/>
      <c r="D550" s="3"/>
    </row>
    <row r="551" spans="3:4" ht="12.5" x14ac:dyDescent="0.25">
      <c r="C551" s="4"/>
      <c r="D551" s="3"/>
    </row>
    <row r="552" spans="3:4" ht="12.5" x14ac:dyDescent="0.25">
      <c r="C552" s="4"/>
      <c r="D552" s="3"/>
    </row>
    <row r="553" spans="3:4" ht="12.5" x14ac:dyDescent="0.25">
      <c r="C553" s="4"/>
      <c r="D553" s="3"/>
    </row>
    <row r="554" spans="3:4" ht="12.5" x14ac:dyDescent="0.25">
      <c r="C554" s="4"/>
      <c r="D554" s="3"/>
    </row>
    <row r="555" spans="3:4" ht="12.5" x14ac:dyDescent="0.25">
      <c r="C555" s="4"/>
      <c r="D555" s="3"/>
    </row>
    <row r="556" spans="3:4" ht="12.5" x14ac:dyDescent="0.25">
      <c r="C556" s="4"/>
      <c r="D556" s="3"/>
    </row>
    <row r="557" spans="3:4" ht="12.5" x14ac:dyDescent="0.25">
      <c r="C557" s="4"/>
      <c r="D557" s="3"/>
    </row>
    <row r="558" spans="3:4" ht="12.5" x14ac:dyDescent="0.25">
      <c r="C558" s="4"/>
      <c r="D558" s="3"/>
    </row>
    <row r="559" spans="3:4" ht="12.5" x14ac:dyDescent="0.25">
      <c r="C559" s="4"/>
      <c r="D559" s="3"/>
    </row>
    <row r="560" spans="3:4" ht="12.5" x14ac:dyDescent="0.25">
      <c r="C560" s="4"/>
      <c r="D560" s="3"/>
    </row>
    <row r="561" spans="3:4" ht="12.5" x14ac:dyDescent="0.25">
      <c r="C561" s="4"/>
      <c r="D561" s="3"/>
    </row>
    <row r="562" spans="3:4" ht="12.5" x14ac:dyDescent="0.25">
      <c r="C562" s="4"/>
      <c r="D562" s="3"/>
    </row>
    <row r="563" spans="3:4" ht="12.5" x14ac:dyDescent="0.25">
      <c r="C563" s="4"/>
      <c r="D563" s="3"/>
    </row>
    <row r="564" spans="3:4" ht="12.5" x14ac:dyDescent="0.25">
      <c r="C564" s="4"/>
      <c r="D564" s="3"/>
    </row>
    <row r="565" spans="3:4" ht="12.5" x14ac:dyDescent="0.25">
      <c r="C565" s="4"/>
      <c r="D565" s="3"/>
    </row>
    <row r="566" spans="3:4" ht="12.5" x14ac:dyDescent="0.25">
      <c r="C566" s="4"/>
      <c r="D566" s="3"/>
    </row>
    <row r="567" spans="3:4" ht="12.5" x14ac:dyDescent="0.25">
      <c r="C567" s="4"/>
      <c r="D567" s="3"/>
    </row>
    <row r="568" spans="3:4" ht="12.5" x14ac:dyDescent="0.25">
      <c r="C568" s="4"/>
      <c r="D568" s="3"/>
    </row>
    <row r="569" spans="3:4" ht="12.5" x14ac:dyDescent="0.25">
      <c r="C569" s="4"/>
      <c r="D569" s="3"/>
    </row>
    <row r="570" spans="3:4" ht="12.5" x14ac:dyDescent="0.25">
      <c r="C570" s="4"/>
      <c r="D570" s="3"/>
    </row>
    <row r="571" spans="3:4" ht="12.5" x14ac:dyDescent="0.25">
      <c r="C571" s="4"/>
      <c r="D571" s="3"/>
    </row>
    <row r="572" spans="3:4" ht="12.5" x14ac:dyDescent="0.25">
      <c r="C572" s="4"/>
      <c r="D572" s="3"/>
    </row>
    <row r="573" spans="3:4" ht="12.5" x14ac:dyDescent="0.25">
      <c r="C573" s="4"/>
      <c r="D573" s="3"/>
    </row>
    <row r="574" spans="3:4" ht="12.5" x14ac:dyDescent="0.25">
      <c r="C574" s="4"/>
      <c r="D574" s="3"/>
    </row>
    <row r="575" spans="3:4" ht="12.5" x14ac:dyDescent="0.25">
      <c r="C575" s="4"/>
      <c r="D575" s="3"/>
    </row>
    <row r="576" spans="3:4" ht="12.5" x14ac:dyDescent="0.25">
      <c r="C576" s="4"/>
      <c r="D576" s="3"/>
    </row>
    <row r="577" spans="3:4" ht="12.5" x14ac:dyDescent="0.25">
      <c r="C577" s="4"/>
      <c r="D577" s="3"/>
    </row>
    <row r="578" spans="3:4" ht="12.5" x14ac:dyDescent="0.25">
      <c r="C578" s="4"/>
      <c r="D578" s="3"/>
    </row>
    <row r="579" spans="3:4" ht="12.5" x14ac:dyDescent="0.25">
      <c r="C579" s="4"/>
      <c r="D579" s="3"/>
    </row>
    <row r="580" spans="3:4" ht="12.5" x14ac:dyDescent="0.25">
      <c r="C580" s="4"/>
      <c r="D580" s="3"/>
    </row>
    <row r="581" spans="3:4" ht="12.5" x14ac:dyDescent="0.25">
      <c r="C581" s="4"/>
      <c r="D581" s="3"/>
    </row>
    <row r="582" spans="3:4" ht="12.5" x14ac:dyDescent="0.25">
      <c r="C582" s="4"/>
      <c r="D582" s="3"/>
    </row>
    <row r="583" spans="3:4" ht="12.5" x14ac:dyDescent="0.25">
      <c r="C583" s="4"/>
      <c r="D583" s="3"/>
    </row>
    <row r="584" spans="3:4" ht="12.5" x14ac:dyDescent="0.25">
      <c r="C584" s="4"/>
      <c r="D584" s="3"/>
    </row>
    <row r="585" spans="3:4" ht="12.5" x14ac:dyDescent="0.25">
      <c r="C585" s="4"/>
      <c r="D585" s="3"/>
    </row>
    <row r="586" spans="3:4" ht="12.5" x14ac:dyDescent="0.25">
      <c r="C586" s="4"/>
      <c r="D586" s="3"/>
    </row>
    <row r="587" spans="3:4" ht="12.5" x14ac:dyDescent="0.25">
      <c r="C587" s="4"/>
      <c r="D587" s="3"/>
    </row>
    <row r="588" spans="3:4" ht="12.5" x14ac:dyDescent="0.25">
      <c r="C588" s="4"/>
      <c r="D588" s="3"/>
    </row>
    <row r="589" spans="3:4" ht="12.5" x14ac:dyDescent="0.25">
      <c r="C589" s="4"/>
      <c r="D589" s="3"/>
    </row>
    <row r="590" spans="3:4" ht="12.5" x14ac:dyDescent="0.25">
      <c r="C590" s="4"/>
      <c r="D590" s="3"/>
    </row>
    <row r="591" spans="3:4" ht="12.5" x14ac:dyDescent="0.25">
      <c r="C591" s="4"/>
      <c r="D591" s="3"/>
    </row>
    <row r="592" spans="3:4" ht="12.5" x14ac:dyDescent="0.25">
      <c r="C592" s="4"/>
      <c r="D592" s="3"/>
    </row>
    <row r="593" spans="3:4" ht="12.5" x14ac:dyDescent="0.25">
      <c r="C593" s="4"/>
      <c r="D593" s="3"/>
    </row>
    <row r="594" spans="3:4" ht="12.5" x14ac:dyDescent="0.25">
      <c r="C594" s="4"/>
      <c r="D594" s="3"/>
    </row>
    <row r="595" spans="3:4" ht="12.5" x14ac:dyDescent="0.25">
      <c r="C595" s="4"/>
      <c r="D595" s="3"/>
    </row>
    <row r="596" spans="3:4" ht="12.5" x14ac:dyDescent="0.25">
      <c r="C596" s="4"/>
      <c r="D596" s="3"/>
    </row>
    <row r="597" spans="3:4" ht="12.5" x14ac:dyDescent="0.25">
      <c r="C597" s="4"/>
      <c r="D597" s="3"/>
    </row>
    <row r="598" spans="3:4" ht="12.5" x14ac:dyDescent="0.25">
      <c r="C598" s="4"/>
      <c r="D598" s="3"/>
    </row>
    <row r="599" spans="3:4" ht="12.5" x14ac:dyDescent="0.25">
      <c r="C599" s="4"/>
      <c r="D599" s="3"/>
    </row>
    <row r="600" spans="3:4" ht="12.5" x14ac:dyDescent="0.25">
      <c r="C600" s="4"/>
      <c r="D600" s="3"/>
    </row>
    <row r="601" spans="3:4" ht="12.5" x14ac:dyDescent="0.25">
      <c r="C601" s="4"/>
      <c r="D601" s="3"/>
    </row>
    <row r="602" spans="3:4" ht="12.5" x14ac:dyDescent="0.25">
      <c r="C602" s="4"/>
      <c r="D602" s="3"/>
    </row>
    <row r="603" spans="3:4" ht="12.5" x14ac:dyDescent="0.25">
      <c r="C603" s="4"/>
      <c r="D603" s="3"/>
    </row>
    <row r="604" spans="3:4" ht="12.5" x14ac:dyDescent="0.25">
      <c r="C604" s="4"/>
      <c r="D604" s="3"/>
    </row>
    <row r="605" spans="3:4" ht="12.5" x14ac:dyDescent="0.25">
      <c r="C605" s="4"/>
      <c r="D605" s="3"/>
    </row>
    <row r="606" spans="3:4" ht="12.5" x14ac:dyDescent="0.25">
      <c r="C606" s="4"/>
      <c r="D606" s="3"/>
    </row>
    <row r="607" spans="3:4" ht="12.5" x14ac:dyDescent="0.25">
      <c r="C607" s="4"/>
      <c r="D607" s="3"/>
    </row>
    <row r="608" spans="3:4" ht="12.5" x14ac:dyDescent="0.25">
      <c r="C608" s="4"/>
      <c r="D608" s="3"/>
    </row>
    <row r="609" spans="3:4" ht="12.5" x14ac:dyDescent="0.25">
      <c r="C609" s="4"/>
      <c r="D609" s="3"/>
    </row>
    <row r="610" spans="3:4" ht="12.5" x14ac:dyDescent="0.25">
      <c r="C610" s="4"/>
      <c r="D610" s="3"/>
    </row>
    <row r="611" spans="3:4" ht="12.5" x14ac:dyDescent="0.25">
      <c r="C611" s="4"/>
      <c r="D611" s="3"/>
    </row>
    <row r="612" spans="3:4" ht="12.5" x14ac:dyDescent="0.25">
      <c r="C612" s="4"/>
      <c r="D612" s="3"/>
    </row>
    <row r="613" spans="3:4" ht="12.5" x14ac:dyDescent="0.25">
      <c r="C613" s="4"/>
      <c r="D613" s="3"/>
    </row>
    <row r="614" spans="3:4" ht="12.5" x14ac:dyDescent="0.25">
      <c r="C614" s="4"/>
      <c r="D614" s="3"/>
    </row>
    <row r="615" spans="3:4" ht="12.5" x14ac:dyDescent="0.25">
      <c r="C615" s="4"/>
      <c r="D615" s="3"/>
    </row>
    <row r="616" spans="3:4" ht="12.5" x14ac:dyDescent="0.25">
      <c r="C616" s="4"/>
      <c r="D616" s="3"/>
    </row>
    <row r="617" spans="3:4" ht="12.5" x14ac:dyDescent="0.25">
      <c r="C617" s="4"/>
      <c r="D617" s="3"/>
    </row>
    <row r="618" spans="3:4" ht="12.5" x14ac:dyDescent="0.25">
      <c r="C618" s="4"/>
      <c r="D618" s="3"/>
    </row>
    <row r="619" spans="3:4" ht="12.5" x14ac:dyDescent="0.25">
      <c r="C619" s="4"/>
      <c r="D619" s="3"/>
    </row>
    <row r="620" spans="3:4" ht="12.5" x14ac:dyDescent="0.25">
      <c r="C620" s="4"/>
      <c r="D620" s="3"/>
    </row>
    <row r="621" spans="3:4" ht="12.5" x14ac:dyDescent="0.25">
      <c r="C621" s="4"/>
      <c r="D621" s="3"/>
    </row>
    <row r="622" spans="3:4" ht="12.5" x14ac:dyDescent="0.25">
      <c r="C622" s="4"/>
      <c r="D622" s="3"/>
    </row>
    <row r="623" spans="3:4" ht="12.5" x14ac:dyDescent="0.25">
      <c r="C623" s="4"/>
      <c r="D623" s="3"/>
    </row>
    <row r="624" spans="3:4" ht="12.5" x14ac:dyDescent="0.25">
      <c r="C624" s="4"/>
      <c r="D624" s="3"/>
    </row>
    <row r="625" spans="3:4" ht="12.5" x14ac:dyDescent="0.25">
      <c r="C625" s="4"/>
      <c r="D625" s="3"/>
    </row>
    <row r="626" spans="3:4" ht="12.5" x14ac:dyDescent="0.25">
      <c r="C626" s="4"/>
      <c r="D626" s="3"/>
    </row>
    <row r="627" spans="3:4" ht="12.5" x14ac:dyDescent="0.25">
      <c r="C627" s="4"/>
      <c r="D627" s="3"/>
    </row>
    <row r="628" spans="3:4" ht="12.5" x14ac:dyDescent="0.25">
      <c r="C628" s="4"/>
      <c r="D628" s="3"/>
    </row>
    <row r="629" spans="3:4" ht="12.5" x14ac:dyDescent="0.25">
      <c r="C629" s="4"/>
      <c r="D629" s="3"/>
    </row>
    <row r="630" spans="3:4" ht="12.5" x14ac:dyDescent="0.25">
      <c r="C630" s="4"/>
      <c r="D630" s="3"/>
    </row>
    <row r="631" spans="3:4" ht="12.5" x14ac:dyDescent="0.25">
      <c r="C631" s="4"/>
      <c r="D631" s="3"/>
    </row>
    <row r="632" spans="3:4" ht="12.5" x14ac:dyDescent="0.25">
      <c r="C632" s="4"/>
      <c r="D632" s="3"/>
    </row>
    <row r="633" spans="3:4" ht="12.5" x14ac:dyDescent="0.25">
      <c r="C633" s="4"/>
      <c r="D633" s="3"/>
    </row>
    <row r="634" spans="3:4" ht="12.5" x14ac:dyDescent="0.25">
      <c r="C634" s="4"/>
      <c r="D634" s="3"/>
    </row>
    <row r="635" spans="3:4" ht="12.5" x14ac:dyDescent="0.25">
      <c r="C635" s="4"/>
      <c r="D635" s="3"/>
    </row>
    <row r="636" spans="3:4" ht="12.5" x14ac:dyDescent="0.25">
      <c r="C636" s="4"/>
      <c r="D636" s="3"/>
    </row>
    <row r="637" spans="3:4" ht="12.5" x14ac:dyDescent="0.25">
      <c r="C637" s="4"/>
      <c r="D637" s="3"/>
    </row>
    <row r="638" spans="3:4" ht="12.5" x14ac:dyDescent="0.25">
      <c r="C638" s="4"/>
      <c r="D638" s="3"/>
    </row>
    <row r="639" spans="3:4" ht="12.5" x14ac:dyDescent="0.25">
      <c r="C639" s="4"/>
      <c r="D639" s="3"/>
    </row>
    <row r="640" spans="3:4" ht="12.5" x14ac:dyDescent="0.25">
      <c r="C640" s="4"/>
      <c r="D640" s="3"/>
    </row>
    <row r="641" spans="3:4" ht="12.5" x14ac:dyDescent="0.25">
      <c r="C641" s="4"/>
      <c r="D641" s="3"/>
    </row>
    <row r="642" spans="3:4" ht="12.5" x14ac:dyDescent="0.25">
      <c r="C642" s="4"/>
      <c r="D642" s="3"/>
    </row>
    <row r="643" spans="3:4" ht="12.5" x14ac:dyDescent="0.25">
      <c r="C643" s="4"/>
      <c r="D643" s="3"/>
    </row>
    <row r="644" spans="3:4" ht="12.5" x14ac:dyDescent="0.25">
      <c r="C644" s="4"/>
      <c r="D644" s="3"/>
    </row>
    <row r="645" spans="3:4" ht="12.5" x14ac:dyDescent="0.25">
      <c r="C645" s="4"/>
      <c r="D645" s="3"/>
    </row>
    <row r="646" spans="3:4" ht="12.5" x14ac:dyDescent="0.25">
      <c r="C646" s="4"/>
      <c r="D646" s="3"/>
    </row>
    <row r="647" spans="3:4" ht="12.5" x14ac:dyDescent="0.25">
      <c r="C647" s="4"/>
      <c r="D647" s="3"/>
    </row>
    <row r="648" spans="3:4" ht="12.5" x14ac:dyDescent="0.25">
      <c r="C648" s="4"/>
      <c r="D648" s="3"/>
    </row>
    <row r="649" spans="3:4" ht="12.5" x14ac:dyDescent="0.25">
      <c r="C649" s="4"/>
      <c r="D649" s="3"/>
    </row>
    <row r="650" spans="3:4" ht="12.5" x14ac:dyDescent="0.25">
      <c r="C650" s="4"/>
      <c r="D650" s="3"/>
    </row>
    <row r="651" spans="3:4" ht="12.5" x14ac:dyDescent="0.25">
      <c r="C651" s="4"/>
      <c r="D651" s="3"/>
    </row>
    <row r="652" spans="3:4" ht="12.5" x14ac:dyDescent="0.25">
      <c r="C652" s="4"/>
      <c r="D652" s="3"/>
    </row>
    <row r="653" spans="3:4" ht="12.5" x14ac:dyDescent="0.25">
      <c r="C653" s="4"/>
      <c r="D653" s="3"/>
    </row>
    <row r="654" spans="3:4" ht="12.5" x14ac:dyDescent="0.25">
      <c r="C654" s="4"/>
      <c r="D654" s="3"/>
    </row>
    <row r="655" spans="3:4" ht="12.5" x14ac:dyDescent="0.25">
      <c r="C655" s="4"/>
      <c r="D655" s="3"/>
    </row>
    <row r="656" spans="3:4" ht="12.5" x14ac:dyDescent="0.25">
      <c r="C656" s="4"/>
      <c r="D656" s="3"/>
    </row>
    <row r="657" spans="3:4" ht="12.5" x14ac:dyDescent="0.25">
      <c r="C657" s="4"/>
      <c r="D657" s="3"/>
    </row>
    <row r="658" spans="3:4" ht="12.5" x14ac:dyDescent="0.25">
      <c r="C658" s="4"/>
      <c r="D658" s="3"/>
    </row>
    <row r="659" spans="3:4" ht="12.5" x14ac:dyDescent="0.25">
      <c r="C659" s="4"/>
      <c r="D659" s="3"/>
    </row>
    <row r="660" spans="3:4" ht="12.5" x14ac:dyDescent="0.25">
      <c r="C660" s="4"/>
      <c r="D660" s="3"/>
    </row>
    <row r="661" spans="3:4" ht="12.5" x14ac:dyDescent="0.25">
      <c r="C661" s="4"/>
      <c r="D661" s="3"/>
    </row>
    <row r="662" spans="3:4" ht="12.5" x14ac:dyDescent="0.25">
      <c r="C662" s="4"/>
      <c r="D662" s="3"/>
    </row>
    <row r="663" spans="3:4" ht="12.5" x14ac:dyDescent="0.25">
      <c r="C663" s="4"/>
      <c r="D663" s="3"/>
    </row>
    <row r="664" spans="3:4" ht="12.5" x14ac:dyDescent="0.25">
      <c r="C664" s="4"/>
      <c r="D664" s="3"/>
    </row>
    <row r="665" spans="3:4" ht="12.5" x14ac:dyDescent="0.25">
      <c r="C665" s="4"/>
      <c r="D665" s="3"/>
    </row>
    <row r="666" spans="3:4" ht="12.5" x14ac:dyDescent="0.25">
      <c r="C666" s="4"/>
      <c r="D666" s="3"/>
    </row>
    <row r="667" spans="3:4" ht="12.5" x14ac:dyDescent="0.25">
      <c r="C667" s="4"/>
      <c r="D667" s="3"/>
    </row>
    <row r="668" spans="3:4" ht="12.5" x14ac:dyDescent="0.25">
      <c r="C668" s="4"/>
      <c r="D668" s="3"/>
    </row>
    <row r="669" spans="3:4" ht="12.5" x14ac:dyDescent="0.25">
      <c r="C669" s="4"/>
      <c r="D669" s="3"/>
    </row>
    <row r="670" spans="3:4" ht="12.5" x14ac:dyDescent="0.25">
      <c r="C670" s="4"/>
      <c r="D670" s="3"/>
    </row>
    <row r="671" spans="3:4" ht="12.5" x14ac:dyDescent="0.25">
      <c r="C671" s="4"/>
      <c r="D671" s="3"/>
    </row>
    <row r="672" spans="3:4" ht="12.5" x14ac:dyDescent="0.25">
      <c r="C672" s="4"/>
      <c r="D672" s="3"/>
    </row>
    <row r="673" spans="3:4" ht="12.5" x14ac:dyDescent="0.25">
      <c r="C673" s="4"/>
      <c r="D673" s="3"/>
    </row>
    <row r="674" spans="3:4" ht="12.5" x14ac:dyDescent="0.25">
      <c r="C674" s="4"/>
      <c r="D674" s="3"/>
    </row>
    <row r="675" spans="3:4" ht="12.5" x14ac:dyDescent="0.25">
      <c r="C675" s="4"/>
      <c r="D675" s="3"/>
    </row>
    <row r="676" spans="3:4" ht="12.5" x14ac:dyDescent="0.25">
      <c r="C676" s="4"/>
      <c r="D676" s="3"/>
    </row>
    <row r="677" spans="3:4" ht="12.5" x14ac:dyDescent="0.25">
      <c r="C677" s="4"/>
      <c r="D677" s="3"/>
    </row>
    <row r="678" spans="3:4" ht="12.5" x14ac:dyDescent="0.25">
      <c r="C678" s="4"/>
      <c r="D678" s="3"/>
    </row>
    <row r="679" spans="3:4" ht="12.5" x14ac:dyDescent="0.25">
      <c r="C679" s="4"/>
      <c r="D679" s="3"/>
    </row>
    <row r="680" spans="3:4" ht="12.5" x14ac:dyDescent="0.25">
      <c r="C680" s="4"/>
      <c r="D680" s="3"/>
    </row>
    <row r="681" spans="3:4" ht="12.5" x14ac:dyDescent="0.25">
      <c r="C681" s="4"/>
      <c r="D681" s="3"/>
    </row>
    <row r="682" spans="3:4" ht="12.5" x14ac:dyDescent="0.25">
      <c r="C682" s="4"/>
      <c r="D682" s="3"/>
    </row>
    <row r="683" spans="3:4" ht="12.5" x14ac:dyDescent="0.25">
      <c r="C683" s="4"/>
      <c r="D683" s="3"/>
    </row>
    <row r="684" spans="3:4" ht="12.5" x14ac:dyDescent="0.25">
      <c r="C684" s="4"/>
      <c r="D684" s="3"/>
    </row>
    <row r="685" spans="3:4" ht="12.5" x14ac:dyDescent="0.25">
      <c r="C685" s="4"/>
      <c r="D685" s="3"/>
    </row>
    <row r="686" spans="3:4" ht="12.5" x14ac:dyDescent="0.25">
      <c r="C686" s="4"/>
      <c r="D686" s="3"/>
    </row>
    <row r="687" spans="3:4" ht="12.5" x14ac:dyDescent="0.25">
      <c r="C687" s="4"/>
      <c r="D687" s="3"/>
    </row>
    <row r="688" spans="3:4" ht="12.5" x14ac:dyDescent="0.25">
      <c r="C688" s="4"/>
      <c r="D688" s="3"/>
    </row>
    <row r="689" spans="3:4" ht="12.5" x14ac:dyDescent="0.25">
      <c r="C689" s="4"/>
      <c r="D689" s="3"/>
    </row>
    <row r="690" spans="3:4" ht="12.5" x14ac:dyDescent="0.25">
      <c r="C690" s="4"/>
      <c r="D690" s="3"/>
    </row>
    <row r="691" spans="3:4" ht="12.5" x14ac:dyDescent="0.25">
      <c r="C691" s="4"/>
      <c r="D691" s="3"/>
    </row>
    <row r="692" spans="3:4" ht="12.5" x14ac:dyDescent="0.25">
      <c r="C692" s="4"/>
      <c r="D692" s="3"/>
    </row>
    <row r="693" spans="3:4" ht="12.5" x14ac:dyDescent="0.25">
      <c r="C693" s="4"/>
      <c r="D693" s="3"/>
    </row>
    <row r="694" spans="3:4" ht="12.5" x14ac:dyDescent="0.25">
      <c r="C694" s="4"/>
      <c r="D694" s="3"/>
    </row>
    <row r="695" spans="3:4" ht="12.5" x14ac:dyDescent="0.25">
      <c r="C695" s="4"/>
      <c r="D695" s="3"/>
    </row>
    <row r="696" spans="3:4" ht="12.5" x14ac:dyDescent="0.25">
      <c r="C696" s="4"/>
      <c r="D696" s="3"/>
    </row>
    <row r="697" spans="3:4" ht="12.5" x14ac:dyDescent="0.25">
      <c r="C697" s="4"/>
      <c r="D697" s="3"/>
    </row>
    <row r="698" spans="3:4" ht="12.5" x14ac:dyDescent="0.25">
      <c r="C698" s="4"/>
      <c r="D698" s="3"/>
    </row>
    <row r="699" spans="3:4" ht="12.5" x14ac:dyDescent="0.25">
      <c r="C699" s="4"/>
      <c r="D699" s="3"/>
    </row>
    <row r="700" spans="3:4" ht="12.5" x14ac:dyDescent="0.25">
      <c r="C700" s="4"/>
      <c r="D700" s="3"/>
    </row>
    <row r="701" spans="3:4" ht="12.5" x14ac:dyDescent="0.25">
      <c r="C701" s="4"/>
      <c r="D701" s="3"/>
    </row>
    <row r="702" spans="3:4" ht="12.5" x14ac:dyDescent="0.25">
      <c r="C702" s="4"/>
      <c r="D702" s="3"/>
    </row>
    <row r="703" spans="3:4" ht="12.5" x14ac:dyDescent="0.25">
      <c r="C703" s="4"/>
      <c r="D703" s="3"/>
    </row>
    <row r="704" spans="3:4" ht="12.5" x14ac:dyDescent="0.25">
      <c r="C704" s="4"/>
      <c r="D704" s="3"/>
    </row>
    <row r="705" spans="3:4" ht="12.5" x14ac:dyDescent="0.25">
      <c r="C705" s="4"/>
      <c r="D705" s="3"/>
    </row>
    <row r="706" spans="3:4" ht="12.5" x14ac:dyDescent="0.25">
      <c r="C706" s="4"/>
      <c r="D706" s="3"/>
    </row>
    <row r="707" spans="3:4" ht="12.5" x14ac:dyDescent="0.25">
      <c r="C707" s="4"/>
      <c r="D707" s="3"/>
    </row>
    <row r="708" spans="3:4" ht="12.5" x14ac:dyDescent="0.25">
      <c r="C708" s="4"/>
      <c r="D708" s="3"/>
    </row>
    <row r="709" spans="3:4" ht="12.5" x14ac:dyDescent="0.25">
      <c r="C709" s="4"/>
      <c r="D709" s="3"/>
    </row>
    <row r="710" spans="3:4" ht="12.5" x14ac:dyDescent="0.25">
      <c r="C710" s="4"/>
      <c r="D710" s="3"/>
    </row>
    <row r="711" spans="3:4" ht="12.5" x14ac:dyDescent="0.25">
      <c r="C711" s="4"/>
      <c r="D711" s="3"/>
    </row>
    <row r="712" spans="3:4" ht="12.5" x14ac:dyDescent="0.25">
      <c r="C712" s="4"/>
      <c r="D712" s="3"/>
    </row>
    <row r="713" spans="3:4" ht="12.5" x14ac:dyDescent="0.25">
      <c r="C713" s="4"/>
      <c r="D713" s="3"/>
    </row>
    <row r="714" spans="3:4" ht="12.5" x14ac:dyDescent="0.25">
      <c r="C714" s="4"/>
      <c r="D714" s="3"/>
    </row>
    <row r="715" spans="3:4" ht="12.5" x14ac:dyDescent="0.25">
      <c r="C715" s="4"/>
      <c r="D715" s="3"/>
    </row>
    <row r="716" spans="3:4" ht="12.5" x14ac:dyDescent="0.25">
      <c r="C716" s="4"/>
      <c r="D716" s="3"/>
    </row>
    <row r="717" spans="3:4" ht="12.5" x14ac:dyDescent="0.25">
      <c r="C717" s="4"/>
      <c r="D717" s="3"/>
    </row>
    <row r="718" spans="3:4" ht="12.5" x14ac:dyDescent="0.25">
      <c r="C718" s="4"/>
      <c r="D718" s="3"/>
    </row>
    <row r="719" spans="3:4" ht="12.5" x14ac:dyDescent="0.25">
      <c r="C719" s="4"/>
      <c r="D719" s="3"/>
    </row>
    <row r="720" spans="3:4" ht="12.5" x14ac:dyDescent="0.25">
      <c r="C720" s="4"/>
      <c r="D720" s="3"/>
    </row>
    <row r="721" spans="3:4" ht="12.5" x14ac:dyDescent="0.25">
      <c r="C721" s="4"/>
      <c r="D721" s="3"/>
    </row>
    <row r="722" spans="3:4" ht="12.5" x14ac:dyDescent="0.25">
      <c r="C722" s="4"/>
      <c r="D722" s="3"/>
    </row>
    <row r="723" spans="3:4" ht="12.5" x14ac:dyDescent="0.25">
      <c r="C723" s="4"/>
      <c r="D723" s="3"/>
    </row>
    <row r="724" spans="3:4" ht="12.5" x14ac:dyDescent="0.25">
      <c r="C724" s="4"/>
      <c r="D724" s="3"/>
    </row>
    <row r="725" spans="3:4" ht="12.5" x14ac:dyDescent="0.25">
      <c r="C725" s="4"/>
      <c r="D725" s="3"/>
    </row>
    <row r="726" spans="3:4" ht="12.5" x14ac:dyDescent="0.25">
      <c r="C726" s="4"/>
      <c r="D726" s="3"/>
    </row>
    <row r="727" spans="3:4" ht="12.5" x14ac:dyDescent="0.25">
      <c r="C727" s="4"/>
      <c r="D727" s="3"/>
    </row>
    <row r="728" spans="3:4" ht="12.5" x14ac:dyDescent="0.25">
      <c r="C728" s="4"/>
      <c r="D728" s="3"/>
    </row>
    <row r="729" spans="3:4" ht="12.5" x14ac:dyDescent="0.25">
      <c r="C729" s="4"/>
      <c r="D729" s="3"/>
    </row>
    <row r="730" spans="3:4" ht="12.5" x14ac:dyDescent="0.25">
      <c r="C730" s="4"/>
      <c r="D730" s="3"/>
    </row>
    <row r="731" spans="3:4" ht="12.5" x14ac:dyDescent="0.25">
      <c r="C731" s="4"/>
      <c r="D731" s="3"/>
    </row>
    <row r="732" spans="3:4" ht="12.5" x14ac:dyDescent="0.25">
      <c r="C732" s="4"/>
      <c r="D732" s="3"/>
    </row>
    <row r="733" spans="3:4" ht="12.5" x14ac:dyDescent="0.25">
      <c r="C733" s="4"/>
      <c r="D733" s="3"/>
    </row>
    <row r="734" spans="3:4" ht="12.5" x14ac:dyDescent="0.25">
      <c r="C734" s="4"/>
      <c r="D734" s="3"/>
    </row>
    <row r="735" spans="3:4" ht="12.5" x14ac:dyDescent="0.25">
      <c r="C735" s="4"/>
      <c r="D735" s="3"/>
    </row>
    <row r="736" spans="3:4" ht="12.5" x14ac:dyDescent="0.25">
      <c r="C736" s="4"/>
      <c r="D736" s="3"/>
    </row>
    <row r="737" spans="3:4" ht="12.5" x14ac:dyDescent="0.25">
      <c r="C737" s="4"/>
      <c r="D737" s="3"/>
    </row>
    <row r="738" spans="3:4" ht="12.5" x14ac:dyDescent="0.25">
      <c r="C738" s="4"/>
      <c r="D738" s="3"/>
    </row>
    <row r="739" spans="3:4" ht="12.5" x14ac:dyDescent="0.25">
      <c r="C739" s="4"/>
      <c r="D739" s="3"/>
    </row>
    <row r="740" spans="3:4" ht="12.5" x14ac:dyDescent="0.25">
      <c r="C740" s="4"/>
      <c r="D740" s="3"/>
    </row>
    <row r="741" spans="3:4" ht="12.5" x14ac:dyDescent="0.25">
      <c r="C741" s="4"/>
      <c r="D741" s="3"/>
    </row>
    <row r="742" spans="3:4" ht="12.5" x14ac:dyDescent="0.25">
      <c r="C742" s="4"/>
      <c r="D742" s="3"/>
    </row>
    <row r="743" spans="3:4" ht="12.5" x14ac:dyDescent="0.25">
      <c r="C743" s="4"/>
      <c r="D743" s="3"/>
    </row>
    <row r="744" spans="3:4" ht="12.5" x14ac:dyDescent="0.25">
      <c r="C744" s="4"/>
      <c r="D744" s="3"/>
    </row>
    <row r="745" spans="3:4" ht="12.5" x14ac:dyDescent="0.25">
      <c r="C745" s="4"/>
      <c r="D745" s="3"/>
    </row>
    <row r="746" spans="3:4" ht="12.5" x14ac:dyDescent="0.25">
      <c r="C746" s="4"/>
      <c r="D746" s="3"/>
    </row>
    <row r="747" spans="3:4" ht="12.5" x14ac:dyDescent="0.25">
      <c r="C747" s="4"/>
      <c r="D747" s="3"/>
    </row>
    <row r="748" spans="3:4" ht="12.5" x14ac:dyDescent="0.25">
      <c r="C748" s="4"/>
      <c r="D748" s="3"/>
    </row>
    <row r="749" spans="3:4" ht="12.5" x14ac:dyDescent="0.25">
      <c r="C749" s="4"/>
      <c r="D749" s="3"/>
    </row>
    <row r="750" spans="3:4" ht="12.5" x14ac:dyDescent="0.25">
      <c r="C750" s="4"/>
      <c r="D750" s="3"/>
    </row>
    <row r="751" spans="3:4" ht="12.5" x14ac:dyDescent="0.25">
      <c r="C751" s="4"/>
      <c r="D751" s="3"/>
    </row>
    <row r="752" spans="3:4" ht="12.5" x14ac:dyDescent="0.25">
      <c r="C752" s="4"/>
      <c r="D752" s="3"/>
    </row>
    <row r="753" spans="3:4" ht="12.5" x14ac:dyDescent="0.25">
      <c r="C753" s="4"/>
      <c r="D753" s="3"/>
    </row>
    <row r="754" spans="3:4" ht="12.5" x14ac:dyDescent="0.25">
      <c r="C754" s="4"/>
      <c r="D754" s="3"/>
    </row>
    <row r="755" spans="3:4" ht="12.5" x14ac:dyDescent="0.25">
      <c r="C755" s="4"/>
      <c r="D755" s="3"/>
    </row>
    <row r="756" spans="3:4" ht="12.5" x14ac:dyDescent="0.25">
      <c r="C756" s="4"/>
      <c r="D756" s="3"/>
    </row>
    <row r="757" spans="3:4" ht="12.5" x14ac:dyDescent="0.25">
      <c r="C757" s="4"/>
      <c r="D757" s="3"/>
    </row>
    <row r="758" spans="3:4" ht="12.5" x14ac:dyDescent="0.25">
      <c r="C758" s="4"/>
      <c r="D758" s="3"/>
    </row>
    <row r="759" spans="3:4" ht="12.5" x14ac:dyDescent="0.25">
      <c r="C759" s="4"/>
      <c r="D759" s="3"/>
    </row>
    <row r="760" spans="3:4" ht="12.5" x14ac:dyDescent="0.25">
      <c r="C760" s="4"/>
      <c r="D760" s="3"/>
    </row>
    <row r="761" spans="3:4" ht="12.5" x14ac:dyDescent="0.25">
      <c r="C761" s="4"/>
      <c r="D761" s="3"/>
    </row>
    <row r="762" spans="3:4" ht="12.5" x14ac:dyDescent="0.25">
      <c r="C762" s="4"/>
      <c r="D762" s="3"/>
    </row>
    <row r="763" spans="3:4" ht="12.5" x14ac:dyDescent="0.25">
      <c r="C763" s="4"/>
      <c r="D763" s="3"/>
    </row>
    <row r="764" spans="3:4" ht="12.5" x14ac:dyDescent="0.25">
      <c r="C764" s="4"/>
      <c r="D764" s="3"/>
    </row>
    <row r="765" spans="3:4" ht="12.5" x14ac:dyDescent="0.25">
      <c r="C765" s="4"/>
      <c r="D765" s="3"/>
    </row>
    <row r="766" spans="3:4" ht="12.5" x14ac:dyDescent="0.25">
      <c r="C766" s="4"/>
      <c r="D766" s="3"/>
    </row>
    <row r="767" spans="3:4" ht="12.5" x14ac:dyDescent="0.25">
      <c r="C767" s="4"/>
      <c r="D767" s="3"/>
    </row>
    <row r="768" spans="3:4" ht="12.5" x14ac:dyDescent="0.25">
      <c r="C768" s="4"/>
      <c r="D768" s="3"/>
    </row>
    <row r="769" spans="3:4" ht="12.5" x14ac:dyDescent="0.25">
      <c r="C769" s="4"/>
      <c r="D769" s="3"/>
    </row>
    <row r="770" spans="3:4" ht="12.5" x14ac:dyDescent="0.25">
      <c r="C770" s="4"/>
      <c r="D770" s="3"/>
    </row>
    <row r="771" spans="3:4" ht="12.5" x14ac:dyDescent="0.25">
      <c r="C771" s="4"/>
      <c r="D771" s="3"/>
    </row>
    <row r="772" spans="3:4" ht="12.5" x14ac:dyDescent="0.25">
      <c r="C772" s="4"/>
      <c r="D772" s="3"/>
    </row>
    <row r="773" spans="3:4" ht="12.5" x14ac:dyDescent="0.25">
      <c r="C773" s="4"/>
      <c r="D773" s="3"/>
    </row>
    <row r="774" spans="3:4" ht="12.5" x14ac:dyDescent="0.25">
      <c r="C774" s="4"/>
      <c r="D774" s="3"/>
    </row>
    <row r="775" spans="3:4" ht="12.5" x14ac:dyDescent="0.25">
      <c r="C775" s="4"/>
      <c r="D775" s="3"/>
    </row>
    <row r="776" spans="3:4" ht="12.5" x14ac:dyDescent="0.25">
      <c r="C776" s="4"/>
      <c r="D776" s="3"/>
    </row>
    <row r="777" spans="3:4" ht="12.5" x14ac:dyDescent="0.25">
      <c r="C777" s="4"/>
      <c r="D777" s="3"/>
    </row>
    <row r="778" spans="3:4" ht="12.5" x14ac:dyDescent="0.25">
      <c r="C778" s="4"/>
      <c r="D778" s="3"/>
    </row>
    <row r="779" spans="3:4" ht="12.5" x14ac:dyDescent="0.25">
      <c r="C779" s="4"/>
      <c r="D779" s="3"/>
    </row>
    <row r="780" spans="3:4" ht="12.5" x14ac:dyDescent="0.25">
      <c r="C780" s="4"/>
      <c r="D780" s="3"/>
    </row>
    <row r="781" spans="3:4" ht="12.5" x14ac:dyDescent="0.25">
      <c r="C781" s="4"/>
      <c r="D781" s="3"/>
    </row>
    <row r="782" spans="3:4" ht="12.5" x14ac:dyDescent="0.25">
      <c r="C782" s="4"/>
      <c r="D782" s="3"/>
    </row>
    <row r="783" spans="3:4" ht="12.5" x14ac:dyDescent="0.25">
      <c r="C783" s="4"/>
      <c r="D783" s="3"/>
    </row>
    <row r="784" spans="3:4" ht="12.5" x14ac:dyDescent="0.25">
      <c r="C784" s="4"/>
      <c r="D784" s="3"/>
    </row>
    <row r="785" spans="3:4" ht="12.5" x14ac:dyDescent="0.25">
      <c r="C785" s="4"/>
      <c r="D785" s="3"/>
    </row>
    <row r="786" spans="3:4" ht="12.5" x14ac:dyDescent="0.25">
      <c r="C786" s="4"/>
      <c r="D786" s="3"/>
    </row>
    <row r="787" spans="3:4" ht="12.5" x14ac:dyDescent="0.25">
      <c r="C787" s="4"/>
      <c r="D787" s="3"/>
    </row>
    <row r="788" spans="3:4" ht="12.5" x14ac:dyDescent="0.25">
      <c r="C788" s="4"/>
      <c r="D788" s="3"/>
    </row>
    <row r="789" spans="3:4" ht="12.5" x14ac:dyDescent="0.25">
      <c r="C789" s="4"/>
      <c r="D789" s="3"/>
    </row>
    <row r="790" spans="3:4" ht="12.5" x14ac:dyDescent="0.25">
      <c r="C790" s="4"/>
      <c r="D790" s="3"/>
    </row>
    <row r="791" spans="3:4" ht="12.5" x14ac:dyDescent="0.25">
      <c r="C791" s="4"/>
      <c r="D791" s="3"/>
    </row>
    <row r="792" spans="3:4" ht="12.5" x14ac:dyDescent="0.25">
      <c r="C792" s="4"/>
      <c r="D792" s="3"/>
    </row>
    <row r="793" spans="3:4" ht="12.5" x14ac:dyDescent="0.25">
      <c r="C793" s="4"/>
      <c r="D793" s="3"/>
    </row>
    <row r="794" spans="3:4" ht="12.5" x14ac:dyDescent="0.25">
      <c r="C794" s="4"/>
      <c r="D794" s="3"/>
    </row>
    <row r="795" spans="3:4" ht="12.5" x14ac:dyDescent="0.25">
      <c r="C795" s="4"/>
      <c r="D795" s="3"/>
    </row>
    <row r="796" spans="3:4" ht="12.5" x14ac:dyDescent="0.25">
      <c r="C796" s="4"/>
      <c r="D796" s="3"/>
    </row>
    <row r="797" spans="3:4" ht="12.5" x14ac:dyDescent="0.25">
      <c r="C797" s="4"/>
      <c r="D797" s="3"/>
    </row>
    <row r="798" spans="3:4" ht="12.5" x14ac:dyDescent="0.25">
      <c r="C798" s="4"/>
      <c r="D798" s="3"/>
    </row>
    <row r="799" spans="3:4" ht="12.5" x14ac:dyDescent="0.25">
      <c r="C799" s="4"/>
      <c r="D799" s="3"/>
    </row>
    <row r="800" spans="3:4" ht="12.5" x14ac:dyDescent="0.25">
      <c r="C800" s="4"/>
      <c r="D800" s="3"/>
    </row>
    <row r="801" spans="3:4" ht="12.5" x14ac:dyDescent="0.25">
      <c r="C801" s="4"/>
      <c r="D801" s="3"/>
    </row>
    <row r="802" spans="3:4" ht="12.5" x14ac:dyDescent="0.25">
      <c r="C802" s="4"/>
      <c r="D802" s="3"/>
    </row>
    <row r="803" spans="3:4" ht="12.5" x14ac:dyDescent="0.25">
      <c r="C803" s="4"/>
      <c r="D803" s="3"/>
    </row>
    <row r="804" spans="3:4" ht="12.5" x14ac:dyDescent="0.25">
      <c r="C804" s="4"/>
      <c r="D804" s="3"/>
    </row>
    <row r="805" spans="3:4" ht="12.5" x14ac:dyDescent="0.25">
      <c r="C805" s="4"/>
      <c r="D805" s="3"/>
    </row>
    <row r="806" spans="3:4" ht="12.5" x14ac:dyDescent="0.25">
      <c r="C806" s="4"/>
      <c r="D806" s="3"/>
    </row>
    <row r="807" spans="3:4" ht="12.5" x14ac:dyDescent="0.25">
      <c r="C807" s="4"/>
      <c r="D807" s="3"/>
    </row>
    <row r="808" spans="3:4" ht="12.5" x14ac:dyDescent="0.25">
      <c r="C808" s="4"/>
      <c r="D808" s="3"/>
    </row>
    <row r="809" spans="3:4" ht="12.5" x14ac:dyDescent="0.25">
      <c r="C809" s="4"/>
      <c r="D809" s="3"/>
    </row>
    <row r="810" spans="3:4" ht="12.5" x14ac:dyDescent="0.25">
      <c r="C810" s="4"/>
      <c r="D810" s="3"/>
    </row>
    <row r="811" spans="3:4" ht="12.5" x14ac:dyDescent="0.25">
      <c r="C811" s="4"/>
      <c r="D811" s="3"/>
    </row>
    <row r="812" spans="3:4" ht="12.5" x14ac:dyDescent="0.25">
      <c r="C812" s="4"/>
      <c r="D812" s="3"/>
    </row>
    <row r="813" spans="3:4" ht="12.5" x14ac:dyDescent="0.25">
      <c r="C813" s="4"/>
      <c r="D813" s="3"/>
    </row>
    <row r="814" spans="3:4" ht="12.5" x14ac:dyDescent="0.25">
      <c r="C814" s="4"/>
      <c r="D814" s="3"/>
    </row>
    <row r="815" spans="3:4" ht="12.5" x14ac:dyDescent="0.25">
      <c r="C815" s="4"/>
      <c r="D815" s="3"/>
    </row>
    <row r="816" spans="3:4" ht="12.5" x14ac:dyDescent="0.25">
      <c r="C816" s="4"/>
      <c r="D816" s="3"/>
    </row>
    <row r="817" spans="3:4" ht="12.5" x14ac:dyDescent="0.25">
      <c r="C817" s="4"/>
      <c r="D817" s="3"/>
    </row>
    <row r="818" spans="3:4" ht="12.5" x14ac:dyDescent="0.25">
      <c r="C818" s="4"/>
      <c r="D818" s="3"/>
    </row>
    <row r="819" spans="3:4" ht="12.5" x14ac:dyDescent="0.25">
      <c r="C819" s="4"/>
      <c r="D819" s="3"/>
    </row>
    <row r="820" spans="3:4" ht="12.5" x14ac:dyDescent="0.25">
      <c r="C820" s="4"/>
      <c r="D820" s="3"/>
    </row>
    <row r="821" spans="3:4" ht="12.5" x14ac:dyDescent="0.25">
      <c r="C821" s="4"/>
      <c r="D821" s="3"/>
    </row>
    <row r="822" spans="3:4" ht="12.5" x14ac:dyDescent="0.25">
      <c r="C822" s="4"/>
      <c r="D822" s="3"/>
    </row>
    <row r="823" spans="3:4" ht="12.5" x14ac:dyDescent="0.25">
      <c r="C823" s="4"/>
      <c r="D823" s="3"/>
    </row>
    <row r="824" spans="3:4" ht="12.5" x14ac:dyDescent="0.25">
      <c r="C824" s="4"/>
      <c r="D824" s="3"/>
    </row>
    <row r="825" spans="3:4" ht="12.5" x14ac:dyDescent="0.25">
      <c r="C825" s="4"/>
      <c r="D825" s="3"/>
    </row>
    <row r="826" spans="3:4" ht="12.5" x14ac:dyDescent="0.25">
      <c r="C826" s="4"/>
      <c r="D826" s="3"/>
    </row>
    <row r="827" spans="3:4" ht="12.5" x14ac:dyDescent="0.25">
      <c r="C827" s="4"/>
      <c r="D827" s="3"/>
    </row>
    <row r="828" spans="3:4" ht="12.5" x14ac:dyDescent="0.25">
      <c r="C828" s="4"/>
      <c r="D828" s="3"/>
    </row>
    <row r="829" spans="3:4" ht="12.5" x14ac:dyDescent="0.25">
      <c r="C829" s="4"/>
      <c r="D829" s="3"/>
    </row>
    <row r="830" spans="3:4" ht="12.5" x14ac:dyDescent="0.25">
      <c r="C830" s="4"/>
      <c r="D830" s="3"/>
    </row>
    <row r="831" spans="3:4" ht="12.5" x14ac:dyDescent="0.25">
      <c r="C831" s="4"/>
      <c r="D831" s="3"/>
    </row>
    <row r="832" spans="3:4" ht="12.5" x14ac:dyDescent="0.25">
      <c r="C832" s="4"/>
      <c r="D832" s="3"/>
    </row>
    <row r="833" spans="3:4" ht="12.5" x14ac:dyDescent="0.25">
      <c r="C833" s="4"/>
      <c r="D833" s="3"/>
    </row>
    <row r="834" spans="3:4" ht="12.5" x14ac:dyDescent="0.25">
      <c r="C834" s="4"/>
      <c r="D834" s="3"/>
    </row>
    <row r="835" spans="3:4" ht="12.5" x14ac:dyDescent="0.25">
      <c r="C835" s="4"/>
      <c r="D835" s="3"/>
    </row>
    <row r="836" spans="3:4" ht="12.5" x14ac:dyDescent="0.25">
      <c r="C836" s="4"/>
      <c r="D836" s="3"/>
    </row>
    <row r="837" spans="3:4" ht="12.5" x14ac:dyDescent="0.25">
      <c r="C837" s="4"/>
      <c r="D837" s="3"/>
    </row>
    <row r="838" spans="3:4" ht="12.5" x14ac:dyDescent="0.25">
      <c r="C838" s="4"/>
      <c r="D838" s="3"/>
    </row>
    <row r="839" spans="3:4" ht="12.5" x14ac:dyDescent="0.25">
      <c r="C839" s="4"/>
      <c r="D839" s="3"/>
    </row>
    <row r="840" spans="3:4" ht="12.5" x14ac:dyDescent="0.25">
      <c r="C840" s="4"/>
      <c r="D840" s="3"/>
    </row>
    <row r="841" spans="3:4" ht="12.5" x14ac:dyDescent="0.25">
      <c r="C841" s="4"/>
      <c r="D841" s="3"/>
    </row>
    <row r="842" spans="3:4" ht="12.5" x14ac:dyDescent="0.25">
      <c r="C842" s="4"/>
      <c r="D842" s="3"/>
    </row>
    <row r="843" spans="3:4" ht="12.5" x14ac:dyDescent="0.25">
      <c r="C843" s="4"/>
      <c r="D843" s="3"/>
    </row>
    <row r="844" spans="3:4" ht="12.5" x14ac:dyDescent="0.25">
      <c r="C844" s="4"/>
      <c r="D844" s="3"/>
    </row>
    <row r="845" spans="3:4" ht="12.5" x14ac:dyDescent="0.25">
      <c r="C845" s="4"/>
      <c r="D845" s="3"/>
    </row>
    <row r="846" spans="3:4" ht="12.5" x14ac:dyDescent="0.25">
      <c r="C846" s="4"/>
      <c r="D846" s="3"/>
    </row>
    <row r="847" spans="3:4" ht="12.5" x14ac:dyDescent="0.25">
      <c r="C847" s="4"/>
      <c r="D847" s="3"/>
    </row>
    <row r="848" spans="3:4" ht="12.5" x14ac:dyDescent="0.25">
      <c r="C848" s="4"/>
      <c r="D848" s="3"/>
    </row>
    <row r="849" spans="3:4" ht="12.5" x14ac:dyDescent="0.25">
      <c r="C849" s="4"/>
      <c r="D849" s="3"/>
    </row>
    <row r="850" spans="3:4" ht="12.5" x14ac:dyDescent="0.25">
      <c r="C850" s="4"/>
      <c r="D850" s="3"/>
    </row>
    <row r="851" spans="3:4" ht="12.5" x14ac:dyDescent="0.25">
      <c r="C851" s="4"/>
      <c r="D851" s="3"/>
    </row>
    <row r="852" spans="3:4" ht="12.5" x14ac:dyDescent="0.25">
      <c r="C852" s="4"/>
      <c r="D852" s="3"/>
    </row>
    <row r="853" spans="3:4" ht="12.5" x14ac:dyDescent="0.25">
      <c r="C853" s="4"/>
      <c r="D853" s="3"/>
    </row>
    <row r="854" spans="3:4" ht="12.5" x14ac:dyDescent="0.25">
      <c r="C854" s="4"/>
      <c r="D854" s="3"/>
    </row>
    <row r="855" spans="3:4" ht="12.5" x14ac:dyDescent="0.25">
      <c r="C855" s="4"/>
      <c r="D855" s="3"/>
    </row>
    <row r="856" spans="3:4" ht="12.5" x14ac:dyDescent="0.25">
      <c r="C856" s="4"/>
      <c r="D856" s="3"/>
    </row>
    <row r="857" spans="3:4" ht="12.5" x14ac:dyDescent="0.25">
      <c r="C857" s="4"/>
      <c r="D857" s="3"/>
    </row>
    <row r="858" spans="3:4" ht="12.5" x14ac:dyDescent="0.25">
      <c r="C858" s="4"/>
      <c r="D858" s="3"/>
    </row>
    <row r="859" spans="3:4" ht="12.5" x14ac:dyDescent="0.25">
      <c r="C859" s="4"/>
      <c r="D859" s="3"/>
    </row>
    <row r="860" spans="3:4" ht="12.5" x14ac:dyDescent="0.25">
      <c r="C860" s="4"/>
      <c r="D860" s="3"/>
    </row>
    <row r="861" spans="3:4" ht="12.5" x14ac:dyDescent="0.25">
      <c r="C861" s="4"/>
      <c r="D861" s="3"/>
    </row>
    <row r="862" spans="3:4" ht="12.5" x14ac:dyDescent="0.25">
      <c r="C862" s="4"/>
      <c r="D862" s="3"/>
    </row>
    <row r="863" spans="3:4" ht="12.5" x14ac:dyDescent="0.25">
      <c r="C863" s="4"/>
      <c r="D863" s="3"/>
    </row>
    <row r="864" spans="3:4" ht="12.5" x14ac:dyDescent="0.25">
      <c r="C864" s="4"/>
      <c r="D864" s="3"/>
    </row>
    <row r="865" spans="3:4" ht="12.5" x14ac:dyDescent="0.25">
      <c r="C865" s="4"/>
      <c r="D865" s="3"/>
    </row>
    <row r="866" spans="3:4" ht="12.5" x14ac:dyDescent="0.25">
      <c r="C866" s="4"/>
      <c r="D866" s="3"/>
    </row>
    <row r="867" spans="3:4" ht="12.5" x14ac:dyDescent="0.25">
      <c r="C867" s="4"/>
      <c r="D867" s="3"/>
    </row>
    <row r="868" spans="3:4" ht="12.5" x14ac:dyDescent="0.25">
      <c r="C868" s="4"/>
      <c r="D868" s="3"/>
    </row>
    <row r="869" spans="3:4" ht="12.5" x14ac:dyDescent="0.25">
      <c r="C869" s="4"/>
      <c r="D869" s="3"/>
    </row>
    <row r="870" spans="3:4" ht="12.5" x14ac:dyDescent="0.25">
      <c r="C870" s="4"/>
      <c r="D870" s="3"/>
    </row>
    <row r="871" spans="3:4" ht="12.5" x14ac:dyDescent="0.25">
      <c r="C871" s="4"/>
      <c r="D871" s="3"/>
    </row>
    <row r="872" spans="3:4" ht="12.5" x14ac:dyDescent="0.25">
      <c r="C872" s="4"/>
      <c r="D872" s="3"/>
    </row>
    <row r="873" spans="3:4" ht="12.5" x14ac:dyDescent="0.25">
      <c r="C873" s="4"/>
      <c r="D873" s="3"/>
    </row>
    <row r="874" spans="3:4" ht="12.5" x14ac:dyDescent="0.25">
      <c r="C874" s="4"/>
      <c r="D874" s="3"/>
    </row>
    <row r="875" spans="3:4" ht="12.5" x14ac:dyDescent="0.25">
      <c r="C875" s="4"/>
      <c r="D875" s="3"/>
    </row>
    <row r="876" spans="3:4" ht="12.5" x14ac:dyDescent="0.25">
      <c r="C876" s="4"/>
      <c r="D876" s="3"/>
    </row>
    <row r="877" spans="3:4" ht="12.5" x14ac:dyDescent="0.25">
      <c r="C877" s="4"/>
      <c r="D877" s="3"/>
    </row>
    <row r="878" spans="3:4" ht="12.5" x14ac:dyDescent="0.25">
      <c r="C878" s="4"/>
      <c r="D878" s="3"/>
    </row>
    <row r="879" spans="3:4" ht="12.5" x14ac:dyDescent="0.25">
      <c r="C879" s="4"/>
      <c r="D879" s="3"/>
    </row>
    <row r="880" spans="3:4" ht="12.5" x14ac:dyDescent="0.25">
      <c r="C880" s="4"/>
      <c r="D880" s="3"/>
    </row>
    <row r="881" spans="3:4" ht="12.5" x14ac:dyDescent="0.25">
      <c r="C881" s="4"/>
      <c r="D881" s="3"/>
    </row>
    <row r="882" spans="3:4" ht="12.5" x14ac:dyDescent="0.25">
      <c r="C882" s="4"/>
      <c r="D882" s="3"/>
    </row>
    <row r="883" spans="3:4" ht="12.5" x14ac:dyDescent="0.25">
      <c r="C883" s="4"/>
      <c r="D883" s="3"/>
    </row>
    <row r="884" spans="3:4" ht="12.5" x14ac:dyDescent="0.25">
      <c r="C884" s="4"/>
      <c r="D884" s="3"/>
    </row>
    <row r="885" spans="3:4" ht="12.5" x14ac:dyDescent="0.25">
      <c r="C885" s="4"/>
      <c r="D885" s="3"/>
    </row>
    <row r="886" spans="3:4" ht="12.5" x14ac:dyDescent="0.25">
      <c r="C886" s="4"/>
      <c r="D886" s="3"/>
    </row>
    <row r="887" spans="3:4" ht="12.5" x14ac:dyDescent="0.25">
      <c r="C887" s="4"/>
      <c r="D887" s="3"/>
    </row>
    <row r="888" spans="3:4" ht="12.5" x14ac:dyDescent="0.25">
      <c r="C888" s="4"/>
      <c r="D888" s="3"/>
    </row>
    <row r="889" spans="3:4" ht="12.5" x14ac:dyDescent="0.25">
      <c r="C889" s="4"/>
      <c r="D889" s="3"/>
    </row>
    <row r="890" spans="3:4" ht="12.5" x14ac:dyDescent="0.25">
      <c r="C890" s="4"/>
      <c r="D890" s="3"/>
    </row>
    <row r="891" spans="3:4" ht="12.5" x14ac:dyDescent="0.25">
      <c r="C891" s="4"/>
      <c r="D891" s="3"/>
    </row>
    <row r="892" spans="3:4" ht="12.5" x14ac:dyDescent="0.25">
      <c r="C892" s="4"/>
      <c r="D892" s="3"/>
    </row>
    <row r="893" spans="3:4" ht="12.5" x14ac:dyDescent="0.25">
      <c r="C893" s="4"/>
      <c r="D893" s="3"/>
    </row>
    <row r="894" spans="3:4" ht="12.5" x14ac:dyDescent="0.25">
      <c r="C894" s="4"/>
      <c r="D894" s="3"/>
    </row>
    <row r="895" spans="3:4" ht="12.5" x14ac:dyDescent="0.25">
      <c r="C895" s="4"/>
      <c r="D895" s="3"/>
    </row>
    <row r="896" spans="3:4" ht="12.5" x14ac:dyDescent="0.25">
      <c r="C896" s="4"/>
      <c r="D896" s="3"/>
    </row>
    <row r="897" spans="3:4" ht="12.5" x14ac:dyDescent="0.25">
      <c r="C897" s="4"/>
      <c r="D897" s="3"/>
    </row>
    <row r="898" spans="3:4" ht="12.5" x14ac:dyDescent="0.25">
      <c r="C898" s="4"/>
      <c r="D898" s="3"/>
    </row>
    <row r="899" spans="3:4" ht="12.5" x14ac:dyDescent="0.25">
      <c r="C899" s="4"/>
      <c r="D899" s="3"/>
    </row>
    <row r="900" spans="3:4" ht="12.5" x14ac:dyDescent="0.25">
      <c r="C900" s="4"/>
      <c r="D900" s="3"/>
    </row>
    <row r="901" spans="3:4" ht="12.5" x14ac:dyDescent="0.25">
      <c r="C901" s="4"/>
      <c r="D901" s="3"/>
    </row>
    <row r="902" spans="3:4" ht="12.5" x14ac:dyDescent="0.25">
      <c r="C902" s="4"/>
      <c r="D902" s="3"/>
    </row>
    <row r="903" spans="3:4" ht="12.5" x14ac:dyDescent="0.25">
      <c r="C903" s="4"/>
      <c r="D903" s="3"/>
    </row>
    <row r="904" spans="3:4" ht="12.5" x14ac:dyDescent="0.25">
      <c r="C904" s="4"/>
      <c r="D904" s="3"/>
    </row>
    <row r="905" spans="3:4" ht="12.5" x14ac:dyDescent="0.25">
      <c r="C905" s="4"/>
      <c r="D905" s="3"/>
    </row>
    <row r="906" spans="3:4" ht="12.5" x14ac:dyDescent="0.25">
      <c r="C906" s="4"/>
      <c r="D906" s="3"/>
    </row>
    <row r="907" spans="3:4" ht="12.5" x14ac:dyDescent="0.25">
      <c r="C907" s="4"/>
      <c r="D907" s="3"/>
    </row>
    <row r="908" spans="3:4" ht="12.5" x14ac:dyDescent="0.25">
      <c r="C908" s="4"/>
      <c r="D908" s="3"/>
    </row>
    <row r="909" spans="3:4" ht="12.5" x14ac:dyDescent="0.25">
      <c r="C909" s="4"/>
      <c r="D909" s="3"/>
    </row>
    <row r="910" spans="3:4" ht="12.5" x14ac:dyDescent="0.25">
      <c r="C910" s="4"/>
      <c r="D910" s="3"/>
    </row>
    <row r="911" spans="3:4" ht="12.5" x14ac:dyDescent="0.25">
      <c r="C911" s="4"/>
      <c r="D911" s="3"/>
    </row>
    <row r="912" spans="3:4" ht="12.5" x14ac:dyDescent="0.25">
      <c r="C912" s="4"/>
      <c r="D912" s="3"/>
    </row>
    <row r="913" spans="3:4" ht="12.5" x14ac:dyDescent="0.25">
      <c r="C913" s="4"/>
      <c r="D913" s="3"/>
    </row>
    <row r="914" spans="3:4" ht="12.5" x14ac:dyDescent="0.25">
      <c r="C914" s="4"/>
      <c r="D914" s="3"/>
    </row>
    <row r="915" spans="3:4" ht="12.5" x14ac:dyDescent="0.25">
      <c r="C915" s="4"/>
      <c r="D915" s="3"/>
    </row>
    <row r="916" spans="3:4" ht="12.5" x14ac:dyDescent="0.25">
      <c r="C916" s="4"/>
      <c r="D916" s="3"/>
    </row>
    <row r="917" spans="3:4" ht="12.5" x14ac:dyDescent="0.25">
      <c r="C917" s="4"/>
      <c r="D917" s="3"/>
    </row>
    <row r="918" spans="3:4" ht="12.5" x14ac:dyDescent="0.25">
      <c r="C918" s="4"/>
      <c r="D918" s="3"/>
    </row>
    <row r="919" spans="3:4" ht="12.5" x14ac:dyDescent="0.25">
      <c r="C919" s="4"/>
      <c r="D919" s="3"/>
    </row>
    <row r="920" spans="3:4" ht="12.5" x14ac:dyDescent="0.25">
      <c r="C920" s="4"/>
      <c r="D920" s="3"/>
    </row>
    <row r="921" spans="3:4" ht="12.5" x14ac:dyDescent="0.25">
      <c r="C921" s="4"/>
      <c r="D921" s="3"/>
    </row>
    <row r="922" spans="3:4" ht="12.5" x14ac:dyDescent="0.25">
      <c r="C922" s="4"/>
      <c r="D922" s="3"/>
    </row>
    <row r="923" spans="3:4" ht="12.5" x14ac:dyDescent="0.25">
      <c r="C923" s="4"/>
      <c r="D923" s="3"/>
    </row>
    <row r="924" spans="3:4" ht="12.5" x14ac:dyDescent="0.25">
      <c r="C924" s="4"/>
      <c r="D924" s="3"/>
    </row>
    <row r="925" spans="3:4" ht="12.5" x14ac:dyDescent="0.25">
      <c r="C925" s="4"/>
      <c r="D925" s="3"/>
    </row>
    <row r="926" spans="3:4" ht="12.5" x14ac:dyDescent="0.25">
      <c r="C926" s="4"/>
      <c r="D926" s="3"/>
    </row>
    <row r="927" spans="3:4" ht="12.5" x14ac:dyDescent="0.25">
      <c r="C927" s="4"/>
      <c r="D927" s="3"/>
    </row>
    <row r="928" spans="3:4" ht="12.5" x14ac:dyDescent="0.25">
      <c r="C928" s="4"/>
      <c r="D928" s="3"/>
    </row>
    <row r="929" spans="3:4" ht="12.5" x14ac:dyDescent="0.25">
      <c r="C929" s="4"/>
      <c r="D929" s="3"/>
    </row>
    <row r="930" spans="3:4" ht="12.5" x14ac:dyDescent="0.25">
      <c r="C930" s="4"/>
      <c r="D930" s="3"/>
    </row>
    <row r="931" spans="3:4" ht="12.5" x14ac:dyDescent="0.25">
      <c r="C931" s="4"/>
      <c r="D931" s="3"/>
    </row>
    <row r="932" spans="3:4" ht="12.5" x14ac:dyDescent="0.25">
      <c r="C932" s="4"/>
      <c r="D932" s="3"/>
    </row>
    <row r="933" spans="3:4" ht="12.5" x14ac:dyDescent="0.25">
      <c r="C933" s="4"/>
      <c r="D933" s="3"/>
    </row>
    <row r="934" spans="3:4" ht="12.5" x14ac:dyDescent="0.25">
      <c r="C934" s="4"/>
      <c r="D934" s="3"/>
    </row>
    <row r="935" spans="3:4" ht="12.5" x14ac:dyDescent="0.25">
      <c r="C935" s="4"/>
      <c r="D935" s="3"/>
    </row>
    <row r="936" spans="3:4" ht="12.5" x14ac:dyDescent="0.25">
      <c r="C936" s="4"/>
      <c r="D936" s="3"/>
    </row>
    <row r="937" spans="3:4" ht="12.5" x14ac:dyDescent="0.25">
      <c r="C937" s="4"/>
      <c r="D937" s="3"/>
    </row>
    <row r="938" spans="3:4" ht="12.5" x14ac:dyDescent="0.25">
      <c r="C938" s="4"/>
      <c r="D938" s="3"/>
    </row>
    <row r="939" spans="3:4" ht="12.5" x14ac:dyDescent="0.25">
      <c r="C939" s="4"/>
      <c r="D939" s="3"/>
    </row>
    <row r="940" spans="3:4" ht="12.5" x14ac:dyDescent="0.25">
      <c r="C940" s="4"/>
      <c r="D940" s="3"/>
    </row>
    <row r="941" spans="3:4" ht="12.5" x14ac:dyDescent="0.25">
      <c r="C941" s="4"/>
      <c r="D941" s="3"/>
    </row>
    <row r="942" spans="3:4" ht="12.5" x14ac:dyDescent="0.25">
      <c r="C942" s="4"/>
      <c r="D942" s="3"/>
    </row>
    <row r="943" spans="3:4" ht="12.5" x14ac:dyDescent="0.25">
      <c r="C943" s="4"/>
      <c r="D943" s="3"/>
    </row>
    <row r="944" spans="3:4" ht="12.5" x14ac:dyDescent="0.25">
      <c r="C944" s="4"/>
      <c r="D944" s="3"/>
    </row>
    <row r="945" spans="3:4" ht="12.5" x14ac:dyDescent="0.25">
      <c r="C945" s="4"/>
      <c r="D945" s="3"/>
    </row>
    <row r="946" spans="3:4" ht="12.5" x14ac:dyDescent="0.25">
      <c r="C946" s="4"/>
      <c r="D946" s="3"/>
    </row>
    <row r="947" spans="3:4" ht="12.5" x14ac:dyDescent="0.25">
      <c r="C947" s="4"/>
      <c r="D947" s="3"/>
    </row>
    <row r="948" spans="3:4" ht="12.5" x14ac:dyDescent="0.25">
      <c r="C948" s="4"/>
      <c r="D948" s="3"/>
    </row>
    <row r="949" spans="3:4" ht="12.5" x14ac:dyDescent="0.25">
      <c r="C949" s="4"/>
      <c r="D949" s="3"/>
    </row>
    <row r="950" spans="3:4" ht="12.5" x14ac:dyDescent="0.25">
      <c r="C950" s="4"/>
      <c r="D950" s="3"/>
    </row>
    <row r="951" spans="3:4" ht="12.5" x14ac:dyDescent="0.25">
      <c r="C951" s="4"/>
      <c r="D951" s="3"/>
    </row>
    <row r="952" spans="3:4" ht="12.5" x14ac:dyDescent="0.25">
      <c r="C952" s="4"/>
      <c r="D952" s="3"/>
    </row>
    <row r="953" spans="3:4" ht="12.5" x14ac:dyDescent="0.25">
      <c r="C953" s="4"/>
      <c r="D953" s="3"/>
    </row>
    <row r="954" spans="3:4" ht="12.5" x14ac:dyDescent="0.25">
      <c r="C954" s="4"/>
      <c r="D954" s="3"/>
    </row>
    <row r="955" spans="3:4" ht="12.5" x14ac:dyDescent="0.25">
      <c r="C955" s="4"/>
      <c r="D955" s="3"/>
    </row>
    <row r="956" spans="3:4" ht="12.5" x14ac:dyDescent="0.25">
      <c r="C956" s="4"/>
      <c r="D956" s="3"/>
    </row>
    <row r="957" spans="3:4" ht="12.5" x14ac:dyDescent="0.25">
      <c r="C957" s="4"/>
      <c r="D957" s="3"/>
    </row>
    <row r="958" spans="3:4" ht="12.5" x14ac:dyDescent="0.25">
      <c r="C958" s="4"/>
      <c r="D958" s="3"/>
    </row>
    <row r="959" spans="3:4" ht="12.5" x14ac:dyDescent="0.25">
      <c r="C959" s="4"/>
      <c r="D959" s="3"/>
    </row>
    <row r="960" spans="3:4" ht="12.5" x14ac:dyDescent="0.25">
      <c r="C960" s="4"/>
      <c r="D960" s="3"/>
    </row>
    <row r="961" spans="3:4" ht="12.5" x14ac:dyDescent="0.25">
      <c r="C961" s="4"/>
      <c r="D961" s="3"/>
    </row>
    <row r="962" spans="3:4" ht="12.5" x14ac:dyDescent="0.25">
      <c r="C962" s="4"/>
      <c r="D962" s="3"/>
    </row>
    <row r="963" spans="3:4" ht="12.5" x14ac:dyDescent="0.25">
      <c r="C963" s="4"/>
      <c r="D963" s="3"/>
    </row>
    <row r="964" spans="3:4" ht="12.5" x14ac:dyDescent="0.25">
      <c r="C964" s="4"/>
      <c r="D964" s="3"/>
    </row>
    <row r="965" spans="3:4" ht="12.5" x14ac:dyDescent="0.25">
      <c r="C965" s="4"/>
      <c r="D965" s="3"/>
    </row>
    <row r="966" spans="3:4" ht="12.5" x14ac:dyDescent="0.25">
      <c r="C966" s="4"/>
      <c r="D966" s="3"/>
    </row>
    <row r="967" spans="3:4" ht="12.5" x14ac:dyDescent="0.25">
      <c r="C967" s="4"/>
      <c r="D967" s="3"/>
    </row>
    <row r="968" spans="3:4" ht="12.5" x14ac:dyDescent="0.25">
      <c r="C968" s="4"/>
      <c r="D968" s="3"/>
    </row>
    <row r="969" spans="3:4" ht="12.5" x14ac:dyDescent="0.25">
      <c r="C969" s="4"/>
      <c r="D969" s="3"/>
    </row>
    <row r="970" spans="3:4" ht="12.5" x14ac:dyDescent="0.25">
      <c r="C970" s="4"/>
      <c r="D970" s="3"/>
    </row>
    <row r="971" spans="3:4" ht="12.5" x14ac:dyDescent="0.25">
      <c r="C971" s="4"/>
      <c r="D971" s="3"/>
    </row>
    <row r="972" spans="3:4" ht="12.5" x14ac:dyDescent="0.25">
      <c r="C972" s="4"/>
      <c r="D972" s="3"/>
    </row>
    <row r="973" spans="3:4" ht="12.5" x14ac:dyDescent="0.25">
      <c r="C973" s="4"/>
      <c r="D973" s="3"/>
    </row>
    <row r="974" spans="3:4" ht="12.5" x14ac:dyDescent="0.25">
      <c r="C974" s="4"/>
      <c r="D974" s="3"/>
    </row>
    <row r="975" spans="3:4" ht="12.5" x14ac:dyDescent="0.25">
      <c r="C975" s="4"/>
      <c r="D975" s="3"/>
    </row>
    <row r="976" spans="3:4" ht="12.5" x14ac:dyDescent="0.25">
      <c r="C976" s="4"/>
      <c r="D976" s="3"/>
    </row>
    <row r="977" spans="3:4" ht="12.5" x14ac:dyDescent="0.25">
      <c r="C977" s="4"/>
      <c r="D977" s="3"/>
    </row>
    <row r="978" spans="3:4" ht="12.5" x14ac:dyDescent="0.25">
      <c r="C978" s="4"/>
      <c r="D978" s="3"/>
    </row>
    <row r="979" spans="3:4" ht="12.5" x14ac:dyDescent="0.25">
      <c r="C979" s="4"/>
      <c r="D979" s="3"/>
    </row>
    <row r="980" spans="3:4" ht="12.5" x14ac:dyDescent="0.25">
      <c r="C980" s="4"/>
      <c r="D980" s="3"/>
    </row>
    <row r="981" spans="3:4" ht="12.5" x14ac:dyDescent="0.25">
      <c r="C981" s="4"/>
      <c r="D981" s="3"/>
    </row>
    <row r="982" spans="3:4" ht="12.5" x14ac:dyDescent="0.25">
      <c r="C982" s="4"/>
      <c r="D982" s="3"/>
    </row>
    <row r="983" spans="3:4" ht="12.5" x14ac:dyDescent="0.25">
      <c r="C983" s="4"/>
      <c r="D983" s="3"/>
    </row>
    <row r="984" spans="3:4" ht="12.5" x14ac:dyDescent="0.25">
      <c r="C984" s="4"/>
      <c r="D984" s="3"/>
    </row>
    <row r="985" spans="3:4" ht="12.5" x14ac:dyDescent="0.25">
      <c r="C985" s="4"/>
      <c r="D985" s="3"/>
    </row>
    <row r="986" spans="3:4" ht="12.5" x14ac:dyDescent="0.25">
      <c r="C986" s="4"/>
      <c r="D986" s="3"/>
    </row>
    <row r="987" spans="3:4" ht="12.5" x14ac:dyDescent="0.25">
      <c r="C987" s="4"/>
      <c r="D987" s="3"/>
    </row>
    <row r="988" spans="3:4" ht="12.5" x14ac:dyDescent="0.25">
      <c r="C988" s="4"/>
      <c r="D988" s="3"/>
    </row>
    <row r="989" spans="3:4" ht="12.5" x14ac:dyDescent="0.25">
      <c r="C989" s="4"/>
      <c r="D989" s="3"/>
    </row>
    <row r="990" spans="3:4" ht="12.5" x14ac:dyDescent="0.25">
      <c r="C990" s="4"/>
      <c r="D990" s="3"/>
    </row>
    <row r="991" spans="3:4" ht="12.5" x14ac:dyDescent="0.25">
      <c r="C991" s="4"/>
      <c r="D991" s="3"/>
    </row>
    <row r="992" spans="3:4" ht="12.5" x14ac:dyDescent="0.25">
      <c r="C992" s="4"/>
      <c r="D992" s="3"/>
    </row>
    <row r="993" spans="3:4" ht="12.5" x14ac:dyDescent="0.25">
      <c r="C993" s="4"/>
      <c r="D993" s="3"/>
    </row>
    <row r="994" spans="3:4" ht="12.5" x14ac:dyDescent="0.25">
      <c r="C994" s="4"/>
      <c r="D994" s="3"/>
    </row>
    <row r="995" spans="3:4" ht="12.5" x14ac:dyDescent="0.25">
      <c r="C995" s="4"/>
      <c r="D995" s="3"/>
    </row>
    <row r="996" spans="3:4" ht="12.5" x14ac:dyDescent="0.25">
      <c r="C996" s="4"/>
      <c r="D996" s="3"/>
    </row>
    <row r="997" spans="3:4" ht="12.5" x14ac:dyDescent="0.25">
      <c r="C997" s="4"/>
      <c r="D997" s="3"/>
    </row>
    <row r="998" spans="3:4" ht="12.5" x14ac:dyDescent="0.25">
      <c r="C998" s="4"/>
      <c r="D998" s="3"/>
    </row>
    <row r="999" spans="3:4" ht="12.5" x14ac:dyDescent="0.25">
      <c r="C999" s="4"/>
      <c r="D999" s="3"/>
    </row>
    <row r="1000" spans="3:4" ht="12.5" x14ac:dyDescent="0.25">
      <c r="C1000" s="4"/>
      <c r="D1000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D85C6"/>
    <outlinePr summaryBelow="0" summaryRight="0"/>
    <pageSetUpPr fitToPage="1"/>
  </sheetPr>
  <dimension ref="A1:O13"/>
  <sheetViews>
    <sheetView workbookViewId="0"/>
  </sheetViews>
  <sheetFormatPr defaultColWidth="12.6328125" defaultRowHeight="15.75" customHeight="1" x14ac:dyDescent="0.25"/>
  <cols>
    <col min="1" max="1" width="5.26953125" customWidth="1"/>
    <col min="2" max="2" width="4.7265625" customWidth="1"/>
    <col min="3" max="4" width="4.36328125" customWidth="1"/>
    <col min="5" max="5" width="5.26953125" customWidth="1"/>
    <col min="6" max="6" width="5" customWidth="1"/>
    <col min="7" max="7" width="4.453125" customWidth="1"/>
    <col min="8" max="8" width="6.08984375" customWidth="1"/>
  </cols>
  <sheetData>
    <row r="1" spans="1:15" ht="15.75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5" t="s">
        <v>4</v>
      </c>
      <c r="F1" s="9" t="s">
        <v>8</v>
      </c>
      <c r="G1" s="10" t="s">
        <v>9</v>
      </c>
      <c r="H1" s="11" t="s">
        <v>10</v>
      </c>
      <c r="J1" s="5" t="s">
        <v>5</v>
      </c>
      <c r="K1" s="5"/>
      <c r="L1" s="5"/>
      <c r="M1" s="5" t="s">
        <v>6</v>
      </c>
      <c r="N1" s="5" t="s">
        <v>7</v>
      </c>
      <c r="O1" s="5"/>
    </row>
    <row r="2" spans="1:15" ht="15.75" customHeight="1" x14ac:dyDescent="0.25">
      <c r="A2" s="6">
        <v>113</v>
      </c>
      <c r="B2" s="1">
        <v>130</v>
      </c>
      <c r="C2" s="1">
        <v>21.5</v>
      </c>
      <c r="D2" s="1">
        <v>0.1</v>
      </c>
      <c r="E2" s="5">
        <v>68.2</v>
      </c>
      <c r="F2" s="9">
        <v>100</v>
      </c>
      <c r="G2" s="10">
        <v>0</v>
      </c>
      <c r="H2" s="11">
        <f t="shared" ref="H2:H4" si="0">100-F2-G2</f>
        <v>0</v>
      </c>
      <c r="J2" s="9">
        <v>7.2</v>
      </c>
      <c r="K2" s="10">
        <v>0</v>
      </c>
    </row>
    <row r="3" spans="1:15" ht="15.75" customHeight="1" x14ac:dyDescent="0.25">
      <c r="A3" s="6">
        <v>114</v>
      </c>
      <c r="B3" s="1">
        <v>130</v>
      </c>
      <c r="C3" s="1">
        <v>21.5</v>
      </c>
      <c r="D3" s="1">
        <v>0.1</v>
      </c>
      <c r="E3" s="5">
        <v>184.7</v>
      </c>
      <c r="F3" s="9">
        <v>95.5</v>
      </c>
      <c r="G3" s="10">
        <v>4.5</v>
      </c>
      <c r="H3" s="11">
        <f t="shared" si="0"/>
        <v>0</v>
      </c>
      <c r="J3" s="9">
        <v>8.6999999999999993</v>
      </c>
      <c r="K3" s="10">
        <v>10.5</v>
      </c>
    </row>
    <row r="4" spans="1:15" ht="15.75" customHeight="1" x14ac:dyDescent="0.25">
      <c r="A4" s="6">
        <v>116</v>
      </c>
      <c r="B4" s="1">
        <v>130</v>
      </c>
      <c r="C4" s="1">
        <v>21.5</v>
      </c>
      <c r="D4" s="1">
        <v>0.1</v>
      </c>
      <c r="E4" s="5">
        <v>220</v>
      </c>
      <c r="F4" s="9">
        <v>76.2</v>
      </c>
      <c r="G4" s="10">
        <v>8.6999999999999993</v>
      </c>
      <c r="H4" s="11">
        <f t="shared" si="0"/>
        <v>15.099999999999998</v>
      </c>
      <c r="J4" s="9">
        <v>8.8000000000000007</v>
      </c>
      <c r="K4" s="10">
        <v>10.199999999999999</v>
      </c>
      <c r="L4" s="11">
        <v>6.8</v>
      </c>
    </row>
    <row r="5" spans="1:15" ht="15.75" customHeight="1" x14ac:dyDescent="0.25">
      <c r="A5" s="6"/>
      <c r="E5" s="9"/>
      <c r="F5" s="10"/>
      <c r="G5" s="11"/>
    </row>
    <row r="6" spans="1:15" ht="15.75" customHeight="1" x14ac:dyDescent="0.25">
      <c r="A6" s="6" t="s">
        <v>0</v>
      </c>
      <c r="B6" s="7" t="s">
        <v>1</v>
      </c>
      <c r="C6" s="7" t="s">
        <v>2</v>
      </c>
      <c r="D6" s="7" t="s">
        <v>3</v>
      </c>
      <c r="E6" s="9" t="s">
        <v>8</v>
      </c>
      <c r="F6" s="10" t="s">
        <v>9</v>
      </c>
      <c r="G6" s="11" t="s">
        <v>10</v>
      </c>
      <c r="H6" s="5" t="s">
        <v>4</v>
      </c>
      <c r="I6" s="5" t="s">
        <v>5</v>
      </c>
      <c r="J6" s="5"/>
      <c r="K6" s="5"/>
      <c r="L6" s="5" t="s">
        <v>6</v>
      </c>
      <c r="M6" s="5" t="s">
        <v>7</v>
      </c>
      <c r="N6" s="5"/>
    </row>
    <row r="7" spans="1:15" ht="15.75" customHeight="1" x14ac:dyDescent="0.25">
      <c r="A7" s="6">
        <v>108</v>
      </c>
      <c r="B7" s="1">
        <v>142</v>
      </c>
      <c r="C7" s="1">
        <v>21.5</v>
      </c>
      <c r="D7" s="1">
        <v>0.2</v>
      </c>
      <c r="E7" s="9">
        <v>100</v>
      </c>
      <c r="F7" s="10">
        <v>0</v>
      </c>
      <c r="G7" s="11">
        <v>0</v>
      </c>
    </row>
    <row r="8" spans="1:15" ht="15.75" customHeight="1" x14ac:dyDescent="0.25">
      <c r="A8" s="6"/>
      <c r="E8" s="9"/>
      <c r="F8" s="10"/>
      <c r="G8" s="11"/>
    </row>
    <row r="9" spans="1:15" ht="15.75" customHeight="1" x14ac:dyDescent="0.25">
      <c r="A9" s="6"/>
      <c r="F9" s="10"/>
      <c r="G9" s="11"/>
    </row>
    <row r="10" spans="1:15" ht="15.75" customHeight="1" x14ac:dyDescent="0.25">
      <c r="A10" s="6"/>
      <c r="G10" s="11"/>
    </row>
    <row r="11" spans="1:15" ht="15.75" customHeight="1" x14ac:dyDescent="0.25">
      <c r="A11" s="6"/>
    </row>
    <row r="12" spans="1:15" ht="15.75" customHeight="1" x14ac:dyDescent="0.25">
      <c r="A12" s="6"/>
    </row>
    <row r="13" spans="1:15" ht="15.75" customHeight="1" x14ac:dyDescent="0.25">
      <c r="A13" s="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3C47D"/>
    <outlinePr summaryBelow="0" summaryRight="0"/>
  </sheetPr>
  <dimension ref="B3:O51"/>
  <sheetViews>
    <sheetView workbookViewId="0"/>
  </sheetViews>
  <sheetFormatPr defaultColWidth="12.6328125" defaultRowHeight="15.75" customHeight="1" x14ac:dyDescent="0.25"/>
  <cols>
    <col min="1" max="1" width="20.26953125" customWidth="1"/>
    <col min="2" max="2" width="5.26953125" customWidth="1"/>
    <col min="3" max="3" width="4.36328125" customWidth="1"/>
    <col min="4" max="4" width="5" customWidth="1"/>
    <col min="5" max="5" width="5.08984375" customWidth="1"/>
    <col min="6" max="6" width="5" customWidth="1"/>
    <col min="7" max="7" width="5.26953125" customWidth="1"/>
    <col min="8" max="8" width="4.90625" customWidth="1"/>
  </cols>
  <sheetData>
    <row r="3" spans="2:15" ht="15.75" customHeight="1" x14ac:dyDescent="0.25">
      <c r="B3" s="48" t="s">
        <v>61</v>
      </c>
      <c r="C3" s="48"/>
    </row>
    <row r="4" spans="2:15" ht="15.75" customHeight="1" x14ac:dyDescent="0.25">
      <c r="B4" s="49" t="s">
        <v>62</v>
      </c>
      <c r="C4" s="49"/>
    </row>
    <row r="5" spans="2:15" ht="15.75" customHeight="1" x14ac:dyDescent="0.25">
      <c r="B5" s="16" t="s">
        <v>0</v>
      </c>
      <c r="C5" s="5"/>
      <c r="D5" s="5"/>
      <c r="E5" s="5"/>
      <c r="F5" s="18"/>
      <c r="G5" s="18"/>
      <c r="H5" s="18"/>
      <c r="I5" s="18"/>
      <c r="J5" s="18" t="s">
        <v>5</v>
      </c>
      <c r="K5" s="18"/>
      <c r="L5" s="18"/>
      <c r="M5" s="18" t="s">
        <v>6</v>
      </c>
      <c r="O5" s="18"/>
    </row>
    <row r="6" spans="2:15" ht="15.75" customHeight="1" x14ac:dyDescent="0.25">
      <c r="B6" s="19"/>
      <c r="C6" s="17" t="s">
        <v>1</v>
      </c>
      <c r="D6" s="17" t="s">
        <v>2</v>
      </c>
      <c r="E6" s="17" t="s">
        <v>3</v>
      </c>
      <c r="F6" s="20" t="s">
        <v>8</v>
      </c>
      <c r="G6" s="21" t="s">
        <v>9</v>
      </c>
      <c r="H6" s="22" t="s">
        <v>10</v>
      </c>
      <c r="I6" s="18"/>
      <c r="J6" s="20" t="s">
        <v>8</v>
      </c>
      <c r="K6" s="21" t="s">
        <v>9</v>
      </c>
      <c r="L6" s="22" t="s">
        <v>10</v>
      </c>
      <c r="M6" s="18" t="s">
        <v>63</v>
      </c>
      <c r="N6" s="18" t="s">
        <v>64</v>
      </c>
      <c r="O6" s="18"/>
    </row>
    <row r="7" spans="2:15" ht="15.75" customHeight="1" x14ac:dyDescent="0.25">
      <c r="B7" s="30">
        <v>70</v>
      </c>
      <c r="C7" s="24">
        <v>135</v>
      </c>
      <c r="D7" s="24">
        <v>21.32</v>
      </c>
      <c r="E7" s="24">
        <v>0.11600000000000001</v>
      </c>
      <c r="F7" s="25">
        <v>18</v>
      </c>
      <c r="G7" s="26">
        <v>44</v>
      </c>
      <c r="H7" s="27">
        <f t="shared" ref="H7:H10" si="0">100-F7-G7</f>
        <v>38</v>
      </c>
      <c r="I7" s="18"/>
      <c r="J7" s="25">
        <v>8.1999999999999993</v>
      </c>
      <c r="K7" s="26">
        <v>24.2</v>
      </c>
      <c r="L7" s="31">
        <v>43148</v>
      </c>
      <c r="M7" s="24">
        <v>5.62</v>
      </c>
      <c r="N7" s="24">
        <v>0.59599999999999997</v>
      </c>
      <c r="O7" s="29"/>
    </row>
    <row r="8" spans="2:15" ht="15.75" customHeight="1" x14ac:dyDescent="0.25">
      <c r="B8" s="50">
        <v>72</v>
      </c>
      <c r="C8" s="24">
        <v>135</v>
      </c>
      <c r="D8" s="24">
        <v>21.32</v>
      </c>
      <c r="E8" s="24">
        <v>0.2</v>
      </c>
      <c r="F8" s="25">
        <v>30</v>
      </c>
      <c r="G8" s="26">
        <v>27</v>
      </c>
      <c r="H8" s="27">
        <f t="shared" si="0"/>
        <v>43</v>
      </c>
      <c r="I8" s="18"/>
      <c r="J8" s="25">
        <v>7.3</v>
      </c>
      <c r="K8" s="26">
        <v>18.8</v>
      </c>
      <c r="L8" s="27">
        <v>10</v>
      </c>
      <c r="M8" s="24">
        <v>6.58</v>
      </c>
      <c r="N8" s="24">
        <v>0.68</v>
      </c>
      <c r="O8" s="29"/>
    </row>
    <row r="9" spans="2:15" ht="15.75" customHeight="1" x14ac:dyDescent="0.25">
      <c r="B9" s="50">
        <v>71</v>
      </c>
      <c r="C9" s="24">
        <v>135</v>
      </c>
      <c r="D9" s="24">
        <v>21.32</v>
      </c>
      <c r="E9" s="24">
        <v>0.40200000000000002</v>
      </c>
      <c r="F9" s="25">
        <v>14</v>
      </c>
      <c r="G9" s="26">
        <v>78</v>
      </c>
      <c r="H9" s="27">
        <f t="shared" si="0"/>
        <v>8</v>
      </c>
      <c r="I9" s="18"/>
      <c r="J9" s="25">
        <v>7.5</v>
      </c>
      <c r="K9" s="26">
        <v>22.2</v>
      </c>
      <c r="L9" s="27">
        <v>10</v>
      </c>
      <c r="M9" s="24">
        <v>9.9499999999999993</v>
      </c>
      <c r="N9" s="24">
        <v>1.0680000000000001</v>
      </c>
      <c r="O9" s="29"/>
    </row>
    <row r="10" spans="2:15" ht="15.75" customHeight="1" x14ac:dyDescent="0.25">
      <c r="B10" s="50">
        <v>73</v>
      </c>
      <c r="C10" s="24">
        <v>135</v>
      </c>
      <c r="D10" s="24">
        <v>21.32</v>
      </c>
      <c r="E10" s="24">
        <v>0.49</v>
      </c>
      <c r="F10" s="25">
        <v>30.3</v>
      </c>
      <c r="G10" s="26">
        <v>69.7</v>
      </c>
      <c r="H10" s="27">
        <f t="shared" si="0"/>
        <v>0</v>
      </c>
      <c r="I10" s="18"/>
      <c r="J10" s="25">
        <v>7.3</v>
      </c>
      <c r="K10" s="26">
        <v>16.2</v>
      </c>
      <c r="L10" s="27">
        <v>0</v>
      </c>
      <c r="M10" s="24">
        <v>5.96</v>
      </c>
      <c r="N10" s="24">
        <v>1.0960000000000001</v>
      </c>
      <c r="O10" s="29"/>
    </row>
    <row r="14" spans="2:15" ht="15.75" customHeight="1" x14ac:dyDescent="0.25">
      <c r="B14" s="49" t="s">
        <v>65</v>
      </c>
      <c r="C14" s="49"/>
    </row>
    <row r="15" spans="2:15" ht="15.75" customHeight="1" x14ac:dyDescent="0.25">
      <c r="B15" s="16" t="s">
        <v>0</v>
      </c>
      <c r="C15" s="5"/>
      <c r="D15" s="5"/>
      <c r="E15" s="5"/>
      <c r="F15" s="18"/>
      <c r="G15" s="18"/>
      <c r="H15" s="18"/>
      <c r="I15" s="18"/>
      <c r="J15" s="18" t="s">
        <v>5</v>
      </c>
      <c r="K15" s="18"/>
      <c r="L15" s="18"/>
      <c r="M15" s="18" t="s">
        <v>6</v>
      </c>
      <c r="N15" s="18" t="s">
        <v>7</v>
      </c>
      <c r="O15" s="18"/>
    </row>
    <row r="16" spans="2:15" ht="15.75" customHeight="1" x14ac:dyDescent="0.25">
      <c r="B16" s="19"/>
      <c r="C16" s="17" t="s">
        <v>1</v>
      </c>
      <c r="D16" s="17" t="s">
        <v>2</v>
      </c>
      <c r="E16" s="17" t="s">
        <v>3</v>
      </c>
      <c r="F16" s="20" t="s">
        <v>8</v>
      </c>
      <c r="G16" s="21" t="s">
        <v>9</v>
      </c>
      <c r="H16" s="22" t="s">
        <v>10</v>
      </c>
      <c r="I16" s="18"/>
      <c r="J16" s="20" t="s">
        <v>8</v>
      </c>
      <c r="K16" s="21" t="s">
        <v>9</v>
      </c>
      <c r="L16" s="22" t="s">
        <v>10</v>
      </c>
      <c r="M16" s="18"/>
      <c r="N16" s="18"/>
      <c r="O16" s="18"/>
    </row>
    <row r="17" spans="2:15" ht="15.75" customHeight="1" x14ac:dyDescent="0.25">
      <c r="B17" s="23">
        <v>75</v>
      </c>
      <c r="C17" s="24">
        <v>125</v>
      </c>
      <c r="D17" s="24">
        <v>21.32</v>
      </c>
      <c r="E17" s="24">
        <v>0.17</v>
      </c>
      <c r="F17" s="25">
        <v>14.97</v>
      </c>
      <c r="G17" s="26">
        <v>85.03</v>
      </c>
      <c r="H17" s="27">
        <f t="shared" ref="H17:H19" si="1">100-F17-G17</f>
        <v>0</v>
      </c>
      <c r="I17" s="18"/>
      <c r="J17" s="25">
        <v>9</v>
      </c>
      <c r="K17" s="26">
        <v>17</v>
      </c>
      <c r="L17" s="27">
        <v>0</v>
      </c>
      <c r="M17" s="24">
        <v>6.65</v>
      </c>
      <c r="N17" s="24">
        <v>0.57499999999999996</v>
      </c>
      <c r="O17" s="29"/>
    </row>
    <row r="18" spans="2:15" ht="15.75" customHeight="1" x14ac:dyDescent="0.25">
      <c r="B18" s="28">
        <v>74</v>
      </c>
      <c r="C18" s="24">
        <v>125</v>
      </c>
      <c r="D18" s="24">
        <v>21.32</v>
      </c>
      <c r="E18" s="24">
        <v>0.255</v>
      </c>
      <c r="F18" s="25">
        <v>5.66</v>
      </c>
      <c r="G18" s="26">
        <v>94.34</v>
      </c>
      <c r="H18" s="27">
        <f t="shared" si="1"/>
        <v>0</v>
      </c>
      <c r="I18" s="18"/>
      <c r="J18" s="25">
        <v>8</v>
      </c>
      <c r="K18" s="26">
        <v>23</v>
      </c>
      <c r="L18" s="27">
        <v>0</v>
      </c>
      <c r="M18" s="24">
        <v>14.3</v>
      </c>
      <c r="N18" s="24">
        <v>1.02</v>
      </c>
      <c r="O18" s="29"/>
    </row>
    <row r="19" spans="2:15" ht="15.75" customHeight="1" x14ac:dyDescent="0.25">
      <c r="B19" s="23">
        <v>76</v>
      </c>
      <c r="C19" s="24">
        <v>125</v>
      </c>
      <c r="D19" s="24">
        <v>21.32</v>
      </c>
      <c r="E19" s="24">
        <v>0.35</v>
      </c>
      <c r="F19" s="25">
        <v>8.65</v>
      </c>
      <c r="G19" s="26">
        <v>91.35</v>
      </c>
      <c r="H19" s="27">
        <f t="shared" si="1"/>
        <v>0</v>
      </c>
      <c r="I19" s="18"/>
      <c r="J19" s="25">
        <v>14</v>
      </c>
      <c r="K19" s="26">
        <v>22.5</v>
      </c>
      <c r="L19" s="27">
        <v>0</v>
      </c>
      <c r="M19" s="24">
        <v>11.7</v>
      </c>
      <c r="N19" s="24">
        <v>0.86399999999999999</v>
      </c>
      <c r="O19" s="29"/>
    </row>
    <row r="23" spans="2:15" ht="15.75" customHeight="1" x14ac:dyDescent="0.25">
      <c r="B23" s="19"/>
      <c r="C23" s="17" t="s">
        <v>1</v>
      </c>
      <c r="D23" s="17" t="s">
        <v>2</v>
      </c>
      <c r="E23" s="17" t="s">
        <v>3</v>
      </c>
      <c r="F23" s="20" t="s">
        <v>8</v>
      </c>
      <c r="G23" s="21" t="s">
        <v>9</v>
      </c>
      <c r="H23" s="22" t="s">
        <v>10</v>
      </c>
      <c r="I23" s="1" t="s">
        <v>11</v>
      </c>
    </row>
    <row r="24" spans="2:15" ht="15.75" customHeight="1" x14ac:dyDescent="0.25">
      <c r="B24" s="36">
        <v>120</v>
      </c>
      <c r="C24" s="24">
        <v>130</v>
      </c>
      <c r="D24" s="24">
        <v>15.1</v>
      </c>
      <c r="E24" s="24">
        <v>0.2</v>
      </c>
      <c r="F24" s="25">
        <v>54.1</v>
      </c>
      <c r="G24" s="26">
        <v>22.6</v>
      </c>
      <c r="H24" s="27">
        <f t="shared" ref="H24:H26" si="2">100-F24-G24</f>
        <v>23.299999999999997</v>
      </c>
      <c r="I24">
        <f t="shared" ref="I24:I29" si="3">150*E24/100*G24</f>
        <v>6.78</v>
      </c>
    </row>
    <row r="25" spans="2:15" ht="15.75" customHeight="1" x14ac:dyDescent="0.25">
      <c r="B25" s="36">
        <v>128</v>
      </c>
      <c r="C25" s="24">
        <v>130</v>
      </c>
      <c r="D25" s="24">
        <v>15.1</v>
      </c>
      <c r="E25" s="24">
        <v>0.1</v>
      </c>
      <c r="F25" s="25">
        <v>18.899999999999999</v>
      </c>
      <c r="G25" s="26">
        <v>65.3</v>
      </c>
      <c r="H25" s="27">
        <f t="shared" si="2"/>
        <v>15.799999999999997</v>
      </c>
      <c r="I25">
        <f t="shared" si="3"/>
        <v>9.7949999999999999</v>
      </c>
    </row>
    <row r="26" spans="2:15" ht="15.75" customHeight="1" x14ac:dyDescent="0.25">
      <c r="B26" s="36">
        <v>133</v>
      </c>
      <c r="C26" s="24">
        <v>130</v>
      </c>
      <c r="D26" s="24">
        <v>15.1</v>
      </c>
      <c r="E26" s="24">
        <v>0.05</v>
      </c>
      <c r="F26" s="25">
        <v>33.5</v>
      </c>
      <c r="G26" s="26">
        <v>34</v>
      </c>
      <c r="H26" s="27">
        <f t="shared" si="2"/>
        <v>32.5</v>
      </c>
      <c r="I26">
        <f t="shared" si="3"/>
        <v>2.5499999999999998</v>
      </c>
    </row>
    <row r="27" spans="2:15" ht="15.75" customHeight="1" x14ac:dyDescent="0.25">
      <c r="B27" s="36">
        <v>138</v>
      </c>
      <c r="C27" s="24">
        <v>130</v>
      </c>
      <c r="D27" s="24">
        <v>15.1</v>
      </c>
      <c r="E27" s="46">
        <f>1/30</f>
        <v>3.3333333333333333E-2</v>
      </c>
      <c r="F27" s="25">
        <v>57</v>
      </c>
      <c r="G27" s="26">
        <v>24</v>
      </c>
      <c r="H27" s="27">
        <v>19</v>
      </c>
      <c r="I27">
        <f t="shared" si="3"/>
        <v>1.2000000000000002</v>
      </c>
    </row>
    <row r="28" spans="2:15" ht="15.75" customHeight="1" x14ac:dyDescent="0.25">
      <c r="B28" s="5">
        <v>141</v>
      </c>
      <c r="C28" s="1">
        <v>130</v>
      </c>
      <c r="D28" s="1">
        <v>15.1</v>
      </c>
      <c r="E28" s="1">
        <v>0.25</v>
      </c>
      <c r="F28" s="9">
        <v>39.5</v>
      </c>
      <c r="G28" s="10">
        <v>50.9</v>
      </c>
      <c r="H28" s="11">
        <v>9.6</v>
      </c>
      <c r="I28">
        <f t="shared" si="3"/>
        <v>19.087499999999999</v>
      </c>
    </row>
    <row r="29" spans="2:15" ht="15.75" customHeight="1" x14ac:dyDescent="0.25">
      <c r="B29" s="5">
        <v>142</v>
      </c>
      <c r="C29" s="1">
        <v>130</v>
      </c>
      <c r="D29" s="1">
        <v>15.1</v>
      </c>
      <c r="E29" s="1">
        <v>0.3</v>
      </c>
      <c r="F29" s="9">
        <v>13.7</v>
      </c>
      <c r="G29" s="10">
        <v>83.7</v>
      </c>
      <c r="H29" s="11">
        <v>2.7</v>
      </c>
      <c r="I29">
        <f t="shared" si="3"/>
        <v>37.664999999999999</v>
      </c>
    </row>
    <row r="30" spans="2:15" ht="15.75" customHeight="1" x14ac:dyDescent="0.25">
      <c r="B30" s="5">
        <v>144</v>
      </c>
      <c r="C30" s="1">
        <v>130</v>
      </c>
      <c r="D30" s="1">
        <v>15.3</v>
      </c>
      <c r="E30" s="1">
        <v>0.15</v>
      </c>
      <c r="F30" s="9">
        <v>31.2</v>
      </c>
      <c r="G30" s="10">
        <v>53.6</v>
      </c>
      <c r="H30" s="11">
        <v>15.1</v>
      </c>
      <c r="I30" s="5">
        <v>150</v>
      </c>
    </row>
    <row r="33" spans="2:9" ht="12.5" x14ac:dyDescent="0.25">
      <c r="B33" s="19"/>
      <c r="C33" s="17" t="s">
        <v>1</v>
      </c>
      <c r="D33" s="17" t="s">
        <v>2</v>
      </c>
      <c r="E33" s="17" t="s">
        <v>3</v>
      </c>
      <c r="F33" s="20" t="s">
        <v>8</v>
      </c>
      <c r="G33" s="21" t="s">
        <v>9</v>
      </c>
      <c r="H33" s="22" t="s">
        <v>10</v>
      </c>
      <c r="I33" s="1" t="s">
        <v>11</v>
      </c>
    </row>
    <row r="34" spans="2:9" ht="12.5" x14ac:dyDescent="0.25">
      <c r="B34" s="36">
        <v>129</v>
      </c>
      <c r="C34" s="24">
        <v>135</v>
      </c>
      <c r="D34" s="24">
        <v>15.1</v>
      </c>
      <c r="E34" s="24">
        <v>0.1</v>
      </c>
      <c r="F34" s="25">
        <v>38.9</v>
      </c>
      <c r="G34" s="26">
        <v>35.5</v>
      </c>
      <c r="H34" s="27">
        <f t="shared" ref="H34:H35" si="4">100-F34-G34</f>
        <v>25.6</v>
      </c>
      <c r="I34" s="36">
        <v>150</v>
      </c>
    </row>
    <row r="35" spans="2:9" ht="12.5" x14ac:dyDescent="0.25">
      <c r="B35" s="36">
        <v>134</v>
      </c>
      <c r="C35" s="24">
        <v>135</v>
      </c>
      <c r="D35" s="24">
        <v>15.1</v>
      </c>
      <c r="E35" s="24">
        <v>0.05</v>
      </c>
      <c r="F35" s="25">
        <v>42.3</v>
      </c>
      <c r="G35" s="26">
        <v>14</v>
      </c>
      <c r="H35" s="27">
        <f t="shared" si="4"/>
        <v>43.7</v>
      </c>
      <c r="I35" s="36">
        <v>150</v>
      </c>
    </row>
    <row r="36" spans="2:9" ht="12.5" x14ac:dyDescent="0.25">
      <c r="B36" s="36">
        <v>136</v>
      </c>
      <c r="C36" s="24">
        <v>135</v>
      </c>
      <c r="D36" s="24">
        <v>15.1</v>
      </c>
      <c r="E36" s="24">
        <v>0.2</v>
      </c>
      <c r="F36" s="25">
        <v>50.3</v>
      </c>
      <c r="G36" s="26">
        <v>29.6</v>
      </c>
      <c r="H36" s="27">
        <v>20</v>
      </c>
      <c r="I36" s="36">
        <v>150</v>
      </c>
    </row>
    <row r="37" spans="2:9" ht="12.5" x14ac:dyDescent="0.25">
      <c r="B37" s="5">
        <v>145</v>
      </c>
      <c r="C37" s="1">
        <v>135</v>
      </c>
      <c r="D37" s="1">
        <v>15.3</v>
      </c>
      <c r="E37" s="1">
        <v>0.15</v>
      </c>
      <c r="F37" s="9">
        <v>40.1</v>
      </c>
      <c r="G37" s="10">
        <v>36.1</v>
      </c>
      <c r="H37" s="11">
        <v>23.7</v>
      </c>
      <c r="I37" s="5">
        <v>150</v>
      </c>
    </row>
    <row r="40" spans="2:9" ht="12.5" x14ac:dyDescent="0.25">
      <c r="C40" s="17" t="s">
        <v>1</v>
      </c>
      <c r="D40" s="17" t="s">
        <v>2</v>
      </c>
      <c r="E40" s="17" t="s">
        <v>3</v>
      </c>
      <c r="F40" s="20" t="s">
        <v>8</v>
      </c>
      <c r="G40" s="21" t="s">
        <v>9</v>
      </c>
      <c r="H40" s="22" t="s">
        <v>17</v>
      </c>
    </row>
    <row r="41" spans="2:9" ht="12.5" x14ac:dyDescent="0.25">
      <c r="B41" s="36">
        <v>121</v>
      </c>
      <c r="C41" s="24">
        <v>140</v>
      </c>
      <c r="D41" s="24">
        <v>15.1</v>
      </c>
      <c r="E41" s="24">
        <v>0.2</v>
      </c>
      <c r="F41" s="25">
        <v>68.7</v>
      </c>
      <c r="G41" s="26">
        <v>25</v>
      </c>
      <c r="H41" s="27">
        <f t="shared" ref="H41:H43" si="5">100-F41-G41</f>
        <v>6.2999999999999972</v>
      </c>
      <c r="I41" s="36">
        <v>150</v>
      </c>
    </row>
    <row r="42" spans="2:9" ht="12.5" x14ac:dyDescent="0.25">
      <c r="B42" s="36">
        <v>130</v>
      </c>
      <c r="C42" s="24">
        <v>140</v>
      </c>
      <c r="D42" s="24">
        <v>15.1</v>
      </c>
      <c r="E42" s="24">
        <v>0.1</v>
      </c>
      <c r="F42" s="25">
        <v>62</v>
      </c>
      <c r="G42" s="26">
        <v>7.5</v>
      </c>
      <c r="H42" s="27">
        <f t="shared" si="5"/>
        <v>30.5</v>
      </c>
      <c r="I42" s="36">
        <v>150</v>
      </c>
    </row>
    <row r="43" spans="2:9" ht="12.5" x14ac:dyDescent="0.25">
      <c r="B43" s="36">
        <v>135</v>
      </c>
      <c r="C43" s="24">
        <v>140</v>
      </c>
      <c r="D43" s="24">
        <v>15.1</v>
      </c>
      <c r="E43" s="24">
        <v>0.05</v>
      </c>
      <c r="F43" s="25">
        <v>60.7</v>
      </c>
      <c r="G43" s="26">
        <v>3</v>
      </c>
      <c r="H43" s="27">
        <f t="shared" si="5"/>
        <v>36.299999999999997</v>
      </c>
      <c r="I43" s="36">
        <v>150</v>
      </c>
    </row>
    <row r="44" spans="2:9" ht="12.5" x14ac:dyDescent="0.25">
      <c r="F44" s="1">
        <v>65</v>
      </c>
      <c r="G44" s="1">
        <v>15</v>
      </c>
      <c r="H44" s="1">
        <v>20</v>
      </c>
    </row>
    <row r="47" spans="2:9" ht="12.5" x14ac:dyDescent="0.25">
      <c r="C47" s="17" t="s">
        <v>1</v>
      </c>
      <c r="D47" s="17" t="s">
        <v>2</v>
      </c>
      <c r="E47" s="17" t="s">
        <v>3</v>
      </c>
      <c r="F47" s="20" t="s">
        <v>8</v>
      </c>
      <c r="G47" s="21" t="s">
        <v>9</v>
      </c>
      <c r="H47" s="22" t="s">
        <v>17</v>
      </c>
    </row>
    <row r="48" spans="2:9" ht="12.5" x14ac:dyDescent="0.25">
      <c r="B48" s="36">
        <v>124</v>
      </c>
      <c r="C48" s="24">
        <v>125</v>
      </c>
      <c r="D48" s="24">
        <v>15.1</v>
      </c>
      <c r="E48" s="24">
        <v>0.2</v>
      </c>
      <c r="F48" s="25">
        <v>7.7</v>
      </c>
      <c r="G48" s="26">
        <v>92.3</v>
      </c>
      <c r="H48" s="27">
        <f t="shared" ref="H48:H50" si="6">100-F48-G48</f>
        <v>0</v>
      </c>
      <c r="I48" s="36">
        <v>150</v>
      </c>
    </row>
    <row r="49" spans="2:9" ht="12.5" x14ac:dyDescent="0.25">
      <c r="B49" s="36">
        <v>127</v>
      </c>
      <c r="C49" s="24">
        <v>125</v>
      </c>
      <c r="D49" s="24">
        <v>15.1</v>
      </c>
      <c r="E49" s="24">
        <v>0.1</v>
      </c>
      <c r="F49" s="25">
        <v>10.7</v>
      </c>
      <c r="G49" s="26">
        <v>86.7</v>
      </c>
      <c r="H49" s="27">
        <f t="shared" si="6"/>
        <v>2.5999999999999943</v>
      </c>
      <c r="I49" s="36">
        <v>150</v>
      </c>
    </row>
    <row r="50" spans="2:9" ht="12.5" x14ac:dyDescent="0.25">
      <c r="B50" s="36">
        <v>132</v>
      </c>
      <c r="C50" s="24">
        <v>125</v>
      </c>
      <c r="D50" s="24">
        <v>15.1</v>
      </c>
      <c r="E50" s="24">
        <v>0.05</v>
      </c>
      <c r="F50" s="25">
        <v>21.2</v>
      </c>
      <c r="G50" s="26">
        <v>70.3</v>
      </c>
      <c r="H50" s="27">
        <f t="shared" si="6"/>
        <v>8.5</v>
      </c>
      <c r="I50" s="36">
        <v>150</v>
      </c>
    </row>
    <row r="51" spans="2:9" ht="12.5" x14ac:dyDescent="0.25">
      <c r="B51" s="36">
        <v>143</v>
      </c>
      <c r="C51" s="24">
        <v>125</v>
      </c>
      <c r="D51" s="24">
        <v>15.3</v>
      </c>
      <c r="E51" s="24">
        <v>0.15</v>
      </c>
      <c r="F51" s="25">
        <v>9.8000000000000007</v>
      </c>
      <c r="G51" s="26">
        <v>88.6</v>
      </c>
      <c r="H51" s="27">
        <v>1.6</v>
      </c>
      <c r="I51" s="36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Лист6</vt:lpstr>
      <vt:lpstr>от Температуры</vt:lpstr>
      <vt:lpstr>от Концентрации</vt:lpstr>
      <vt:lpstr>Термодинамика</vt:lpstr>
      <vt:lpstr>От объема</vt:lpstr>
      <vt:lpstr>от Соотношения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Давид Кушнирук</cp:lastModifiedBy>
  <dcterms:modified xsi:type="dcterms:W3CDTF">2023-01-29T12:50:50Z</dcterms:modified>
</cp:coreProperties>
</file>