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boller\Downloads\"/>
    </mc:Choice>
  </mc:AlternateContent>
  <bookViews>
    <workbookView xWindow="0" yWindow="0" windowWidth="19200" windowHeight="7050"/>
  </bookViews>
  <sheets>
    <sheet name="Inputs" sheetId="5" r:id="rId1"/>
    <sheet name="Monthly Model" sheetId="2" r:id="rId2"/>
    <sheet name="Charts" sheetId="6" r:id="rId3"/>
    <sheet name="Recurring Costs + IRR" sheetId="7" r:id="rId4"/>
  </sheets>
  <calcPr calcId="162913" calcMode="autoNoTable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5" l="1"/>
  <c r="O16" i="2"/>
  <c r="C33" i="5"/>
  <c r="O15" i="2"/>
  <c r="C32" i="5"/>
  <c r="O14" i="2"/>
  <c r="C30" i="5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C31" i="5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C11" i="5"/>
  <c r="C73" i="5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H86" i="2"/>
  <c r="D13" i="5"/>
  <c r="D16" i="5"/>
  <c r="D58" i="5"/>
  <c r="C58" i="5"/>
  <c r="O45" i="2"/>
  <c r="D19" i="5"/>
  <c r="D26" i="5"/>
  <c r="C26" i="5"/>
  <c r="O46" i="2"/>
  <c r="C17" i="5"/>
  <c r="O47" i="2"/>
  <c r="O48" i="2"/>
  <c r="O49" i="2"/>
  <c r="P45" i="2"/>
  <c r="P46" i="2"/>
  <c r="P47" i="2"/>
  <c r="P48" i="2"/>
  <c r="P49" i="2"/>
  <c r="Q45" i="2"/>
  <c r="Q46" i="2"/>
  <c r="Q47" i="2"/>
  <c r="Q48" i="2"/>
  <c r="Q49" i="2"/>
  <c r="R45" i="2"/>
  <c r="R46" i="2"/>
  <c r="R47" i="2"/>
  <c r="R48" i="2"/>
  <c r="R49" i="2"/>
  <c r="S45" i="2"/>
  <c r="S46" i="2"/>
  <c r="S47" i="2"/>
  <c r="S48" i="2"/>
  <c r="S49" i="2"/>
  <c r="T45" i="2"/>
  <c r="T46" i="2"/>
  <c r="T47" i="2"/>
  <c r="T48" i="2"/>
  <c r="T49" i="2"/>
  <c r="U45" i="2"/>
  <c r="U46" i="2"/>
  <c r="U47" i="2"/>
  <c r="U48" i="2"/>
  <c r="U49" i="2"/>
  <c r="V45" i="2"/>
  <c r="V46" i="2"/>
  <c r="V47" i="2"/>
  <c r="V48" i="2"/>
  <c r="V49" i="2"/>
  <c r="W45" i="2"/>
  <c r="W46" i="2"/>
  <c r="W47" i="2"/>
  <c r="W48" i="2"/>
  <c r="W49" i="2"/>
  <c r="X45" i="2"/>
  <c r="X46" i="2"/>
  <c r="X47" i="2"/>
  <c r="X48" i="2"/>
  <c r="X49" i="2"/>
  <c r="Y45" i="2"/>
  <c r="Y46" i="2"/>
  <c r="Y47" i="2"/>
  <c r="Y48" i="2"/>
  <c r="Y49" i="2"/>
  <c r="Z45" i="2"/>
  <c r="Z46" i="2"/>
  <c r="Z47" i="2"/>
  <c r="Z48" i="2"/>
  <c r="Z49" i="2"/>
  <c r="AA45" i="2"/>
  <c r="AA46" i="2"/>
  <c r="AA47" i="2"/>
  <c r="AA48" i="2"/>
  <c r="AA49" i="2"/>
  <c r="AB45" i="2"/>
  <c r="AB46" i="2"/>
  <c r="AB47" i="2"/>
  <c r="AB48" i="2"/>
  <c r="AB49" i="2"/>
  <c r="AC45" i="2"/>
  <c r="AC46" i="2"/>
  <c r="AC47" i="2"/>
  <c r="AC48" i="2"/>
  <c r="AC49" i="2"/>
  <c r="AD45" i="2"/>
  <c r="AD46" i="2"/>
  <c r="AD47" i="2"/>
  <c r="AD48" i="2"/>
  <c r="AD49" i="2"/>
  <c r="AE45" i="2"/>
  <c r="AE46" i="2"/>
  <c r="AE47" i="2"/>
  <c r="AE48" i="2"/>
  <c r="AE49" i="2"/>
  <c r="AF45" i="2"/>
  <c r="AF46" i="2"/>
  <c r="AF47" i="2"/>
  <c r="AF48" i="2"/>
  <c r="AF49" i="2"/>
  <c r="AG45" i="2"/>
  <c r="AG46" i="2"/>
  <c r="AG47" i="2"/>
  <c r="AG48" i="2"/>
  <c r="AG49" i="2"/>
  <c r="AH45" i="2"/>
  <c r="AH46" i="2"/>
  <c r="AH47" i="2"/>
  <c r="AH48" i="2"/>
  <c r="AH49" i="2"/>
  <c r="AI45" i="2"/>
  <c r="AI46" i="2"/>
  <c r="AI47" i="2"/>
  <c r="AI48" i="2"/>
  <c r="AI49" i="2"/>
  <c r="AJ45" i="2"/>
  <c r="AJ46" i="2"/>
  <c r="AJ47" i="2"/>
  <c r="AJ48" i="2"/>
  <c r="AJ49" i="2"/>
  <c r="AK45" i="2"/>
  <c r="AK46" i="2"/>
  <c r="AK47" i="2"/>
  <c r="AK48" i="2"/>
  <c r="AK49" i="2"/>
  <c r="AL45" i="2"/>
  <c r="AL46" i="2"/>
  <c r="AL47" i="2"/>
  <c r="AL48" i="2"/>
  <c r="AL49" i="2"/>
  <c r="AM45" i="2"/>
  <c r="AM46" i="2"/>
  <c r="AM47" i="2"/>
  <c r="AM48" i="2"/>
  <c r="AM49" i="2"/>
  <c r="AN45" i="2"/>
  <c r="AN46" i="2"/>
  <c r="AN47" i="2"/>
  <c r="AN48" i="2"/>
  <c r="AN49" i="2"/>
  <c r="AO45" i="2"/>
  <c r="AO46" i="2"/>
  <c r="AO47" i="2"/>
  <c r="AO48" i="2"/>
  <c r="AO49" i="2"/>
  <c r="AP45" i="2"/>
  <c r="AP46" i="2"/>
  <c r="AP47" i="2"/>
  <c r="AP48" i="2"/>
  <c r="AP49" i="2"/>
  <c r="AQ45" i="2"/>
  <c r="AQ46" i="2"/>
  <c r="AQ47" i="2"/>
  <c r="AQ48" i="2"/>
  <c r="AQ49" i="2"/>
  <c r="AR45" i="2"/>
  <c r="AR46" i="2"/>
  <c r="AR47" i="2"/>
  <c r="AR48" i="2"/>
  <c r="AR49" i="2"/>
  <c r="AS45" i="2"/>
  <c r="AS46" i="2"/>
  <c r="AS47" i="2"/>
  <c r="AS48" i="2"/>
  <c r="AS49" i="2"/>
  <c r="AT45" i="2"/>
  <c r="AT46" i="2"/>
  <c r="AT47" i="2"/>
  <c r="AT48" i="2"/>
  <c r="AT49" i="2"/>
  <c r="AU45" i="2"/>
  <c r="AU46" i="2"/>
  <c r="AU47" i="2"/>
  <c r="AU48" i="2"/>
  <c r="AU49" i="2"/>
  <c r="AV45" i="2"/>
  <c r="AV46" i="2"/>
  <c r="AV47" i="2"/>
  <c r="AV48" i="2"/>
  <c r="AV49" i="2"/>
  <c r="AW45" i="2"/>
  <c r="AW46" i="2"/>
  <c r="AW47" i="2"/>
  <c r="AW48" i="2"/>
  <c r="AW49" i="2"/>
  <c r="AX45" i="2"/>
  <c r="AX46" i="2"/>
  <c r="AX47" i="2"/>
  <c r="AX48" i="2"/>
  <c r="AX49" i="2"/>
  <c r="AY45" i="2"/>
  <c r="AY46" i="2"/>
  <c r="AY47" i="2"/>
  <c r="AY48" i="2"/>
  <c r="AY49" i="2"/>
  <c r="AZ45" i="2"/>
  <c r="AZ46" i="2"/>
  <c r="AZ47" i="2"/>
  <c r="AZ48" i="2"/>
  <c r="AZ49" i="2"/>
  <c r="BA45" i="2"/>
  <c r="BA46" i="2"/>
  <c r="BA47" i="2"/>
  <c r="BA48" i="2"/>
  <c r="BA49" i="2"/>
  <c r="BB45" i="2"/>
  <c r="BB46" i="2"/>
  <c r="BB47" i="2"/>
  <c r="BB48" i="2"/>
  <c r="BB49" i="2"/>
  <c r="BC45" i="2"/>
  <c r="BC46" i="2"/>
  <c r="BC47" i="2"/>
  <c r="BC48" i="2"/>
  <c r="BC49" i="2"/>
  <c r="BD45" i="2"/>
  <c r="BD46" i="2"/>
  <c r="BD47" i="2"/>
  <c r="BD48" i="2"/>
  <c r="BD49" i="2"/>
  <c r="BE45" i="2"/>
  <c r="BE46" i="2"/>
  <c r="BE47" i="2"/>
  <c r="BE48" i="2"/>
  <c r="BE49" i="2"/>
  <c r="BF45" i="2"/>
  <c r="BF46" i="2"/>
  <c r="BF47" i="2"/>
  <c r="BF48" i="2"/>
  <c r="BF49" i="2"/>
  <c r="BG45" i="2"/>
  <c r="BG46" i="2"/>
  <c r="BG47" i="2"/>
  <c r="BG48" i="2"/>
  <c r="BG49" i="2"/>
  <c r="BH45" i="2"/>
  <c r="BH46" i="2"/>
  <c r="BH47" i="2"/>
  <c r="BH48" i="2"/>
  <c r="BH49" i="2"/>
  <c r="BI45" i="2"/>
  <c r="BI46" i="2"/>
  <c r="BI47" i="2"/>
  <c r="BI48" i="2"/>
  <c r="BI49" i="2"/>
  <c r="BJ45" i="2"/>
  <c r="BJ46" i="2"/>
  <c r="BJ47" i="2"/>
  <c r="BJ48" i="2"/>
  <c r="BJ49" i="2"/>
  <c r="BK45" i="2"/>
  <c r="BK46" i="2"/>
  <c r="BK47" i="2"/>
  <c r="BK48" i="2"/>
  <c r="BK49" i="2"/>
  <c r="BL45" i="2"/>
  <c r="BL46" i="2"/>
  <c r="BL47" i="2"/>
  <c r="BL48" i="2"/>
  <c r="BL49" i="2"/>
  <c r="BM45" i="2"/>
  <c r="BM46" i="2"/>
  <c r="BM47" i="2"/>
  <c r="BM48" i="2"/>
  <c r="BM49" i="2"/>
  <c r="BN45" i="2"/>
  <c r="BN46" i="2"/>
  <c r="BN47" i="2"/>
  <c r="BN48" i="2"/>
  <c r="BN49" i="2"/>
  <c r="BO45" i="2"/>
  <c r="BO46" i="2"/>
  <c r="BO47" i="2"/>
  <c r="BO48" i="2"/>
  <c r="BO49" i="2"/>
  <c r="BP45" i="2"/>
  <c r="BP46" i="2"/>
  <c r="BP47" i="2"/>
  <c r="BP48" i="2"/>
  <c r="BP49" i="2"/>
  <c r="BQ45" i="2"/>
  <c r="BQ46" i="2"/>
  <c r="BQ47" i="2"/>
  <c r="BQ48" i="2"/>
  <c r="BQ49" i="2"/>
  <c r="BR45" i="2"/>
  <c r="BR46" i="2"/>
  <c r="BR47" i="2"/>
  <c r="BR48" i="2"/>
  <c r="BR49" i="2"/>
  <c r="BS45" i="2"/>
  <c r="BS46" i="2"/>
  <c r="BS47" i="2"/>
  <c r="BS48" i="2"/>
  <c r="BS49" i="2"/>
  <c r="BT45" i="2"/>
  <c r="BT46" i="2"/>
  <c r="BT47" i="2"/>
  <c r="BT48" i="2"/>
  <c r="BT49" i="2"/>
  <c r="BU45" i="2"/>
  <c r="BU46" i="2"/>
  <c r="BU47" i="2"/>
  <c r="BU48" i="2"/>
  <c r="BU49" i="2"/>
  <c r="BV45" i="2"/>
  <c r="BV46" i="2"/>
  <c r="BV47" i="2"/>
  <c r="BV48" i="2"/>
  <c r="BV49" i="2"/>
  <c r="BV87" i="2"/>
  <c r="H87" i="2"/>
  <c r="H88" i="2"/>
  <c r="F47" i="7"/>
  <c r="C53" i="5"/>
  <c r="C8" i="7"/>
  <c r="D20" i="5"/>
  <c r="C20" i="5"/>
  <c r="D8" i="7"/>
  <c r="D23" i="5"/>
  <c r="C23" i="5"/>
  <c r="E8" i="7"/>
  <c r="D49" i="5"/>
  <c r="C49" i="5"/>
  <c r="G8" i="7"/>
  <c r="H8" i="7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M86" i="2"/>
  <c r="BW45" i="2"/>
  <c r="BW46" i="2"/>
  <c r="BW47" i="2"/>
  <c r="BW48" i="2"/>
  <c r="BW49" i="2"/>
  <c r="BX45" i="2"/>
  <c r="BX46" i="2"/>
  <c r="BX47" i="2"/>
  <c r="BX48" i="2"/>
  <c r="BX49" i="2"/>
  <c r="BY45" i="2"/>
  <c r="BY46" i="2"/>
  <c r="BY47" i="2"/>
  <c r="BY48" i="2"/>
  <c r="BY49" i="2"/>
  <c r="BZ45" i="2"/>
  <c r="BZ46" i="2"/>
  <c r="BZ47" i="2"/>
  <c r="BZ48" i="2"/>
  <c r="BZ49" i="2"/>
  <c r="CA45" i="2"/>
  <c r="CA46" i="2"/>
  <c r="CA47" i="2"/>
  <c r="CA48" i="2"/>
  <c r="CA49" i="2"/>
  <c r="CB45" i="2"/>
  <c r="CB46" i="2"/>
  <c r="CB47" i="2"/>
  <c r="CB48" i="2"/>
  <c r="CB49" i="2"/>
  <c r="CC45" i="2"/>
  <c r="CC46" i="2"/>
  <c r="CC47" i="2"/>
  <c r="CC48" i="2"/>
  <c r="CC49" i="2"/>
  <c r="CD45" i="2"/>
  <c r="CD46" i="2"/>
  <c r="CD47" i="2"/>
  <c r="CD48" i="2"/>
  <c r="CD49" i="2"/>
  <c r="CE45" i="2"/>
  <c r="CE46" i="2"/>
  <c r="CE47" i="2"/>
  <c r="CE48" i="2"/>
  <c r="CE49" i="2"/>
  <c r="CF45" i="2"/>
  <c r="CF46" i="2"/>
  <c r="CF47" i="2"/>
  <c r="CF48" i="2"/>
  <c r="CF49" i="2"/>
  <c r="CG45" i="2"/>
  <c r="CG46" i="2"/>
  <c r="CG47" i="2"/>
  <c r="CG48" i="2"/>
  <c r="CG49" i="2"/>
  <c r="CH45" i="2"/>
  <c r="CH46" i="2"/>
  <c r="CH47" i="2"/>
  <c r="CH48" i="2"/>
  <c r="CH49" i="2"/>
  <c r="CI45" i="2"/>
  <c r="CI46" i="2"/>
  <c r="CI47" i="2"/>
  <c r="CI48" i="2"/>
  <c r="CI49" i="2"/>
  <c r="CJ45" i="2"/>
  <c r="CJ46" i="2"/>
  <c r="CJ47" i="2"/>
  <c r="CJ48" i="2"/>
  <c r="CJ49" i="2"/>
  <c r="CK45" i="2"/>
  <c r="CK46" i="2"/>
  <c r="CK47" i="2"/>
  <c r="CK48" i="2"/>
  <c r="CK49" i="2"/>
  <c r="CL45" i="2"/>
  <c r="CL46" i="2"/>
  <c r="CL47" i="2"/>
  <c r="CL48" i="2"/>
  <c r="CL49" i="2"/>
  <c r="CM45" i="2"/>
  <c r="CM46" i="2"/>
  <c r="CM47" i="2"/>
  <c r="CM48" i="2"/>
  <c r="CM49" i="2"/>
  <c r="CN45" i="2"/>
  <c r="CN46" i="2"/>
  <c r="CN47" i="2"/>
  <c r="CN48" i="2"/>
  <c r="CN49" i="2"/>
  <c r="CO45" i="2"/>
  <c r="CO46" i="2"/>
  <c r="CO47" i="2"/>
  <c r="CO48" i="2"/>
  <c r="CO49" i="2"/>
  <c r="CP45" i="2"/>
  <c r="CP46" i="2"/>
  <c r="CP47" i="2"/>
  <c r="CP48" i="2"/>
  <c r="CP49" i="2"/>
  <c r="CQ45" i="2"/>
  <c r="CQ46" i="2"/>
  <c r="CQ47" i="2"/>
  <c r="CQ48" i="2"/>
  <c r="CQ49" i="2"/>
  <c r="CR45" i="2"/>
  <c r="CR46" i="2"/>
  <c r="CR47" i="2"/>
  <c r="CR48" i="2"/>
  <c r="CR49" i="2"/>
  <c r="CS45" i="2"/>
  <c r="CS46" i="2"/>
  <c r="CS47" i="2"/>
  <c r="CS48" i="2"/>
  <c r="CS49" i="2"/>
  <c r="CT45" i="2"/>
  <c r="CT46" i="2"/>
  <c r="CT47" i="2"/>
  <c r="CT48" i="2"/>
  <c r="CT49" i="2"/>
  <c r="CU45" i="2"/>
  <c r="CU46" i="2"/>
  <c r="CU47" i="2"/>
  <c r="CU48" i="2"/>
  <c r="CU49" i="2"/>
  <c r="CV45" i="2"/>
  <c r="CV46" i="2"/>
  <c r="CV47" i="2"/>
  <c r="CV48" i="2"/>
  <c r="CV49" i="2"/>
  <c r="CW45" i="2"/>
  <c r="CW46" i="2"/>
  <c r="CW47" i="2"/>
  <c r="CW48" i="2"/>
  <c r="CW49" i="2"/>
  <c r="CX45" i="2"/>
  <c r="CX46" i="2"/>
  <c r="CX47" i="2"/>
  <c r="CX48" i="2"/>
  <c r="CX49" i="2"/>
  <c r="CY45" i="2"/>
  <c r="CY46" i="2"/>
  <c r="CY47" i="2"/>
  <c r="CY48" i="2"/>
  <c r="CY49" i="2"/>
  <c r="CZ45" i="2"/>
  <c r="CZ46" i="2"/>
  <c r="CZ47" i="2"/>
  <c r="CZ48" i="2"/>
  <c r="CZ49" i="2"/>
  <c r="DA45" i="2"/>
  <c r="DA46" i="2"/>
  <c r="DA47" i="2"/>
  <c r="DA48" i="2"/>
  <c r="DA49" i="2"/>
  <c r="DB45" i="2"/>
  <c r="DB46" i="2"/>
  <c r="DB47" i="2"/>
  <c r="DB48" i="2"/>
  <c r="DB49" i="2"/>
  <c r="DC45" i="2"/>
  <c r="DC46" i="2"/>
  <c r="DC47" i="2"/>
  <c r="DC48" i="2"/>
  <c r="DC49" i="2"/>
  <c r="DD45" i="2"/>
  <c r="DD46" i="2"/>
  <c r="DD47" i="2"/>
  <c r="DD48" i="2"/>
  <c r="DD49" i="2"/>
  <c r="DE45" i="2"/>
  <c r="DE46" i="2"/>
  <c r="DE47" i="2"/>
  <c r="DE48" i="2"/>
  <c r="DE49" i="2"/>
  <c r="DF45" i="2"/>
  <c r="DF46" i="2"/>
  <c r="DF47" i="2"/>
  <c r="DF48" i="2"/>
  <c r="DF49" i="2"/>
  <c r="DG45" i="2"/>
  <c r="DG46" i="2"/>
  <c r="DG47" i="2"/>
  <c r="DG48" i="2"/>
  <c r="DG49" i="2"/>
  <c r="DH45" i="2"/>
  <c r="DH46" i="2"/>
  <c r="DH47" i="2"/>
  <c r="DH48" i="2"/>
  <c r="DH49" i="2"/>
  <c r="DI45" i="2"/>
  <c r="DI46" i="2"/>
  <c r="DI47" i="2"/>
  <c r="DI48" i="2"/>
  <c r="DI49" i="2"/>
  <c r="DJ45" i="2"/>
  <c r="DJ46" i="2"/>
  <c r="DJ47" i="2"/>
  <c r="DJ48" i="2"/>
  <c r="DJ49" i="2"/>
  <c r="DK45" i="2"/>
  <c r="DK46" i="2"/>
  <c r="DK47" i="2"/>
  <c r="DK48" i="2"/>
  <c r="DK49" i="2"/>
  <c r="DL45" i="2"/>
  <c r="DL46" i="2"/>
  <c r="DL47" i="2"/>
  <c r="DL48" i="2"/>
  <c r="DL49" i="2"/>
  <c r="DM45" i="2"/>
  <c r="DM46" i="2"/>
  <c r="DM47" i="2"/>
  <c r="DM48" i="2"/>
  <c r="DM49" i="2"/>
  <c r="DN45" i="2"/>
  <c r="DN46" i="2"/>
  <c r="DN47" i="2"/>
  <c r="DN48" i="2"/>
  <c r="DN49" i="2"/>
  <c r="DO45" i="2"/>
  <c r="DO46" i="2"/>
  <c r="DO47" i="2"/>
  <c r="DO48" i="2"/>
  <c r="DO49" i="2"/>
  <c r="DP45" i="2"/>
  <c r="DP46" i="2"/>
  <c r="DP47" i="2"/>
  <c r="DP48" i="2"/>
  <c r="DP49" i="2"/>
  <c r="DQ45" i="2"/>
  <c r="DQ46" i="2"/>
  <c r="DQ47" i="2"/>
  <c r="DQ48" i="2"/>
  <c r="DQ49" i="2"/>
  <c r="DR45" i="2"/>
  <c r="DR46" i="2"/>
  <c r="DR47" i="2"/>
  <c r="DR48" i="2"/>
  <c r="DR49" i="2"/>
  <c r="DS45" i="2"/>
  <c r="DS46" i="2"/>
  <c r="DS47" i="2"/>
  <c r="DS48" i="2"/>
  <c r="DS49" i="2"/>
  <c r="DT45" i="2"/>
  <c r="DT46" i="2"/>
  <c r="DT47" i="2"/>
  <c r="DT48" i="2"/>
  <c r="DT49" i="2"/>
  <c r="DU45" i="2"/>
  <c r="DU46" i="2"/>
  <c r="DU47" i="2"/>
  <c r="DU48" i="2"/>
  <c r="DU49" i="2"/>
  <c r="DV45" i="2"/>
  <c r="DV46" i="2"/>
  <c r="DV47" i="2"/>
  <c r="DV48" i="2"/>
  <c r="DV49" i="2"/>
  <c r="DW45" i="2"/>
  <c r="DW46" i="2"/>
  <c r="DW47" i="2"/>
  <c r="DW48" i="2"/>
  <c r="DW49" i="2"/>
  <c r="DX45" i="2"/>
  <c r="DX46" i="2"/>
  <c r="DX47" i="2"/>
  <c r="DX48" i="2"/>
  <c r="DX49" i="2"/>
  <c r="DY45" i="2"/>
  <c r="DY46" i="2"/>
  <c r="DY47" i="2"/>
  <c r="DY48" i="2"/>
  <c r="DY49" i="2"/>
  <c r="DZ45" i="2"/>
  <c r="DZ46" i="2"/>
  <c r="DZ47" i="2"/>
  <c r="DZ48" i="2"/>
  <c r="DZ49" i="2"/>
  <c r="EA45" i="2"/>
  <c r="EA46" i="2"/>
  <c r="EA47" i="2"/>
  <c r="EA48" i="2"/>
  <c r="EA49" i="2"/>
  <c r="EB45" i="2"/>
  <c r="EB46" i="2"/>
  <c r="EB47" i="2"/>
  <c r="EB48" i="2"/>
  <c r="EB49" i="2"/>
  <c r="EC45" i="2"/>
  <c r="EC46" i="2"/>
  <c r="EC47" i="2"/>
  <c r="EC48" i="2"/>
  <c r="EC49" i="2"/>
  <c r="ED45" i="2"/>
  <c r="ED46" i="2"/>
  <c r="ED47" i="2"/>
  <c r="ED48" i="2"/>
  <c r="ED49" i="2"/>
  <c r="ED87" i="2"/>
  <c r="M87" i="2"/>
  <c r="M88" i="2"/>
  <c r="F63" i="7"/>
  <c r="C61" i="5"/>
  <c r="C62" i="5"/>
  <c r="J63" i="7"/>
  <c r="D63" i="7"/>
  <c r="C75" i="5"/>
  <c r="D76" i="5"/>
  <c r="C76" i="5"/>
  <c r="C9" i="7"/>
  <c r="C10" i="7"/>
  <c r="C11" i="7"/>
  <c r="C12" i="7"/>
  <c r="C13" i="7"/>
  <c r="C14" i="7"/>
  <c r="C15" i="7"/>
  <c r="C16" i="7"/>
  <c r="C17" i="7"/>
  <c r="D9" i="7"/>
  <c r="D10" i="7"/>
  <c r="D11" i="7"/>
  <c r="D12" i="7"/>
  <c r="D13" i="7"/>
  <c r="D14" i="7"/>
  <c r="D15" i="7"/>
  <c r="D16" i="7"/>
  <c r="D17" i="7"/>
  <c r="E9" i="7"/>
  <c r="E10" i="7"/>
  <c r="E11" i="7"/>
  <c r="E12" i="7"/>
  <c r="E13" i="7"/>
  <c r="E14" i="7"/>
  <c r="E15" i="7"/>
  <c r="E16" i="7"/>
  <c r="E17" i="7"/>
  <c r="G9" i="7"/>
  <c r="G10" i="7"/>
  <c r="G11" i="7"/>
  <c r="G12" i="7"/>
  <c r="G13" i="7"/>
  <c r="G14" i="7"/>
  <c r="G15" i="7"/>
  <c r="G16" i="7"/>
  <c r="G17" i="7"/>
  <c r="C54" i="5"/>
  <c r="H9" i="7"/>
  <c r="H10" i="7"/>
  <c r="H11" i="7"/>
  <c r="H12" i="7"/>
  <c r="H13" i="7"/>
  <c r="H14" i="7"/>
  <c r="H15" i="7"/>
  <c r="H16" i="7"/>
  <c r="H17" i="7"/>
  <c r="C55" i="5"/>
  <c r="I17" i="7"/>
  <c r="K17" i="7"/>
  <c r="E62" i="7"/>
  <c r="D41" i="7"/>
  <c r="D52" i="7"/>
  <c r="C13" i="5"/>
  <c r="C41" i="7"/>
  <c r="C52" i="7"/>
  <c r="C7" i="5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52" i="6"/>
  <c r="K63" i="7"/>
  <c r="L63" i="7"/>
  <c r="M63" i="7"/>
  <c r="L63" i="6"/>
  <c r="K51" i="7"/>
  <c r="S159" i="6"/>
  <c r="L40" i="7"/>
  <c r="L51" i="7"/>
  <c r="M51" i="7"/>
  <c r="J51" i="7"/>
  <c r="C51" i="7"/>
  <c r="D51" i="7"/>
  <c r="E51" i="7"/>
  <c r="F51" i="7"/>
  <c r="G51" i="7"/>
  <c r="H51" i="7"/>
  <c r="B51" i="7"/>
  <c r="I8" i="7"/>
  <c r="K8" i="7"/>
  <c r="E53" i="7"/>
  <c r="B41" i="7"/>
  <c r="B52" i="7"/>
  <c r="J47" i="7"/>
  <c r="D47" i="7"/>
  <c r="K47" i="7"/>
  <c r="L47" i="7"/>
  <c r="M47" i="7"/>
  <c r="M40" i="7"/>
  <c r="K40" i="7"/>
  <c r="J40" i="7"/>
  <c r="I86" i="2"/>
  <c r="J86" i="2"/>
  <c r="K86" i="2"/>
  <c r="C42" i="6"/>
  <c r="C43" i="6"/>
  <c r="C44" i="6"/>
  <c r="C45" i="6"/>
  <c r="C46" i="6"/>
  <c r="C47" i="6"/>
  <c r="C48" i="6"/>
  <c r="C49" i="6"/>
  <c r="C50" i="6"/>
  <c r="C51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30" i="6"/>
  <c r="C193" i="6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H193" i="6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G193" i="6"/>
  <c r="J41" i="7"/>
  <c r="E42" i="7"/>
  <c r="C3" i="5"/>
  <c r="D3" i="7"/>
  <c r="C2" i="6"/>
  <c r="G5" i="6"/>
  <c r="O91" i="2"/>
  <c r="C77" i="5"/>
  <c r="O92" i="2"/>
  <c r="O93" i="2"/>
  <c r="P91" i="2"/>
  <c r="P92" i="2"/>
  <c r="P93" i="2"/>
  <c r="Q91" i="2"/>
  <c r="Q92" i="2"/>
  <c r="Q93" i="2"/>
  <c r="R91" i="2"/>
  <c r="R92" i="2"/>
  <c r="R93" i="2"/>
  <c r="S91" i="2"/>
  <c r="S92" i="2"/>
  <c r="S93" i="2"/>
  <c r="T91" i="2"/>
  <c r="T92" i="2"/>
  <c r="T93" i="2"/>
  <c r="U91" i="2"/>
  <c r="U92" i="2"/>
  <c r="U93" i="2"/>
  <c r="V91" i="2"/>
  <c r="V92" i="2"/>
  <c r="V93" i="2"/>
  <c r="W91" i="2"/>
  <c r="W92" i="2"/>
  <c r="W93" i="2"/>
  <c r="X91" i="2"/>
  <c r="X92" i="2"/>
  <c r="X93" i="2"/>
  <c r="Y91" i="2"/>
  <c r="Y92" i="2"/>
  <c r="Y93" i="2"/>
  <c r="Z91" i="2"/>
  <c r="Z92" i="2"/>
  <c r="Z93" i="2"/>
  <c r="AA91" i="2"/>
  <c r="AA92" i="2"/>
  <c r="AA93" i="2"/>
  <c r="AB91" i="2"/>
  <c r="AB92" i="2"/>
  <c r="AB93" i="2"/>
  <c r="AC91" i="2"/>
  <c r="AC92" i="2"/>
  <c r="AC93" i="2"/>
  <c r="AD91" i="2"/>
  <c r="AD92" i="2"/>
  <c r="AD93" i="2"/>
  <c r="AE91" i="2"/>
  <c r="AE92" i="2"/>
  <c r="AE93" i="2"/>
  <c r="AF91" i="2"/>
  <c r="AF92" i="2"/>
  <c r="AF93" i="2"/>
  <c r="AG91" i="2"/>
  <c r="AG92" i="2"/>
  <c r="AG93" i="2"/>
  <c r="AH91" i="2"/>
  <c r="AH92" i="2"/>
  <c r="AH93" i="2"/>
  <c r="AI91" i="2"/>
  <c r="AI92" i="2"/>
  <c r="AI93" i="2"/>
  <c r="AJ91" i="2"/>
  <c r="AJ92" i="2"/>
  <c r="AJ93" i="2"/>
  <c r="AK91" i="2"/>
  <c r="AK92" i="2"/>
  <c r="AK93" i="2"/>
  <c r="AL91" i="2"/>
  <c r="AL92" i="2"/>
  <c r="AL93" i="2"/>
  <c r="AM91" i="2"/>
  <c r="AM92" i="2"/>
  <c r="AM93" i="2"/>
  <c r="AN91" i="2"/>
  <c r="AN92" i="2"/>
  <c r="AN93" i="2"/>
  <c r="AO91" i="2"/>
  <c r="AO92" i="2"/>
  <c r="AO93" i="2"/>
  <c r="AP91" i="2"/>
  <c r="AP92" i="2"/>
  <c r="AP93" i="2"/>
  <c r="AQ91" i="2"/>
  <c r="AQ92" i="2"/>
  <c r="AQ93" i="2"/>
  <c r="AR91" i="2"/>
  <c r="AR92" i="2"/>
  <c r="AR93" i="2"/>
  <c r="AS91" i="2"/>
  <c r="AS92" i="2"/>
  <c r="AS93" i="2"/>
  <c r="AT91" i="2"/>
  <c r="AT92" i="2"/>
  <c r="AT93" i="2"/>
  <c r="AU91" i="2"/>
  <c r="AU92" i="2"/>
  <c r="AU93" i="2"/>
  <c r="AV91" i="2"/>
  <c r="AV92" i="2"/>
  <c r="AV93" i="2"/>
  <c r="AW91" i="2"/>
  <c r="AW92" i="2"/>
  <c r="AW93" i="2"/>
  <c r="AX91" i="2"/>
  <c r="AX92" i="2"/>
  <c r="AX93" i="2"/>
  <c r="AY91" i="2"/>
  <c r="AY92" i="2"/>
  <c r="AY93" i="2"/>
  <c r="AZ91" i="2"/>
  <c r="AZ92" i="2"/>
  <c r="AZ93" i="2"/>
  <c r="BA91" i="2"/>
  <c r="BA92" i="2"/>
  <c r="BA93" i="2"/>
  <c r="BB91" i="2"/>
  <c r="BB92" i="2"/>
  <c r="BB93" i="2"/>
  <c r="BC91" i="2"/>
  <c r="BC92" i="2"/>
  <c r="BC93" i="2"/>
  <c r="BD91" i="2"/>
  <c r="BD92" i="2"/>
  <c r="BD93" i="2"/>
  <c r="BE91" i="2"/>
  <c r="BE92" i="2"/>
  <c r="BE93" i="2"/>
  <c r="BF91" i="2"/>
  <c r="BF92" i="2"/>
  <c r="BF93" i="2"/>
  <c r="BG91" i="2"/>
  <c r="BG92" i="2"/>
  <c r="BG93" i="2"/>
  <c r="BH91" i="2"/>
  <c r="BH92" i="2"/>
  <c r="BH93" i="2"/>
  <c r="BI91" i="2"/>
  <c r="BI92" i="2"/>
  <c r="BI93" i="2"/>
  <c r="BJ91" i="2"/>
  <c r="BJ92" i="2"/>
  <c r="BJ93" i="2"/>
  <c r="BK91" i="2"/>
  <c r="BK92" i="2"/>
  <c r="BK93" i="2"/>
  <c r="BL91" i="2"/>
  <c r="BL92" i="2"/>
  <c r="BL93" i="2"/>
  <c r="BM91" i="2"/>
  <c r="BM92" i="2"/>
  <c r="BM93" i="2"/>
  <c r="BN91" i="2"/>
  <c r="BN92" i="2"/>
  <c r="BN93" i="2"/>
  <c r="BO91" i="2"/>
  <c r="BO92" i="2"/>
  <c r="BO93" i="2"/>
  <c r="BP91" i="2"/>
  <c r="BP92" i="2"/>
  <c r="BP93" i="2"/>
  <c r="BQ91" i="2"/>
  <c r="BQ92" i="2"/>
  <c r="BQ93" i="2"/>
  <c r="BR91" i="2"/>
  <c r="BR92" i="2"/>
  <c r="BR93" i="2"/>
  <c r="BS91" i="2"/>
  <c r="BS92" i="2"/>
  <c r="BS93" i="2"/>
  <c r="BT91" i="2"/>
  <c r="BT92" i="2"/>
  <c r="BT93" i="2"/>
  <c r="BU91" i="2"/>
  <c r="BU92" i="2"/>
  <c r="BU93" i="2"/>
  <c r="BV91" i="2"/>
  <c r="BV92" i="2"/>
  <c r="BV93" i="2"/>
  <c r="BW91" i="2"/>
  <c r="BW92" i="2"/>
  <c r="BW93" i="2"/>
  <c r="BX91" i="2"/>
  <c r="BX92" i="2"/>
  <c r="BX93" i="2"/>
  <c r="BY91" i="2"/>
  <c r="BY92" i="2"/>
  <c r="BY93" i="2"/>
  <c r="BZ91" i="2"/>
  <c r="BZ92" i="2"/>
  <c r="BZ93" i="2"/>
  <c r="CA91" i="2"/>
  <c r="CA92" i="2"/>
  <c r="CA93" i="2"/>
  <c r="CB91" i="2"/>
  <c r="CB92" i="2"/>
  <c r="CB93" i="2"/>
  <c r="CC91" i="2"/>
  <c r="CC92" i="2"/>
  <c r="CC93" i="2"/>
  <c r="CD91" i="2"/>
  <c r="CD92" i="2"/>
  <c r="CD93" i="2"/>
  <c r="CE91" i="2"/>
  <c r="CE92" i="2"/>
  <c r="CE93" i="2"/>
  <c r="CF91" i="2"/>
  <c r="CF92" i="2"/>
  <c r="CF93" i="2"/>
  <c r="CG91" i="2"/>
  <c r="CG92" i="2"/>
  <c r="CG93" i="2"/>
  <c r="CH91" i="2"/>
  <c r="CH92" i="2"/>
  <c r="CH93" i="2"/>
  <c r="CI91" i="2"/>
  <c r="CI92" i="2"/>
  <c r="CI93" i="2"/>
  <c r="CJ91" i="2"/>
  <c r="CJ92" i="2"/>
  <c r="CJ93" i="2"/>
  <c r="CK91" i="2"/>
  <c r="CK92" i="2"/>
  <c r="CK93" i="2"/>
  <c r="CL91" i="2"/>
  <c r="CL92" i="2"/>
  <c r="CL93" i="2"/>
  <c r="CM91" i="2"/>
  <c r="CM92" i="2"/>
  <c r="CM93" i="2"/>
  <c r="CN91" i="2"/>
  <c r="CN92" i="2"/>
  <c r="CN93" i="2"/>
  <c r="CO91" i="2"/>
  <c r="CO92" i="2"/>
  <c r="CO93" i="2"/>
  <c r="CP91" i="2"/>
  <c r="CP92" i="2"/>
  <c r="CP93" i="2"/>
  <c r="CQ91" i="2"/>
  <c r="CQ92" i="2"/>
  <c r="CQ93" i="2"/>
  <c r="CR91" i="2"/>
  <c r="CR92" i="2"/>
  <c r="CR93" i="2"/>
  <c r="CS91" i="2"/>
  <c r="CS92" i="2"/>
  <c r="CS93" i="2"/>
  <c r="CT91" i="2"/>
  <c r="CT92" i="2"/>
  <c r="CT93" i="2"/>
  <c r="CU91" i="2"/>
  <c r="CU92" i="2"/>
  <c r="CU93" i="2"/>
  <c r="CV91" i="2"/>
  <c r="CV92" i="2"/>
  <c r="CV93" i="2"/>
  <c r="CW91" i="2"/>
  <c r="CW92" i="2"/>
  <c r="CW93" i="2"/>
  <c r="CX91" i="2"/>
  <c r="CX92" i="2"/>
  <c r="CX93" i="2"/>
  <c r="CY91" i="2"/>
  <c r="CY92" i="2"/>
  <c r="CY93" i="2"/>
  <c r="CZ91" i="2"/>
  <c r="CZ92" i="2"/>
  <c r="CZ93" i="2"/>
  <c r="DA91" i="2"/>
  <c r="DA92" i="2"/>
  <c r="DA93" i="2"/>
  <c r="DB91" i="2"/>
  <c r="DB92" i="2"/>
  <c r="DB93" i="2"/>
  <c r="DC91" i="2"/>
  <c r="DC92" i="2"/>
  <c r="DC93" i="2"/>
  <c r="DD91" i="2"/>
  <c r="DD92" i="2"/>
  <c r="DD93" i="2"/>
  <c r="DE91" i="2"/>
  <c r="DE92" i="2"/>
  <c r="DE93" i="2"/>
  <c r="DF91" i="2"/>
  <c r="DF92" i="2"/>
  <c r="DF93" i="2"/>
  <c r="DF95" i="2"/>
  <c r="C68" i="5"/>
  <c r="O66" i="2"/>
  <c r="O67" i="2"/>
  <c r="C66" i="5"/>
  <c r="O71" i="2"/>
  <c r="O17" i="2"/>
  <c r="D27" i="5"/>
  <c r="D37" i="5"/>
  <c r="C37" i="5"/>
  <c r="O20" i="2"/>
  <c r="C38" i="5"/>
  <c r="O21" i="2"/>
  <c r="C39" i="5"/>
  <c r="O22" i="2"/>
  <c r="C40" i="5"/>
  <c r="O23" i="2"/>
  <c r="C41" i="5"/>
  <c r="O24" i="2"/>
  <c r="C42" i="5"/>
  <c r="O25" i="2"/>
  <c r="C43" i="5"/>
  <c r="O26" i="2"/>
  <c r="C44" i="5"/>
  <c r="O27" i="2"/>
  <c r="C45" i="5"/>
  <c r="O28" i="2"/>
  <c r="C46" i="5"/>
  <c r="O29" i="2"/>
  <c r="C47" i="5"/>
  <c r="O30" i="2"/>
  <c r="C48" i="5"/>
  <c r="O31" i="2"/>
  <c r="O32" i="2"/>
  <c r="C50" i="5"/>
  <c r="O33" i="2"/>
  <c r="O34" i="2"/>
  <c r="O37" i="2"/>
  <c r="O55" i="2"/>
  <c r="C69" i="5"/>
  <c r="O54" i="2"/>
  <c r="O52" i="2"/>
  <c r="O58" i="2"/>
  <c r="O60" i="2"/>
  <c r="O69" i="2"/>
  <c r="O72" i="2"/>
  <c r="O76" i="2"/>
  <c r="P65" i="2"/>
  <c r="P66" i="2"/>
  <c r="P67" i="2"/>
  <c r="P71" i="2"/>
  <c r="P17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7" i="2"/>
  <c r="P55" i="2"/>
  <c r="O56" i="2"/>
  <c r="O62" i="2"/>
  <c r="P54" i="2"/>
  <c r="P58" i="2"/>
  <c r="P60" i="2"/>
  <c r="P69" i="2"/>
  <c r="P72" i="2"/>
  <c r="P76" i="2"/>
  <c r="Q65" i="2"/>
  <c r="Q66" i="2"/>
  <c r="Q67" i="2"/>
  <c r="Q71" i="2"/>
  <c r="Q17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7" i="2"/>
  <c r="Q55" i="2"/>
  <c r="P56" i="2"/>
  <c r="P62" i="2"/>
  <c r="Q54" i="2"/>
  <c r="Q58" i="2"/>
  <c r="Q60" i="2"/>
  <c r="Q69" i="2"/>
  <c r="Q72" i="2"/>
  <c r="Q76" i="2"/>
  <c r="R65" i="2"/>
  <c r="R66" i="2"/>
  <c r="R67" i="2"/>
  <c r="R71" i="2"/>
  <c r="R17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7" i="2"/>
  <c r="R55" i="2"/>
  <c r="Q56" i="2"/>
  <c r="Q62" i="2"/>
  <c r="R54" i="2"/>
  <c r="R58" i="2"/>
  <c r="R60" i="2"/>
  <c r="R69" i="2"/>
  <c r="R72" i="2"/>
  <c r="R76" i="2"/>
  <c r="S65" i="2"/>
  <c r="S66" i="2"/>
  <c r="S67" i="2"/>
  <c r="S71" i="2"/>
  <c r="S17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7" i="2"/>
  <c r="S55" i="2"/>
  <c r="R56" i="2"/>
  <c r="R62" i="2"/>
  <c r="S54" i="2"/>
  <c r="S58" i="2"/>
  <c r="S60" i="2"/>
  <c r="S69" i="2"/>
  <c r="S72" i="2"/>
  <c r="S76" i="2"/>
  <c r="T65" i="2"/>
  <c r="T66" i="2"/>
  <c r="T67" i="2"/>
  <c r="T71" i="2"/>
  <c r="T17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7" i="2"/>
  <c r="T55" i="2"/>
  <c r="S56" i="2"/>
  <c r="S62" i="2"/>
  <c r="T54" i="2"/>
  <c r="T58" i="2"/>
  <c r="T60" i="2"/>
  <c r="T69" i="2"/>
  <c r="T72" i="2"/>
  <c r="T76" i="2"/>
  <c r="U65" i="2"/>
  <c r="U66" i="2"/>
  <c r="U67" i="2"/>
  <c r="U71" i="2"/>
  <c r="U17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7" i="2"/>
  <c r="U55" i="2"/>
  <c r="T56" i="2"/>
  <c r="T62" i="2"/>
  <c r="U54" i="2"/>
  <c r="U58" i="2"/>
  <c r="U60" i="2"/>
  <c r="U69" i="2"/>
  <c r="U72" i="2"/>
  <c r="U76" i="2"/>
  <c r="V65" i="2"/>
  <c r="V66" i="2"/>
  <c r="V67" i="2"/>
  <c r="V71" i="2"/>
  <c r="V17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7" i="2"/>
  <c r="V55" i="2"/>
  <c r="U56" i="2"/>
  <c r="U62" i="2"/>
  <c r="V54" i="2"/>
  <c r="V58" i="2"/>
  <c r="V60" i="2"/>
  <c r="V69" i="2"/>
  <c r="V72" i="2"/>
  <c r="V76" i="2"/>
  <c r="W65" i="2"/>
  <c r="W66" i="2"/>
  <c r="W67" i="2"/>
  <c r="W71" i="2"/>
  <c r="W17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7" i="2"/>
  <c r="W55" i="2"/>
  <c r="V56" i="2"/>
  <c r="V62" i="2"/>
  <c r="W54" i="2"/>
  <c r="W58" i="2"/>
  <c r="W60" i="2"/>
  <c r="W69" i="2"/>
  <c r="W72" i="2"/>
  <c r="W76" i="2"/>
  <c r="X65" i="2"/>
  <c r="X66" i="2"/>
  <c r="X67" i="2"/>
  <c r="X71" i="2"/>
  <c r="X17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7" i="2"/>
  <c r="X55" i="2"/>
  <c r="W56" i="2"/>
  <c r="W62" i="2"/>
  <c r="X54" i="2"/>
  <c r="X58" i="2"/>
  <c r="X60" i="2"/>
  <c r="X69" i="2"/>
  <c r="X72" i="2"/>
  <c r="X76" i="2"/>
  <c r="Y65" i="2"/>
  <c r="Y66" i="2"/>
  <c r="Y67" i="2"/>
  <c r="Y71" i="2"/>
  <c r="Y17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7" i="2"/>
  <c r="Y55" i="2"/>
  <c r="X56" i="2"/>
  <c r="X62" i="2"/>
  <c r="Y54" i="2"/>
  <c r="Y58" i="2"/>
  <c r="Y60" i="2"/>
  <c r="Y69" i="2"/>
  <c r="Y72" i="2"/>
  <c r="Y76" i="2"/>
  <c r="Z65" i="2"/>
  <c r="Z66" i="2"/>
  <c r="Z67" i="2"/>
  <c r="Z71" i="2"/>
  <c r="Z17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7" i="2"/>
  <c r="Z55" i="2"/>
  <c r="Y56" i="2"/>
  <c r="Y62" i="2"/>
  <c r="Z54" i="2"/>
  <c r="Z58" i="2"/>
  <c r="Z60" i="2"/>
  <c r="Z69" i="2"/>
  <c r="Z72" i="2"/>
  <c r="Z76" i="2"/>
  <c r="AA65" i="2"/>
  <c r="AA66" i="2"/>
  <c r="AA67" i="2"/>
  <c r="AA71" i="2"/>
  <c r="AA17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7" i="2"/>
  <c r="AA55" i="2"/>
  <c r="Z56" i="2"/>
  <c r="Z62" i="2"/>
  <c r="AA54" i="2"/>
  <c r="AA58" i="2"/>
  <c r="AA60" i="2"/>
  <c r="AA69" i="2"/>
  <c r="AA72" i="2"/>
  <c r="AA76" i="2"/>
  <c r="AB65" i="2"/>
  <c r="AB66" i="2"/>
  <c r="AB67" i="2"/>
  <c r="AB71" i="2"/>
  <c r="AB17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7" i="2"/>
  <c r="AB55" i="2"/>
  <c r="AA56" i="2"/>
  <c r="AA62" i="2"/>
  <c r="AB54" i="2"/>
  <c r="AB58" i="2"/>
  <c r="AB60" i="2"/>
  <c r="AB69" i="2"/>
  <c r="AB72" i="2"/>
  <c r="AB76" i="2"/>
  <c r="AC65" i="2"/>
  <c r="AC66" i="2"/>
  <c r="AC67" i="2"/>
  <c r="AC71" i="2"/>
  <c r="AC17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7" i="2"/>
  <c r="AC55" i="2"/>
  <c r="AB56" i="2"/>
  <c r="AB62" i="2"/>
  <c r="AC54" i="2"/>
  <c r="AC58" i="2"/>
  <c r="AC60" i="2"/>
  <c r="AC69" i="2"/>
  <c r="AC72" i="2"/>
  <c r="AC76" i="2"/>
  <c r="AD65" i="2"/>
  <c r="AD66" i="2"/>
  <c r="AD67" i="2"/>
  <c r="AD71" i="2"/>
  <c r="AD17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7" i="2"/>
  <c r="AD55" i="2"/>
  <c r="AC56" i="2"/>
  <c r="AC62" i="2"/>
  <c r="AD54" i="2"/>
  <c r="AD58" i="2"/>
  <c r="AD60" i="2"/>
  <c r="AD69" i="2"/>
  <c r="AD72" i="2"/>
  <c r="AD76" i="2"/>
  <c r="AE65" i="2"/>
  <c r="AE66" i="2"/>
  <c r="AE67" i="2"/>
  <c r="AE71" i="2"/>
  <c r="AE17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7" i="2"/>
  <c r="AE55" i="2"/>
  <c r="AD56" i="2"/>
  <c r="AD62" i="2"/>
  <c r="AE54" i="2"/>
  <c r="AE58" i="2"/>
  <c r="AE60" i="2"/>
  <c r="AE69" i="2"/>
  <c r="AE72" i="2"/>
  <c r="AE76" i="2"/>
  <c r="AF65" i="2"/>
  <c r="AF66" i="2"/>
  <c r="AF67" i="2"/>
  <c r="AF71" i="2"/>
  <c r="AF17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7" i="2"/>
  <c r="AF55" i="2"/>
  <c r="AE56" i="2"/>
  <c r="AE62" i="2"/>
  <c r="AF54" i="2"/>
  <c r="AF58" i="2"/>
  <c r="AF60" i="2"/>
  <c r="AF69" i="2"/>
  <c r="AF72" i="2"/>
  <c r="AF76" i="2"/>
  <c r="AG65" i="2"/>
  <c r="AG66" i="2"/>
  <c r="AG67" i="2"/>
  <c r="AG71" i="2"/>
  <c r="AG17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7" i="2"/>
  <c r="AG55" i="2"/>
  <c r="AF56" i="2"/>
  <c r="AF62" i="2"/>
  <c r="AG54" i="2"/>
  <c r="AG58" i="2"/>
  <c r="AG60" i="2"/>
  <c r="AG69" i="2"/>
  <c r="AG72" i="2"/>
  <c r="AG76" i="2"/>
  <c r="AH65" i="2"/>
  <c r="AH66" i="2"/>
  <c r="AH67" i="2"/>
  <c r="AH71" i="2"/>
  <c r="AH17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7" i="2"/>
  <c r="AH55" i="2"/>
  <c r="AG56" i="2"/>
  <c r="AG62" i="2"/>
  <c r="AH54" i="2"/>
  <c r="AH58" i="2"/>
  <c r="AH60" i="2"/>
  <c r="AH69" i="2"/>
  <c r="AH72" i="2"/>
  <c r="AH76" i="2"/>
  <c r="AI65" i="2"/>
  <c r="AI66" i="2"/>
  <c r="AI67" i="2"/>
  <c r="AI71" i="2"/>
  <c r="AI17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7" i="2"/>
  <c r="AI55" i="2"/>
  <c r="AH56" i="2"/>
  <c r="AH62" i="2"/>
  <c r="AI54" i="2"/>
  <c r="AI58" i="2"/>
  <c r="AI60" i="2"/>
  <c r="AI69" i="2"/>
  <c r="AI72" i="2"/>
  <c r="AI76" i="2"/>
  <c r="AJ65" i="2"/>
  <c r="AJ66" i="2"/>
  <c r="AJ67" i="2"/>
  <c r="AJ71" i="2"/>
  <c r="AJ17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7" i="2"/>
  <c r="AJ55" i="2"/>
  <c r="AI56" i="2"/>
  <c r="AI62" i="2"/>
  <c r="AJ54" i="2"/>
  <c r="AJ58" i="2"/>
  <c r="AJ60" i="2"/>
  <c r="AJ69" i="2"/>
  <c r="AJ72" i="2"/>
  <c r="AJ76" i="2"/>
  <c r="AK65" i="2"/>
  <c r="AK66" i="2"/>
  <c r="AK67" i="2"/>
  <c r="AK71" i="2"/>
  <c r="AK17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7" i="2"/>
  <c r="AK55" i="2"/>
  <c r="AJ56" i="2"/>
  <c r="AJ62" i="2"/>
  <c r="AK54" i="2"/>
  <c r="AK58" i="2"/>
  <c r="AK60" i="2"/>
  <c r="AK69" i="2"/>
  <c r="AK72" i="2"/>
  <c r="AK76" i="2"/>
  <c r="AL65" i="2"/>
  <c r="AL66" i="2"/>
  <c r="AL67" i="2"/>
  <c r="AL71" i="2"/>
  <c r="AL17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7" i="2"/>
  <c r="AL55" i="2"/>
  <c r="AK56" i="2"/>
  <c r="AK62" i="2"/>
  <c r="AL54" i="2"/>
  <c r="AL58" i="2"/>
  <c r="AL60" i="2"/>
  <c r="AL69" i="2"/>
  <c r="AL72" i="2"/>
  <c r="AL76" i="2"/>
  <c r="AM65" i="2"/>
  <c r="AM66" i="2"/>
  <c r="AM67" i="2"/>
  <c r="AM71" i="2"/>
  <c r="AM17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7" i="2"/>
  <c r="AM55" i="2"/>
  <c r="AL56" i="2"/>
  <c r="AL62" i="2"/>
  <c r="AM54" i="2"/>
  <c r="AM58" i="2"/>
  <c r="AM60" i="2"/>
  <c r="AM69" i="2"/>
  <c r="AM72" i="2"/>
  <c r="AM76" i="2"/>
  <c r="AN65" i="2"/>
  <c r="AN66" i="2"/>
  <c r="AN67" i="2"/>
  <c r="AN71" i="2"/>
  <c r="AN17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7" i="2"/>
  <c r="AN55" i="2"/>
  <c r="AM56" i="2"/>
  <c r="AM62" i="2"/>
  <c r="AN54" i="2"/>
  <c r="AN58" i="2"/>
  <c r="AN60" i="2"/>
  <c r="AN69" i="2"/>
  <c r="AN72" i="2"/>
  <c r="AN76" i="2"/>
  <c r="AO65" i="2"/>
  <c r="AO66" i="2"/>
  <c r="AO67" i="2"/>
  <c r="AO71" i="2"/>
  <c r="AO17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7" i="2"/>
  <c r="AO55" i="2"/>
  <c r="AN56" i="2"/>
  <c r="AN62" i="2"/>
  <c r="AO54" i="2"/>
  <c r="AO58" i="2"/>
  <c r="AO60" i="2"/>
  <c r="AO69" i="2"/>
  <c r="AO72" i="2"/>
  <c r="AO76" i="2"/>
  <c r="AP65" i="2"/>
  <c r="AP66" i="2"/>
  <c r="AP67" i="2"/>
  <c r="AP71" i="2"/>
  <c r="AP17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7" i="2"/>
  <c r="AP55" i="2"/>
  <c r="AO56" i="2"/>
  <c r="AO62" i="2"/>
  <c r="AP54" i="2"/>
  <c r="AP58" i="2"/>
  <c r="AP60" i="2"/>
  <c r="AP69" i="2"/>
  <c r="AP72" i="2"/>
  <c r="AP76" i="2"/>
  <c r="AQ65" i="2"/>
  <c r="AQ66" i="2"/>
  <c r="AQ67" i="2"/>
  <c r="AQ71" i="2"/>
  <c r="AQ17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7" i="2"/>
  <c r="AQ55" i="2"/>
  <c r="AP56" i="2"/>
  <c r="AP62" i="2"/>
  <c r="AQ54" i="2"/>
  <c r="AQ58" i="2"/>
  <c r="AQ60" i="2"/>
  <c r="AQ69" i="2"/>
  <c r="AQ72" i="2"/>
  <c r="AQ76" i="2"/>
  <c r="AR65" i="2"/>
  <c r="AR66" i="2"/>
  <c r="AR67" i="2"/>
  <c r="AR71" i="2"/>
  <c r="AR17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7" i="2"/>
  <c r="AR55" i="2"/>
  <c r="AQ56" i="2"/>
  <c r="AQ62" i="2"/>
  <c r="AR54" i="2"/>
  <c r="AR58" i="2"/>
  <c r="AR60" i="2"/>
  <c r="AR69" i="2"/>
  <c r="AR72" i="2"/>
  <c r="AR76" i="2"/>
  <c r="AS65" i="2"/>
  <c r="AS66" i="2"/>
  <c r="AS67" i="2"/>
  <c r="AS71" i="2"/>
  <c r="AS17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7" i="2"/>
  <c r="AS55" i="2"/>
  <c r="AR56" i="2"/>
  <c r="AR62" i="2"/>
  <c r="AS54" i="2"/>
  <c r="AS58" i="2"/>
  <c r="AS60" i="2"/>
  <c r="AS69" i="2"/>
  <c r="AS72" i="2"/>
  <c r="AS76" i="2"/>
  <c r="AT65" i="2"/>
  <c r="AT66" i="2"/>
  <c r="AT67" i="2"/>
  <c r="AT71" i="2"/>
  <c r="AT17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7" i="2"/>
  <c r="AT55" i="2"/>
  <c r="AS56" i="2"/>
  <c r="AS62" i="2"/>
  <c r="AT54" i="2"/>
  <c r="AT58" i="2"/>
  <c r="AT60" i="2"/>
  <c r="AT69" i="2"/>
  <c r="AT72" i="2"/>
  <c r="AT76" i="2"/>
  <c r="AU65" i="2"/>
  <c r="AU66" i="2"/>
  <c r="AU67" i="2"/>
  <c r="AU71" i="2"/>
  <c r="AU17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7" i="2"/>
  <c r="AU55" i="2"/>
  <c r="AT56" i="2"/>
  <c r="AT62" i="2"/>
  <c r="AU54" i="2"/>
  <c r="AU58" i="2"/>
  <c r="AU60" i="2"/>
  <c r="AU69" i="2"/>
  <c r="AU72" i="2"/>
  <c r="AU76" i="2"/>
  <c r="AV65" i="2"/>
  <c r="AV66" i="2"/>
  <c r="AV67" i="2"/>
  <c r="AV71" i="2"/>
  <c r="AV17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7" i="2"/>
  <c r="AV55" i="2"/>
  <c r="AU56" i="2"/>
  <c r="AU62" i="2"/>
  <c r="AV54" i="2"/>
  <c r="AV58" i="2"/>
  <c r="AV60" i="2"/>
  <c r="AV69" i="2"/>
  <c r="AV72" i="2"/>
  <c r="AV76" i="2"/>
  <c r="AW65" i="2"/>
  <c r="AW66" i="2"/>
  <c r="AW67" i="2"/>
  <c r="AW71" i="2"/>
  <c r="AW17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7" i="2"/>
  <c r="AW55" i="2"/>
  <c r="AV56" i="2"/>
  <c r="AV62" i="2"/>
  <c r="AW54" i="2"/>
  <c r="AW58" i="2"/>
  <c r="AW60" i="2"/>
  <c r="AW69" i="2"/>
  <c r="AW72" i="2"/>
  <c r="AW76" i="2"/>
  <c r="AX65" i="2"/>
  <c r="AX66" i="2"/>
  <c r="AX67" i="2"/>
  <c r="AX71" i="2"/>
  <c r="AX17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7" i="2"/>
  <c r="AX55" i="2"/>
  <c r="AW56" i="2"/>
  <c r="AW62" i="2"/>
  <c r="AX54" i="2"/>
  <c r="AX58" i="2"/>
  <c r="AX60" i="2"/>
  <c r="AX69" i="2"/>
  <c r="AX72" i="2"/>
  <c r="AX76" i="2"/>
  <c r="AY65" i="2"/>
  <c r="AY66" i="2"/>
  <c r="AY67" i="2"/>
  <c r="AY71" i="2"/>
  <c r="AY17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7" i="2"/>
  <c r="AY55" i="2"/>
  <c r="AX56" i="2"/>
  <c r="AX62" i="2"/>
  <c r="AY54" i="2"/>
  <c r="AY58" i="2"/>
  <c r="AY60" i="2"/>
  <c r="AY69" i="2"/>
  <c r="AY72" i="2"/>
  <c r="AY76" i="2"/>
  <c r="AZ65" i="2"/>
  <c r="AZ66" i="2"/>
  <c r="AZ67" i="2"/>
  <c r="AZ71" i="2"/>
  <c r="AZ17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7" i="2"/>
  <c r="AZ55" i="2"/>
  <c r="AY56" i="2"/>
  <c r="AY62" i="2"/>
  <c r="AZ54" i="2"/>
  <c r="AZ58" i="2"/>
  <c r="AZ60" i="2"/>
  <c r="AZ69" i="2"/>
  <c r="AZ72" i="2"/>
  <c r="AZ76" i="2"/>
  <c r="BA65" i="2"/>
  <c r="BA66" i="2"/>
  <c r="BA67" i="2"/>
  <c r="BA71" i="2"/>
  <c r="BA17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7" i="2"/>
  <c r="BA55" i="2"/>
  <c r="AZ56" i="2"/>
  <c r="AZ62" i="2"/>
  <c r="BA54" i="2"/>
  <c r="BA58" i="2"/>
  <c r="BA60" i="2"/>
  <c r="BA69" i="2"/>
  <c r="BA72" i="2"/>
  <c r="BA76" i="2"/>
  <c r="BB65" i="2"/>
  <c r="BB66" i="2"/>
  <c r="BB67" i="2"/>
  <c r="BB71" i="2"/>
  <c r="BB17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7" i="2"/>
  <c r="BB55" i="2"/>
  <c r="BA56" i="2"/>
  <c r="BA62" i="2"/>
  <c r="BB54" i="2"/>
  <c r="BB58" i="2"/>
  <c r="BB60" i="2"/>
  <c r="BB69" i="2"/>
  <c r="BB72" i="2"/>
  <c r="BB76" i="2"/>
  <c r="BC65" i="2"/>
  <c r="BC66" i="2"/>
  <c r="BC67" i="2"/>
  <c r="BC71" i="2"/>
  <c r="BC17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7" i="2"/>
  <c r="BC55" i="2"/>
  <c r="BB56" i="2"/>
  <c r="BB62" i="2"/>
  <c r="BC54" i="2"/>
  <c r="BC58" i="2"/>
  <c r="BC60" i="2"/>
  <c r="BC69" i="2"/>
  <c r="BC72" i="2"/>
  <c r="BC76" i="2"/>
  <c r="BD65" i="2"/>
  <c r="BD66" i="2"/>
  <c r="BD67" i="2"/>
  <c r="BD71" i="2"/>
  <c r="BD17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7" i="2"/>
  <c r="BD55" i="2"/>
  <c r="BC56" i="2"/>
  <c r="BC62" i="2"/>
  <c r="BD54" i="2"/>
  <c r="BD58" i="2"/>
  <c r="BD60" i="2"/>
  <c r="BD69" i="2"/>
  <c r="BD72" i="2"/>
  <c r="BD76" i="2"/>
  <c r="BE65" i="2"/>
  <c r="BE66" i="2"/>
  <c r="BE67" i="2"/>
  <c r="BE71" i="2"/>
  <c r="BE17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7" i="2"/>
  <c r="BE55" i="2"/>
  <c r="BD56" i="2"/>
  <c r="BD62" i="2"/>
  <c r="BE54" i="2"/>
  <c r="BE58" i="2"/>
  <c r="BE60" i="2"/>
  <c r="BE69" i="2"/>
  <c r="BE72" i="2"/>
  <c r="BE76" i="2"/>
  <c r="BF65" i="2"/>
  <c r="BF66" i="2"/>
  <c r="BF67" i="2"/>
  <c r="BF71" i="2"/>
  <c r="BF17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7" i="2"/>
  <c r="BF55" i="2"/>
  <c r="BE56" i="2"/>
  <c r="BE62" i="2"/>
  <c r="BF54" i="2"/>
  <c r="BF58" i="2"/>
  <c r="BF60" i="2"/>
  <c r="BF69" i="2"/>
  <c r="BF72" i="2"/>
  <c r="BF76" i="2"/>
  <c r="BG65" i="2"/>
  <c r="BG66" i="2"/>
  <c r="BG67" i="2"/>
  <c r="BG71" i="2"/>
  <c r="BG17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7" i="2"/>
  <c r="BG55" i="2"/>
  <c r="BF56" i="2"/>
  <c r="BF62" i="2"/>
  <c r="BG54" i="2"/>
  <c r="BG58" i="2"/>
  <c r="BG60" i="2"/>
  <c r="BG69" i="2"/>
  <c r="BG72" i="2"/>
  <c r="BG76" i="2"/>
  <c r="BH65" i="2"/>
  <c r="BH66" i="2"/>
  <c r="BH67" i="2"/>
  <c r="BH71" i="2"/>
  <c r="BH17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7" i="2"/>
  <c r="BH55" i="2"/>
  <c r="BG56" i="2"/>
  <c r="BG62" i="2"/>
  <c r="BH54" i="2"/>
  <c r="BH58" i="2"/>
  <c r="BH60" i="2"/>
  <c r="BH69" i="2"/>
  <c r="BH72" i="2"/>
  <c r="BH76" i="2"/>
  <c r="BI65" i="2"/>
  <c r="BI66" i="2"/>
  <c r="BI67" i="2"/>
  <c r="BI71" i="2"/>
  <c r="BI17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7" i="2"/>
  <c r="BI55" i="2"/>
  <c r="BH56" i="2"/>
  <c r="BH62" i="2"/>
  <c r="BI54" i="2"/>
  <c r="BI58" i="2"/>
  <c r="BI60" i="2"/>
  <c r="BI69" i="2"/>
  <c r="BI72" i="2"/>
  <c r="BI76" i="2"/>
  <c r="BJ65" i="2"/>
  <c r="BJ66" i="2"/>
  <c r="BJ67" i="2"/>
  <c r="BJ71" i="2"/>
  <c r="BJ17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7" i="2"/>
  <c r="BJ55" i="2"/>
  <c r="BI56" i="2"/>
  <c r="BI62" i="2"/>
  <c r="BJ54" i="2"/>
  <c r="BJ58" i="2"/>
  <c r="BJ60" i="2"/>
  <c r="BJ69" i="2"/>
  <c r="BJ72" i="2"/>
  <c r="BJ76" i="2"/>
  <c r="BK65" i="2"/>
  <c r="BK66" i="2"/>
  <c r="BK67" i="2"/>
  <c r="BK71" i="2"/>
  <c r="BK17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7" i="2"/>
  <c r="BK55" i="2"/>
  <c r="BJ56" i="2"/>
  <c r="BJ62" i="2"/>
  <c r="BK54" i="2"/>
  <c r="BK58" i="2"/>
  <c r="BK60" i="2"/>
  <c r="BK69" i="2"/>
  <c r="BK72" i="2"/>
  <c r="BK76" i="2"/>
  <c r="BL65" i="2"/>
  <c r="BL66" i="2"/>
  <c r="BL67" i="2"/>
  <c r="BL71" i="2"/>
  <c r="BL17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7" i="2"/>
  <c r="BL55" i="2"/>
  <c r="BK56" i="2"/>
  <c r="BK62" i="2"/>
  <c r="BL54" i="2"/>
  <c r="BL58" i="2"/>
  <c r="BL60" i="2"/>
  <c r="BL69" i="2"/>
  <c r="BL72" i="2"/>
  <c r="BL76" i="2"/>
  <c r="BM65" i="2"/>
  <c r="BM66" i="2"/>
  <c r="BM67" i="2"/>
  <c r="BM71" i="2"/>
  <c r="BM17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7" i="2"/>
  <c r="BM55" i="2"/>
  <c r="BL56" i="2"/>
  <c r="BL62" i="2"/>
  <c r="BM54" i="2"/>
  <c r="BM58" i="2"/>
  <c r="BM60" i="2"/>
  <c r="BM69" i="2"/>
  <c r="BM72" i="2"/>
  <c r="BM76" i="2"/>
  <c r="BN65" i="2"/>
  <c r="BN66" i="2"/>
  <c r="BN67" i="2"/>
  <c r="BN71" i="2"/>
  <c r="BN17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7" i="2"/>
  <c r="BN55" i="2"/>
  <c r="BM56" i="2"/>
  <c r="BM62" i="2"/>
  <c r="BN54" i="2"/>
  <c r="BN58" i="2"/>
  <c r="BN60" i="2"/>
  <c r="BN69" i="2"/>
  <c r="BN72" i="2"/>
  <c r="BN76" i="2"/>
  <c r="BO65" i="2"/>
  <c r="BO66" i="2"/>
  <c r="BO67" i="2"/>
  <c r="BO71" i="2"/>
  <c r="BO17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7" i="2"/>
  <c r="BO55" i="2"/>
  <c r="BN56" i="2"/>
  <c r="BN62" i="2"/>
  <c r="BO54" i="2"/>
  <c r="BO58" i="2"/>
  <c r="BO60" i="2"/>
  <c r="BO69" i="2"/>
  <c r="BO72" i="2"/>
  <c r="BO76" i="2"/>
  <c r="BP65" i="2"/>
  <c r="BP66" i="2"/>
  <c r="BP67" i="2"/>
  <c r="BP71" i="2"/>
  <c r="BP17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7" i="2"/>
  <c r="BP55" i="2"/>
  <c r="BO56" i="2"/>
  <c r="BO62" i="2"/>
  <c r="BP54" i="2"/>
  <c r="BP58" i="2"/>
  <c r="BP60" i="2"/>
  <c r="BP69" i="2"/>
  <c r="BP72" i="2"/>
  <c r="BP76" i="2"/>
  <c r="BQ65" i="2"/>
  <c r="BQ66" i="2"/>
  <c r="BQ67" i="2"/>
  <c r="BQ71" i="2"/>
  <c r="BQ17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7" i="2"/>
  <c r="BQ55" i="2"/>
  <c r="BP56" i="2"/>
  <c r="BP62" i="2"/>
  <c r="BQ54" i="2"/>
  <c r="BQ58" i="2"/>
  <c r="BQ60" i="2"/>
  <c r="BQ69" i="2"/>
  <c r="BQ72" i="2"/>
  <c r="BQ76" i="2"/>
  <c r="BR65" i="2"/>
  <c r="BR66" i="2"/>
  <c r="BR67" i="2"/>
  <c r="BR71" i="2"/>
  <c r="BR17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7" i="2"/>
  <c r="BR55" i="2"/>
  <c r="BQ56" i="2"/>
  <c r="BQ62" i="2"/>
  <c r="BR54" i="2"/>
  <c r="BR58" i="2"/>
  <c r="BR60" i="2"/>
  <c r="BR69" i="2"/>
  <c r="BR72" i="2"/>
  <c r="BR76" i="2"/>
  <c r="BS65" i="2"/>
  <c r="BS66" i="2"/>
  <c r="BS67" i="2"/>
  <c r="BS71" i="2"/>
  <c r="BS17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7" i="2"/>
  <c r="BS55" i="2"/>
  <c r="BR56" i="2"/>
  <c r="BR62" i="2"/>
  <c r="BS54" i="2"/>
  <c r="BS58" i="2"/>
  <c r="BS60" i="2"/>
  <c r="BS69" i="2"/>
  <c r="BS72" i="2"/>
  <c r="BS76" i="2"/>
  <c r="BT65" i="2"/>
  <c r="BT66" i="2"/>
  <c r="BT67" i="2"/>
  <c r="BT71" i="2"/>
  <c r="BT17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7" i="2"/>
  <c r="BT55" i="2"/>
  <c r="BS56" i="2"/>
  <c r="BS62" i="2"/>
  <c r="BT54" i="2"/>
  <c r="BT58" i="2"/>
  <c r="BT60" i="2"/>
  <c r="BT69" i="2"/>
  <c r="BT72" i="2"/>
  <c r="BT76" i="2"/>
  <c r="BU65" i="2"/>
  <c r="BU66" i="2"/>
  <c r="BU67" i="2"/>
  <c r="BU71" i="2"/>
  <c r="BU17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7" i="2"/>
  <c r="BU55" i="2"/>
  <c r="BT56" i="2"/>
  <c r="BT62" i="2"/>
  <c r="BU54" i="2"/>
  <c r="BU58" i="2"/>
  <c r="BU60" i="2"/>
  <c r="BU69" i="2"/>
  <c r="BU72" i="2"/>
  <c r="BU76" i="2"/>
  <c r="BV65" i="2"/>
  <c r="BV66" i="2"/>
  <c r="BV67" i="2"/>
  <c r="BV71" i="2"/>
  <c r="BV17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7" i="2"/>
  <c r="BV55" i="2"/>
  <c r="BU56" i="2"/>
  <c r="BU62" i="2"/>
  <c r="BV54" i="2"/>
  <c r="BV58" i="2"/>
  <c r="BV60" i="2"/>
  <c r="BV69" i="2"/>
  <c r="BV72" i="2"/>
  <c r="BV76" i="2"/>
  <c r="BW65" i="2"/>
  <c r="BW66" i="2"/>
  <c r="BW67" i="2"/>
  <c r="BW71" i="2"/>
  <c r="BW17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7" i="2"/>
  <c r="BW55" i="2"/>
  <c r="BV56" i="2"/>
  <c r="BV62" i="2"/>
  <c r="BW54" i="2"/>
  <c r="BW58" i="2"/>
  <c r="BW60" i="2"/>
  <c r="BW69" i="2"/>
  <c r="BW72" i="2"/>
  <c r="BW76" i="2"/>
  <c r="BX65" i="2"/>
  <c r="BX66" i="2"/>
  <c r="BX67" i="2"/>
  <c r="BX71" i="2"/>
  <c r="BX17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7" i="2"/>
  <c r="BX55" i="2"/>
  <c r="BW56" i="2"/>
  <c r="BW62" i="2"/>
  <c r="BX54" i="2"/>
  <c r="BX58" i="2"/>
  <c r="BX60" i="2"/>
  <c r="BX69" i="2"/>
  <c r="BX72" i="2"/>
  <c r="BX76" i="2"/>
  <c r="BY65" i="2"/>
  <c r="BY66" i="2"/>
  <c r="BY67" i="2"/>
  <c r="BY71" i="2"/>
  <c r="BY17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7" i="2"/>
  <c r="BY55" i="2"/>
  <c r="BX56" i="2"/>
  <c r="BX62" i="2"/>
  <c r="BY54" i="2"/>
  <c r="BY58" i="2"/>
  <c r="BY60" i="2"/>
  <c r="BY69" i="2"/>
  <c r="BY72" i="2"/>
  <c r="BY76" i="2"/>
  <c r="BZ65" i="2"/>
  <c r="BZ66" i="2"/>
  <c r="BZ67" i="2"/>
  <c r="BZ71" i="2"/>
  <c r="BZ17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7" i="2"/>
  <c r="BZ55" i="2"/>
  <c r="BY56" i="2"/>
  <c r="BY62" i="2"/>
  <c r="BZ54" i="2"/>
  <c r="BZ58" i="2"/>
  <c r="BZ60" i="2"/>
  <c r="BZ69" i="2"/>
  <c r="BZ72" i="2"/>
  <c r="BZ76" i="2"/>
  <c r="CA65" i="2"/>
  <c r="CA66" i="2"/>
  <c r="CA67" i="2"/>
  <c r="CA71" i="2"/>
  <c r="CA17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7" i="2"/>
  <c r="CA55" i="2"/>
  <c r="BZ56" i="2"/>
  <c r="BZ62" i="2"/>
  <c r="CA54" i="2"/>
  <c r="CA58" i="2"/>
  <c r="CA60" i="2"/>
  <c r="CA69" i="2"/>
  <c r="CA72" i="2"/>
  <c r="CA76" i="2"/>
  <c r="CB65" i="2"/>
  <c r="CB66" i="2"/>
  <c r="CB67" i="2"/>
  <c r="CB71" i="2"/>
  <c r="CB17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7" i="2"/>
  <c r="CB55" i="2"/>
  <c r="CA56" i="2"/>
  <c r="CA62" i="2"/>
  <c r="CB54" i="2"/>
  <c r="CB58" i="2"/>
  <c r="CB60" i="2"/>
  <c r="CB69" i="2"/>
  <c r="CB72" i="2"/>
  <c r="CB76" i="2"/>
  <c r="CC65" i="2"/>
  <c r="CC66" i="2"/>
  <c r="CC67" i="2"/>
  <c r="CC71" i="2"/>
  <c r="CC17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7" i="2"/>
  <c r="CC55" i="2"/>
  <c r="CB56" i="2"/>
  <c r="CB62" i="2"/>
  <c r="CC54" i="2"/>
  <c r="CC58" i="2"/>
  <c r="CC60" i="2"/>
  <c r="CC69" i="2"/>
  <c r="CC72" i="2"/>
  <c r="CC76" i="2"/>
  <c r="CD65" i="2"/>
  <c r="CD66" i="2"/>
  <c r="CD67" i="2"/>
  <c r="CD71" i="2"/>
  <c r="CD17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7" i="2"/>
  <c r="CD55" i="2"/>
  <c r="CC56" i="2"/>
  <c r="CC62" i="2"/>
  <c r="CD54" i="2"/>
  <c r="CD58" i="2"/>
  <c r="CD60" i="2"/>
  <c r="CD69" i="2"/>
  <c r="CD72" i="2"/>
  <c r="CD76" i="2"/>
  <c r="CE65" i="2"/>
  <c r="CE66" i="2"/>
  <c r="CE67" i="2"/>
  <c r="CE71" i="2"/>
  <c r="CE17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7" i="2"/>
  <c r="CE55" i="2"/>
  <c r="CD56" i="2"/>
  <c r="CD62" i="2"/>
  <c r="CE54" i="2"/>
  <c r="CE58" i="2"/>
  <c r="CE60" i="2"/>
  <c r="CE69" i="2"/>
  <c r="CE72" i="2"/>
  <c r="CE76" i="2"/>
  <c r="CF65" i="2"/>
  <c r="CF66" i="2"/>
  <c r="CF67" i="2"/>
  <c r="CF71" i="2"/>
  <c r="CF17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7" i="2"/>
  <c r="CF55" i="2"/>
  <c r="CE56" i="2"/>
  <c r="CE62" i="2"/>
  <c r="CF54" i="2"/>
  <c r="CF58" i="2"/>
  <c r="CF60" i="2"/>
  <c r="CF69" i="2"/>
  <c r="CF72" i="2"/>
  <c r="CF76" i="2"/>
  <c r="CG65" i="2"/>
  <c r="CG66" i="2"/>
  <c r="CG67" i="2"/>
  <c r="CG71" i="2"/>
  <c r="CG17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7" i="2"/>
  <c r="CG55" i="2"/>
  <c r="CF56" i="2"/>
  <c r="CF62" i="2"/>
  <c r="CG54" i="2"/>
  <c r="CG58" i="2"/>
  <c r="CG60" i="2"/>
  <c r="CG69" i="2"/>
  <c r="CG72" i="2"/>
  <c r="CG76" i="2"/>
  <c r="CH65" i="2"/>
  <c r="CH66" i="2"/>
  <c r="CH67" i="2"/>
  <c r="CH71" i="2"/>
  <c r="CH17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7" i="2"/>
  <c r="CH55" i="2"/>
  <c r="CG56" i="2"/>
  <c r="CG62" i="2"/>
  <c r="CH54" i="2"/>
  <c r="CH58" i="2"/>
  <c r="CH60" i="2"/>
  <c r="CH69" i="2"/>
  <c r="CH72" i="2"/>
  <c r="CH76" i="2"/>
  <c r="CI65" i="2"/>
  <c r="CI66" i="2"/>
  <c r="CI67" i="2"/>
  <c r="CI71" i="2"/>
  <c r="CI17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7" i="2"/>
  <c r="CI55" i="2"/>
  <c r="CH56" i="2"/>
  <c r="CH62" i="2"/>
  <c r="CI54" i="2"/>
  <c r="CI58" i="2"/>
  <c r="CI60" i="2"/>
  <c r="CI69" i="2"/>
  <c r="CI72" i="2"/>
  <c r="CI76" i="2"/>
  <c r="CJ65" i="2"/>
  <c r="CJ66" i="2"/>
  <c r="CJ67" i="2"/>
  <c r="CJ71" i="2"/>
  <c r="CJ17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7" i="2"/>
  <c r="CJ55" i="2"/>
  <c r="CI56" i="2"/>
  <c r="CI62" i="2"/>
  <c r="CJ54" i="2"/>
  <c r="CJ58" i="2"/>
  <c r="CJ60" i="2"/>
  <c r="CJ69" i="2"/>
  <c r="CJ72" i="2"/>
  <c r="CJ76" i="2"/>
  <c r="CK65" i="2"/>
  <c r="CK66" i="2"/>
  <c r="CK67" i="2"/>
  <c r="CK71" i="2"/>
  <c r="CK17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7" i="2"/>
  <c r="CK55" i="2"/>
  <c r="CJ56" i="2"/>
  <c r="CJ62" i="2"/>
  <c r="CK54" i="2"/>
  <c r="CK58" i="2"/>
  <c r="CK60" i="2"/>
  <c r="CK69" i="2"/>
  <c r="CK72" i="2"/>
  <c r="CK76" i="2"/>
  <c r="CL65" i="2"/>
  <c r="CL66" i="2"/>
  <c r="CL67" i="2"/>
  <c r="CL71" i="2"/>
  <c r="CL17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7" i="2"/>
  <c r="CL55" i="2"/>
  <c r="CK56" i="2"/>
  <c r="CK62" i="2"/>
  <c r="CL54" i="2"/>
  <c r="CL58" i="2"/>
  <c r="CL60" i="2"/>
  <c r="CL69" i="2"/>
  <c r="CL72" i="2"/>
  <c r="CL76" i="2"/>
  <c r="CM65" i="2"/>
  <c r="CM66" i="2"/>
  <c r="CM67" i="2"/>
  <c r="CM71" i="2"/>
  <c r="CM17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7" i="2"/>
  <c r="CM55" i="2"/>
  <c r="CL56" i="2"/>
  <c r="CL62" i="2"/>
  <c r="CM54" i="2"/>
  <c r="CM58" i="2"/>
  <c r="CM60" i="2"/>
  <c r="CM69" i="2"/>
  <c r="CM72" i="2"/>
  <c r="CM76" i="2"/>
  <c r="CN65" i="2"/>
  <c r="CN66" i="2"/>
  <c r="CN67" i="2"/>
  <c r="CN71" i="2"/>
  <c r="CN17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7" i="2"/>
  <c r="CN55" i="2"/>
  <c r="CM56" i="2"/>
  <c r="CM62" i="2"/>
  <c r="CN54" i="2"/>
  <c r="CN58" i="2"/>
  <c r="CN60" i="2"/>
  <c r="CN69" i="2"/>
  <c r="CN72" i="2"/>
  <c r="CN76" i="2"/>
  <c r="CO65" i="2"/>
  <c r="CO66" i="2"/>
  <c r="CO67" i="2"/>
  <c r="CO71" i="2"/>
  <c r="CO17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7" i="2"/>
  <c r="CO55" i="2"/>
  <c r="CN56" i="2"/>
  <c r="CN62" i="2"/>
  <c r="CO54" i="2"/>
  <c r="CO58" i="2"/>
  <c r="CO60" i="2"/>
  <c r="CO69" i="2"/>
  <c r="CO72" i="2"/>
  <c r="CO76" i="2"/>
  <c r="CP65" i="2"/>
  <c r="CP66" i="2"/>
  <c r="CP67" i="2"/>
  <c r="CP71" i="2"/>
  <c r="CP17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7" i="2"/>
  <c r="CP55" i="2"/>
  <c r="CO56" i="2"/>
  <c r="CO62" i="2"/>
  <c r="CP54" i="2"/>
  <c r="CP58" i="2"/>
  <c r="CP60" i="2"/>
  <c r="CP69" i="2"/>
  <c r="CP72" i="2"/>
  <c r="CP76" i="2"/>
  <c r="CQ65" i="2"/>
  <c r="CQ66" i="2"/>
  <c r="CQ67" i="2"/>
  <c r="CQ71" i="2"/>
  <c r="CQ17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7" i="2"/>
  <c r="CQ55" i="2"/>
  <c r="CP56" i="2"/>
  <c r="CP62" i="2"/>
  <c r="CQ54" i="2"/>
  <c r="CQ58" i="2"/>
  <c r="CQ60" i="2"/>
  <c r="CQ69" i="2"/>
  <c r="CQ72" i="2"/>
  <c r="CQ76" i="2"/>
  <c r="CR65" i="2"/>
  <c r="CR66" i="2"/>
  <c r="CR67" i="2"/>
  <c r="CR71" i="2"/>
  <c r="CR17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7" i="2"/>
  <c r="CR55" i="2"/>
  <c r="CQ56" i="2"/>
  <c r="CQ62" i="2"/>
  <c r="CR54" i="2"/>
  <c r="CR58" i="2"/>
  <c r="CR60" i="2"/>
  <c r="CR69" i="2"/>
  <c r="CR72" i="2"/>
  <c r="CR76" i="2"/>
  <c r="CS65" i="2"/>
  <c r="CS66" i="2"/>
  <c r="CS67" i="2"/>
  <c r="CS71" i="2"/>
  <c r="CS17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7" i="2"/>
  <c r="CS55" i="2"/>
  <c r="CR56" i="2"/>
  <c r="CR62" i="2"/>
  <c r="CS54" i="2"/>
  <c r="CS58" i="2"/>
  <c r="CS60" i="2"/>
  <c r="CS69" i="2"/>
  <c r="CS72" i="2"/>
  <c r="CS76" i="2"/>
  <c r="CT65" i="2"/>
  <c r="CT66" i="2"/>
  <c r="CT67" i="2"/>
  <c r="CT71" i="2"/>
  <c r="CT17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7" i="2"/>
  <c r="CT55" i="2"/>
  <c r="CS56" i="2"/>
  <c r="CS62" i="2"/>
  <c r="CT54" i="2"/>
  <c r="CT58" i="2"/>
  <c r="CT60" i="2"/>
  <c r="CT69" i="2"/>
  <c r="CT72" i="2"/>
  <c r="CT76" i="2"/>
  <c r="CU65" i="2"/>
  <c r="CU66" i="2"/>
  <c r="CU67" i="2"/>
  <c r="CU71" i="2"/>
  <c r="CU17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7" i="2"/>
  <c r="CU55" i="2"/>
  <c r="CT56" i="2"/>
  <c r="CT62" i="2"/>
  <c r="CU54" i="2"/>
  <c r="CU58" i="2"/>
  <c r="CU60" i="2"/>
  <c r="CU69" i="2"/>
  <c r="CU72" i="2"/>
  <c r="CU76" i="2"/>
  <c r="CV65" i="2"/>
  <c r="CV66" i="2"/>
  <c r="CV67" i="2"/>
  <c r="CV71" i="2"/>
  <c r="CV17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7" i="2"/>
  <c r="CV55" i="2"/>
  <c r="CU56" i="2"/>
  <c r="CU62" i="2"/>
  <c r="CV54" i="2"/>
  <c r="CV58" i="2"/>
  <c r="CV60" i="2"/>
  <c r="CV69" i="2"/>
  <c r="CV72" i="2"/>
  <c r="CV76" i="2"/>
  <c r="CW65" i="2"/>
  <c r="CW66" i="2"/>
  <c r="CW67" i="2"/>
  <c r="CW71" i="2"/>
  <c r="CW17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7" i="2"/>
  <c r="CW55" i="2"/>
  <c r="CV56" i="2"/>
  <c r="CV62" i="2"/>
  <c r="CW54" i="2"/>
  <c r="CW58" i="2"/>
  <c r="CW60" i="2"/>
  <c r="CW69" i="2"/>
  <c r="CW72" i="2"/>
  <c r="CW76" i="2"/>
  <c r="CX65" i="2"/>
  <c r="CX66" i="2"/>
  <c r="CX67" i="2"/>
  <c r="CX71" i="2"/>
  <c r="CX17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7" i="2"/>
  <c r="CX55" i="2"/>
  <c r="CW56" i="2"/>
  <c r="CW62" i="2"/>
  <c r="CX54" i="2"/>
  <c r="CX58" i="2"/>
  <c r="CX60" i="2"/>
  <c r="CX69" i="2"/>
  <c r="CX72" i="2"/>
  <c r="CX76" i="2"/>
  <c r="CY65" i="2"/>
  <c r="CY66" i="2"/>
  <c r="CY67" i="2"/>
  <c r="CY71" i="2"/>
  <c r="CY17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7" i="2"/>
  <c r="CY55" i="2"/>
  <c r="CX56" i="2"/>
  <c r="CX62" i="2"/>
  <c r="CY54" i="2"/>
  <c r="CY58" i="2"/>
  <c r="CY60" i="2"/>
  <c r="CY69" i="2"/>
  <c r="CY72" i="2"/>
  <c r="CY76" i="2"/>
  <c r="CZ65" i="2"/>
  <c r="CZ66" i="2"/>
  <c r="CZ67" i="2"/>
  <c r="CZ71" i="2"/>
  <c r="CZ17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7" i="2"/>
  <c r="CZ55" i="2"/>
  <c r="CY56" i="2"/>
  <c r="CY62" i="2"/>
  <c r="CZ54" i="2"/>
  <c r="CZ58" i="2"/>
  <c r="CZ60" i="2"/>
  <c r="CZ69" i="2"/>
  <c r="CZ72" i="2"/>
  <c r="CZ76" i="2"/>
  <c r="DA65" i="2"/>
  <c r="DA66" i="2"/>
  <c r="DA67" i="2"/>
  <c r="DA71" i="2"/>
  <c r="DA17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7" i="2"/>
  <c r="DA55" i="2"/>
  <c r="CZ56" i="2"/>
  <c r="CZ62" i="2"/>
  <c r="DA54" i="2"/>
  <c r="DA58" i="2"/>
  <c r="DA60" i="2"/>
  <c r="DA69" i="2"/>
  <c r="DA72" i="2"/>
  <c r="DA76" i="2"/>
  <c r="DB65" i="2"/>
  <c r="DB66" i="2"/>
  <c r="DB67" i="2"/>
  <c r="DB71" i="2"/>
  <c r="DB17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7" i="2"/>
  <c r="DB55" i="2"/>
  <c r="DA56" i="2"/>
  <c r="DA62" i="2"/>
  <c r="DB54" i="2"/>
  <c r="DB58" i="2"/>
  <c r="DB60" i="2"/>
  <c r="DB69" i="2"/>
  <c r="DB72" i="2"/>
  <c r="DB76" i="2"/>
  <c r="DC65" i="2"/>
  <c r="DC66" i="2"/>
  <c r="DC67" i="2"/>
  <c r="DC71" i="2"/>
  <c r="DC17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7" i="2"/>
  <c r="DC55" i="2"/>
  <c r="DB56" i="2"/>
  <c r="DB62" i="2"/>
  <c r="DC54" i="2"/>
  <c r="DC58" i="2"/>
  <c r="DC60" i="2"/>
  <c r="DC69" i="2"/>
  <c r="DC72" i="2"/>
  <c r="DC76" i="2"/>
  <c r="DD65" i="2"/>
  <c r="DD66" i="2"/>
  <c r="DD67" i="2"/>
  <c r="DD71" i="2"/>
  <c r="DD17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7" i="2"/>
  <c r="DD55" i="2"/>
  <c r="DC56" i="2"/>
  <c r="DC62" i="2"/>
  <c r="DD54" i="2"/>
  <c r="DD58" i="2"/>
  <c r="DD60" i="2"/>
  <c r="DD69" i="2"/>
  <c r="DD72" i="2"/>
  <c r="DD76" i="2"/>
  <c r="DE65" i="2"/>
  <c r="DE66" i="2"/>
  <c r="DE67" i="2"/>
  <c r="DE71" i="2"/>
  <c r="DE17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7" i="2"/>
  <c r="DE55" i="2"/>
  <c r="DD56" i="2"/>
  <c r="DD62" i="2"/>
  <c r="DE54" i="2"/>
  <c r="DE58" i="2"/>
  <c r="DE60" i="2"/>
  <c r="DE69" i="2"/>
  <c r="DE72" i="2"/>
  <c r="DE76" i="2"/>
  <c r="DF65" i="2"/>
  <c r="DF66" i="2"/>
  <c r="DF67" i="2"/>
  <c r="DF71" i="2"/>
  <c r="DF17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7" i="2"/>
  <c r="DF55" i="2"/>
  <c r="DE56" i="2"/>
  <c r="DE62" i="2"/>
  <c r="DF54" i="2"/>
  <c r="DF58" i="2"/>
  <c r="DF60" i="2"/>
  <c r="DF69" i="2"/>
  <c r="DF72" i="2"/>
  <c r="DF76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F77" i="2"/>
  <c r="DF78" i="2"/>
  <c r="DF96" i="2"/>
  <c r="C74" i="5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F101" i="2"/>
  <c r="K101" i="2"/>
  <c r="DG91" i="2"/>
  <c r="DG92" i="2"/>
  <c r="DG93" i="2"/>
  <c r="DH91" i="2"/>
  <c r="DH92" i="2"/>
  <c r="DH93" i="2"/>
  <c r="DI91" i="2"/>
  <c r="DI92" i="2"/>
  <c r="DI93" i="2"/>
  <c r="DJ91" i="2"/>
  <c r="DJ92" i="2"/>
  <c r="DJ93" i="2"/>
  <c r="DK91" i="2"/>
  <c r="DK92" i="2"/>
  <c r="DK93" i="2"/>
  <c r="DL91" i="2"/>
  <c r="DL92" i="2"/>
  <c r="DL93" i="2"/>
  <c r="DM91" i="2"/>
  <c r="DM92" i="2"/>
  <c r="DM93" i="2"/>
  <c r="DN91" i="2"/>
  <c r="DN92" i="2"/>
  <c r="DN93" i="2"/>
  <c r="DO91" i="2"/>
  <c r="DO92" i="2"/>
  <c r="DO93" i="2"/>
  <c r="DP91" i="2"/>
  <c r="DP92" i="2"/>
  <c r="DP93" i="2"/>
  <c r="DQ91" i="2"/>
  <c r="DQ92" i="2"/>
  <c r="DQ93" i="2"/>
  <c r="DR91" i="2"/>
  <c r="DR92" i="2"/>
  <c r="DR93" i="2"/>
  <c r="DS91" i="2"/>
  <c r="DS92" i="2"/>
  <c r="DS93" i="2"/>
  <c r="DT91" i="2"/>
  <c r="DT92" i="2"/>
  <c r="DT93" i="2"/>
  <c r="DU91" i="2"/>
  <c r="DU92" i="2"/>
  <c r="DU93" i="2"/>
  <c r="DV91" i="2"/>
  <c r="DV92" i="2"/>
  <c r="DV93" i="2"/>
  <c r="DW91" i="2"/>
  <c r="DW92" i="2"/>
  <c r="DW93" i="2"/>
  <c r="DX91" i="2"/>
  <c r="DX92" i="2"/>
  <c r="DX93" i="2"/>
  <c r="DY91" i="2"/>
  <c r="DY92" i="2"/>
  <c r="DY93" i="2"/>
  <c r="DZ91" i="2"/>
  <c r="DZ92" i="2"/>
  <c r="DZ93" i="2"/>
  <c r="EA91" i="2"/>
  <c r="EA92" i="2"/>
  <c r="EA93" i="2"/>
  <c r="EB91" i="2"/>
  <c r="EB92" i="2"/>
  <c r="EB93" i="2"/>
  <c r="EC91" i="2"/>
  <c r="EC92" i="2"/>
  <c r="EC93" i="2"/>
  <c r="ED91" i="2"/>
  <c r="ED92" i="2"/>
  <c r="ED93" i="2"/>
  <c r="ED95" i="2"/>
  <c r="DG65" i="2"/>
  <c r="DG66" i="2"/>
  <c r="DG67" i="2"/>
  <c r="DG71" i="2"/>
  <c r="DG17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7" i="2"/>
  <c r="DG55" i="2"/>
  <c r="DF56" i="2"/>
  <c r="DF62" i="2"/>
  <c r="DG54" i="2"/>
  <c r="DG58" i="2"/>
  <c r="DG60" i="2"/>
  <c r="DG69" i="2"/>
  <c r="DG72" i="2"/>
  <c r="DG76" i="2"/>
  <c r="DH65" i="2"/>
  <c r="DH66" i="2"/>
  <c r="DH67" i="2"/>
  <c r="DH71" i="2"/>
  <c r="DH17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7" i="2"/>
  <c r="DH55" i="2"/>
  <c r="DG56" i="2"/>
  <c r="DG62" i="2"/>
  <c r="DH54" i="2"/>
  <c r="DH58" i="2"/>
  <c r="DH60" i="2"/>
  <c r="DH69" i="2"/>
  <c r="DH72" i="2"/>
  <c r="DH76" i="2"/>
  <c r="DI65" i="2"/>
  <c r="DI66" i="2"/>
  <c r="DI67" i="2"/>
  <c r="DI71" i="2"/>
  <c r="DI17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7" i="2"/>
  <c r="DI55" i="2"/>
  <c r="DH56" i="2"/>
  <c r="DH62" i="2"/>
  <c r="DI54" i="2"/>
  <c r="DI58" i="2"/>
  <c r="DI60" i="2"/>
  <c r="DI69" i="2"/>
  <c r="DI72" i="2"/>
  <c r="DI76" i="2"/>
  <c r="DJ65" i="2"/>
  <c r="DJ66" i="2"/>
  <c r="DJ67" i="2"/>
  <c r="DJ71" i="2"/>
  <c r="DJ17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7" i="2"/>
  <c r="DJ55" i="2"/>
  <c r="DI56" i="2"/>
  <c r="DI62" i="2"/>
  <c r="DJ54" i="2"/>
  <c r="DJ58" i="2"/>
  <c r="DJ60" i="2"/>
  <c r="DJ69" i="2"/>
  <c r="DJ72" i="2"/>
  <c r="DJ76" i="2"/>
  <c r="DK65" i="2"/>
  <c r="DK66" i="2"/>
  <c r="DK67" i="2"/>
  <c r="DK71" i="2"/>
  <c r="DK17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7" i="2"/>
  <c r="DK55" i="2"/>
  <c r="DJ56" i="2"/>
  <c r="DJ62" i="2"/>
  <c r="DK54" i="2"/>
  <c r="DK58" i="2"/>
  <c r="DK60" i="2"/>
  <c r="DK69" i="2"/>
  <c r="DK72" i="2"/>
  <c r="DK76" i="2"/>
  <c r="DL65" i="2"/>
  <c r="DL66" i="2"/>
  <c r="DL67" i="2"/>
  <c r="DL71" i="2"/>
  <c r="DL17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7" i="2"/>
  <c r="DL55" i="2"/>
  <c r="DK56" i="2"/>
  <c r="DK62" i="2"/>
  <c r="DL54" i="2"/>
  <c r="DL58" i="2"/>
  <c r="DL60" i="2"/>
  <c r="DL69" i="2"/>
  <c r="DL72" i="2"/>
  <c r="DL76" i="2"/>
  <c r="DM65" i="2"/>
  <c r="DM66" i="2"/>
  <c r="DM67" i="2"/>
  <c r="DM71" i="2"/>
  <c r="DM17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7" i="2"/>
  <c r="DM55" i="2"/>
  <c r="DL56" i="2"/>
  <c r="DL62" i="2"/>
  <c r="DM54" i="2"/>
  <c r="DM58" i="2"/>
  <c r="DM60" i="2"/>
  <c r="DM69" i="2"/>
  <c r="DM72" i="2"/>
  <c r="DM76" i="2"/>
  <c r="DN65" i="2"/>
  <c r="DN66" i="2"/>
  <c r="DN67" i="2"/>
  <c r="DN71" i="2"/>
  <c r="DN17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7" i="2"/>
  <c r="DN55" i="2"/>
  <c r="DM56" i="2"/>
  <c r="DM62" i="2"/>
  <c r="DN54" i="2"/>
  <c r="DN58" i="2"/>
  <c r="DN60" i="2"/>
  <c r="DN69" i="2"/>
  <c r="DN72" i="2"/>
  <c r="DN76" i="2"/>
  <c r="DO65" i="2"/>
  <c r="DO66" i="2"/>
  <c r="DO67" i="2"/>
  <c r="DO71" i="2"/>
  <c r="DO17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7" i="2"/>
  <c r="DO55" i="2"/>
  <c r="DN56" i="2"/>
  <c r="DN62" i="2"/>
  <c r="DO54" i="2"/>
  <c r="DO58" i="2"/>
  <c r="DO60" i="2"/>
  <c r="DO69" i="2"/>
  <c r="DO72" i="2"/>
  <c r="DO76" i="2"/>
  <c r="DP65" i="2"/>
  <c r="DP66" i="2"/>
  <c r="DP67" i="2"/>
  <c r="DP71" i="2"/>
  <c r="DP17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7" i="2"/>
  <c r="DP55" i="2"/>
  <c r="DO56" i="2"/>
  <c r="DO62" i="2"/>
  <c r="DP54" i="2"/>
  <c r="DP58" i="2"/>
  <c r="DP60" i="2"/>
  <c r="DP69" i="2"/>
  <c r="DP72" i="2"/>
  <c r="DP76" i="2"/>
  <c r="DQ65" i="2"/>
  <c r="DQ66" i="2"/>
  <c r="DQ67" i="2"/>
  <c r="DQ71" i="2"/>
  <c r="DQ17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7" i="2"/>
  <c r="DQ55" i="2"/>
  <c r="DP56" i="2"/>
  <c r="DP62" i="2"/>
  <c r="DQ54" i="2"/>
  <c r="DQ58" i="2"/>
  <c r="DQ60" i="2"/>
  <c r="DQ69" i="2"/>
  <c r="DQ72" i="2"/>
  <c r="DQ76" i="2"/>
  <c r="DR65" i="2"/>
  <c r="DR66" i="2"/>
  <c r="DR67" i="2"/>
  <c r="DR71" i="2"/>
  <c r="DR17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7" i="2"/>
  <c r="DR55" i="2"/>
  <c r="DQ56" i="2"/>
  <c r="DQ62" i="2"/>
  <c r="DR54" i="2"/>
  <c r="DR58" i="2"/>
  <c r="DR60" i="2"/>
  <c r="DR69" i="2"/>
  <c r="DR72" i="2"/>
  <c r="DR76" i="2"/>
  <c r="DS65" i="2"/>
  <c r="DS66" i="2"/>
  <c r="DS67" i="2"/>
  <c r="DS71" i="2"/>
  <c r="DS17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7" i="2"/>
  <c r="DS55" i="2"/>
  <c r="DR56" i="2"/>
  <c r="DR62" i="2"/>
  <c r="DS54" i="2"/>
  <c r="DS58" i="2"/>
  <c r="DS60" i="2"/>
  <c r="DS69" i="2"/>
  <c r="DS72" i="2"/>
  <c r="DS76" i="2"/>
  <c r="DT65" i="2"/>
  <c r="DT66" i="2"/>
  <c r="DT67" i="2"/>
  <c r="DT71" i="2"/>
  <c r="DT17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7" i="2"/>
  <c r="DT55" i="2"/>
  <c r="DS56" i="2"/>
  <c r="DS62" i="2"/>
  <c r="DT54" i="2"/>
  <c r="DT58" i="2"/>
  <c r="DT60" i="2"/>
  <c r="DT69" i="2"/>
  <c r="DT72" i="2"/>
  <c r="DT76" i="2"/>
  <c r="DU65" i="2"/>
  <c r="DU66" i="2"/>
  <c r="DU67" i="2"/>
  <c r="DU71" i="2"/>
  <c r="DU17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7" i="2"/>
  <c r="DU55" i="2"/>
  <c r="DT56" i="2"/>
  <c r="DT62" i="2"/>
  <c r="DU54" i="2"/>
  <c r="DU58" i="2"/>
  <c r="DU60" i="2"/>
  <c r="DU69" i="2"/>
  <c r="DU72" i="2"/>
  <c r="DU76" i="2"/>
  <c r="DV65" i="2"/>
  <c r="DV66" i="2"/>
  <c r="DV67" i="2"/>
  <c r="DV71" i="2"/>
  <c r="DV17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7" i="2"/>
  <c r="DV55" i="2"/>
  <c r="DU56" i="2"/>
  <c r="DU62" i="2"/>
  <c r="DV54" i="2"/>
  <c r="DV58" i="2"/>
  <c r="DV60" i="2"/>
  <c r="DV69" i="2"/>
  <c r="DV72" i="2"/>
  <c r="DV76" i="2"/>
  <c r="DW65" i="2"/>
  <c r="DW66" i="2"/>
  <c r="DW67" i="2"/>
  <c r="DW71" i="2"/>
  <c r="DW17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7" i="2"/>
  <c r="DW55" i="2"/>
  <c r="DV56" i="2"/>
  <c r="DV62" i="2"/>
  <c r="DW54" i="2"/>
  <c r="DW58" i="2"/>
  <c r="DW60" i="2"/>
  <c r="DW69" i="2"/>
  <c r="DW72" i="2"/>
  <c r="DW76" i="2"/>
  <c r="DX65" i="2"/>
  <c r="DX66" i="2"/>
  <c r="DX67" i="2"/>
  <c r="DX71" i="2"/>
  <c r="DX17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7" i="2"/>
  <c r="DX55" i="2"/>
  <c r="DW56" i="2"/>
  <c r="DW62" i="2"/>
  <c r="DX54" i="2"/>
  <c r="DX58" i="2"/>
  <c r="DX60" i="2"/>
  <c r="DX69" i="2"/>
  <c r="DX72" i="2"/>
  <c r="DX76" i="2"/>
  <c r="DY65" i="2"/>
  <c r="DY66" i="2"/>
  <c r="DY67" i="2"/>
  <c r="DY71" i="2"/>
  <c r="DY17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7" i="2"/>
  <c r="DY55" i="2"/>
  <c r="DX56" i="2"/>
  <c r="DX62" i="2"/>
  <c r="DY54" i="2"/>
  <c r="DY58" i="2"/>
  <c r="DY60" i="2"/>
  <c r="DY69" i="2"/>
  <c r="DY72" i="2"/>
  <c r="DY76" i="2"/>
  <c r="DZ65" i="2"/>
  <c r="DZ66" i="2"/>
  <c r="DZ67" i="2"/>
  <c r="DZ71" i="2"/>
  <c r="DZ17" i="2"/>
  <c r="DZ20" i="2"/>
  <c r="DZ21" i="2"/>
  <c r="DZ22" i="2"/>
  <c r="DZ23" i="2"/>
  <c r="DZ24" i="2"/>
  <c r="DZ25" i="2"/>
  <c r="DZ26" i="2"/>
  <c r="DZ27" i="2"/>
  <c r="DZ28" i="2"/>
  <c r="DZ29" i="2"/>
  <c r="DZ30" i="2"/>
  <c r="DZ31" i="2"/>
  <c r="DZ32" i="2"/>
  <c r="DZ33" i="2"/>
  <c r="DZ34" i="2"/>
  <c r="DZ37" i="2"/>
  <c r="DZ55" i="2"/>
  <c r="DY56" i="2"/>
  <c r="DY62" i="2"/>
  <c r="DZ54" i="2"/>
  <c r="DZ58" i="2"/>
  <c r="DZ60" i="2"/>
  <c r="DZ69" i="2"/>
  <c r="DZ72" i="2"/>
  <c r="DZ76" i="2"/>
  <c r="EA65" i="2"/>
  <c r="EA66" i="2"/>
  <c r="EA67" i="2"/>
  <c r="EA71" i="2"/>
  <c r="EA17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7" i="2"/>
  <c r="EA55" i="2"/>
  <c r="DZ56" i="2"/>
  <c r="DZ62" i="2"/>
  <c r="EA54" i="2"/>
  <c r="EA58" i="2"/>
  <c r="EA60" i="2"/>
  <c r="EA69" i="2"/>
  <c r="EA72" i="2"/>
  <c r="EA76" i="2"/>
  <c r="EB65" i="2"/>
  <c r="EB66" i="2"/>
  <c r="EB67" i="2"/>
  <c r="EB71" i="2"/>
  <c r="EB17" i="2"/>
  <c r="EB20" i="2"/>
  <c r="EB21" i="2"/>
  <c r="EB22" i="2"/>
  <c r="EB23" i="2"/>
  <c r="EB24" i="2"/>
  <c r="EB25" i="2"/>
  <c r="EB26" i="2"/>
  <c r="EB27" i="2"/>
  <c r="EB28" i="2"/>
  <c r="EB29" i="2"/>
  <c r="EB30" i="2"/>
  <c r="EB31" i="2"/>
  <c r="EB32" i="2"/>
  <c r="EB33" i="2"/>
  <c r="EB34" i="2"/>
  <c r="EB37" i="2"/>
  <c r="EB55" i="2"/>
  <c r="EA56" i="2"/>
  <c r="EA62" i="2"/>
  <c r="EB54" i="2"/>
  <c r="EB58" i="2"/>
  <c r="EB60" i="2"/>
  <c r="EB69" i="2"/>
  <c r="EB72" i="2"/>
  <c r="EB76" i="2"/>
  <c r="EC65" i="2"/>
  <c r="EC66" i="2"/>
  <c r="EC67" i="2"/>
  <c r="EC71" i="2"/>
  <c r="EC17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7" i="2"/>
  <c r="EC55" i="2"/>
  <c r="EB56" i="2"/>
  <c r="EB62" i="2"/>
  <c r="EC54" i="2"/>
  <c r="EC58" i="2"/>
  <c r="EC60" i="2"/>
  <c r="EC69" i="2"/>
  <c r="EC72" i="2"/>
  <c r="EC76" i="2"/>
  <c r="ED65" i="2"/>
  <c r="ED66" i="2"/>
  <c r="ED67" i="2"/>
  <c r="ED71" i="2"/>
  <c r="ED17" i="2"/>
  <c r="ED20" i="2"/>
  <c r="ED21" i="2"/>
  <c r="ED22" i="2"/>
  <c r="ED23" i="2"/>
  <c r="ED24" i="2"/>
  <c r="ED25" i="2"/>
  <c r="ED26" i="2"/>
  <c r="ED27" i="2"/>
  <c r="ED28" i="2"/>
  <c r="ED29" i="2"/>
  <c r="ED30" i="2"/>
  <c r="ED31" i="2"/>
  <c r="ED32" i="2"/>
  <c r="ED33" i="2"/>
  <c r="ED34" i="2"/>
  <c r="ED37" i="2"/>
  <c r="ED55" i="2"/>
  <c r="EC56" i="2"/>
  <c r="EC62" i="2"/>
  <c r="ED54" i="2"/>
  <c r="ED58" i="2"/>
  <c r="ED60" i="2"/>
  <c r="ED69" i="2"/>
  <c r="ED72" i="2"/>
  <c r="ED76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D77" i="2"/>
  <c r="ED78" i="2"/>
  <c r="ED96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D101" i="2"/>
  <c r="M101" i="2"/>
  <c r="DR95" i="2"/>
  <c r="L95" i="2"/>
  <c r="L93" i="2"/>
  <c r="M93" i="2"/>
  <c r="DF87" i="2"/>
  <c r="K87" i="2"/>
  <c r="ED81" i="2"/>
  <c r="M81" i="2"/>
  <c r="ED80" i="2"/>
  <c r="M80" i="2"/>
  <c r="L76" i="2"/>
  <c r="DR77" i="2"/>
  <c r="L77" i="2"/>
  <c r="M69" i="2"/>
  <c r="M67" i="2"/>
  <c r="L46" i="2"/>
  <c r="M12" i="2"/>
  <c r="M13" i="2"/>
  <c r="M14" i="2"/>
  <c r="M15" i="2"/>
  <c r="M16" i="2"/>
  <c r="M17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7" i="2"/>
  <c r="M38" i="2"/>
  <c r="L12" i="2"/>
  <c r="L13" i="2"/>
  <c r="L14" i="2"/>
  <c r="L15" i="2"/>
  <c r="L16" i="2"/>
  <c r="L17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7" i="2"/>
  <c r="L38" i="2"/>
  <c r="K12" i="2"/>
  <c r="K13" i="2"/>
  <c r="K14" i="2"/>
  <c r="K15" i="2"/>
  <c r="K16" i="2"/>
  <c r="K17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7" i="2"/>
  <c r="K38" i="2"/>
  <c r="J12" i="2"/>
  <c r="J13" i="2"/>
  <c r="J14" i="2"/>
  <c r="J15" i="2"/>
  <c r="J16" i="2"/>
  <c r="J1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7" i="2"/>
  <c r="J38" i="2"/>
  <c r="I12" i="2"/>
  <c r="I13" i="2"/>
  <c r="I14" i="2"/>
  <c r="I15" i="2"/>
  <c r="I16" i="2"/>
  <c r="I17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7" i="2"/>
  <c r="I38" i="2"/>
  <c r="H12" i="2"/>
  <c r="H13" i="2"/>
  <c r="H14" i="2"/>
  <c r="H15" i="2"/>
  <c r="H16" i="2"/>
  <c r="H17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7" i="2"/>
  <c r="H38" i="2"/>
  <c r="G12" i="2"/>
  <c r="G13" i="2"/>
  <c r="G14" i="2"/>
  <c r="G15" i="2"/>
  <c r="G16" i="2"/>
  <c r="G17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7" i="2"/>
  <c r="G38" i="2"/>
  <c r="F12" i="2"/>
  <c r="F13" i="2"/>
  <c r="F14" i="2"/>
  <c r="F15" i="2"/>
  <c r="F16" i="2"/>
  <c r="F17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7" i="2"/>
  <c r="F38" i="2"/>
  <c r="E12" i="2"/>
  <c r="E13" i="2"/>
  <c r="E14" i="2"/>
  <c r="E15" i="2"/>
  <c r="E16" i="2"/>
  <c r="E17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7" i="2"/>
  <c r="E38" i="2"/>
  <c r="D12" i="2"/>
  <c r="D13" i="2"/>
  <c r="D14" i="2"/>
  <c r="D15" i="2"/>
  <c r="D16" i="2"/>
  <c r="D17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7" i="2"/>
  <c r="D38" i="2"/>
  <c r="Q77" i="2"/>
  <c r="Q78" i="2"/>
  <c r="Q96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7" i="2"/>
  <c r="BW88" i="2"/>
  <c r="BX87" i="2"/>
  <c r="BX88" i="2"/>
  <c r="BY87" i="2"/>
  <c r="BY88" i="2"/>
  <c r="BZ87" i="2"/>
  <c r="BZ88" i="2"/>
  <c r="CA87" i="2"/>
  <c r="CA88" i="2"/>
  <c r="CB87" i="2"/>
  <c r="CB88" i="2"/>
  <c r="CC87" i="2"/>
  <c r="CC88" i="2"/>
  <c r="CD87" i="2"/>
  <c r="CD88" i="2"/>
  <c r="CE87" i="2"/>
  <c r="CE88" i="2"/>
  <c r="CF87" i="2"/>
  <c r="CF88" i="2"/>
  <c r="CG87" i="2"/>
  <c r="CG88" i="2"/>
  <c r="CH87" i="2"/>
  <c r="CH88" i="2"/>
  <c r="CI87" i="2"/>
  <c r="CI88" i="2"/>
  <c r="CJ87" i="2"/>
  <c r="CJ88" i="2"/>
  <c r="CK87" i="2"/>
  <c r="CK88" i="2"/>
  <c r="CL87" i="2"/>
  <c r="CL88" i="2"/>
  <c r="CM87" i="2"/>
  <c r="CM88" i="2"/>
  <c r="CN87" i="2"/>
  <c r="CN88" i="2"/>
  <c r="CO87" i="2"/>
  <c r="CO88" i="2"/>
  <c r="CP87" i="2"/>
  <c r="CP88" i="2"/>
  <c r="CQ87" i="2"/>
  <c r="CQ88" i="2"/>
  <c r="CR87" i="2"/>
  <c r="CR88" i="2"/>
  <c r="CS87" i="2"/>
  <c r="CS88" i="2"/>
  <c r="CT87" i="2"/>
  <c r="CT88" i="2"/>
  <c r="CU87" i="2"/>
  <c r="CU88" i="2"/>
  <c r="CV87" i="2"/>
  <c r="CV88" i="2"/>
  <c r="CW87" i="2"/>
  <c r="CW88" i="2"/>
  <c r="CX87" i="2"/>
  <c r="CX88" i="2"/>
  <c r="CY87" i="2"/>
  <c r="CY88" i="2"/>
  <c r="CZ87" i="2"/>
  <c r="CZ88" i="2"/>
  <c r="DA87" i="2"/>
  <c r="DA88" i="2"/>
  <c r="DB87" i="2"/>
  <c r="DB88" i="2"/>
  <c r="DC87" i="2"/>
  <c r="DC88" i="2"/>
  <c r="DD87" i="2"/>
  <c r="DD88" i="2"/>
  <c r="DE87" i="2"/>
  <c r="DE88" i="2"/>
  <c r="DF88" i="2"/>
  <c r="DG87" i="2"/>
  <c r="DG88" i="2"/>
  <c r="DH87" i="2"/>
  <c r="DH88" i="2"/>
  <c r="DI87" i="2"/>
  <c r="DI88" i="2"/>
  <c r="DJ87" i="2"/>
  <c r="DJ88" i="2"/>
  <c r="DK87" i="2"/>
  <c r="DK88" i="2"/>
  <c r="DL87" i="2"/>
  <c r="DL88" i="2"/>
  <c r="DM87" i="2"/>
  <c r="DM88" i="2"/>
  <c r="DN87" i="2"/>
  <c r="DN88" i="2"/>
  <c r="DO87" i="2"/>
  <c r="DO88" i="2"/>
  <c r="DP87" i="2"/>
  <c r="DP88" i="2"/>
  <c r="DQ87" i="2"/>
  <c r="DQ88" i="2"/>
  <c r="DR87" i="2"/>
  <c r="DR88" i="2"/>
  <c r="DS87" i="2"/>
  <c r="DS88" i="2"/>
  <c r="DT87" i="2"/>
  <c r="DT88" i="2"/>
  <c r="DU87" i="2"/>
  <c r="DU88" i="2"/>
  <c r="DV87" i="2"/>
  <c r="DV88" i="2"/>
  <c r="DW87" i="2"/>
  <c r="DW88" i="2"/>
  <c r="DX87" i="2"/>
  <c r="DX88" i="2"/>
  <c r="DY87" i="2"/>
  <c r="DY88" i="2"/>
  <c r="DZ87" i="2"/>
  <c r="DZ88" i="2"/>
  <c r="EA87" i="2"/>
  <c r="EA88" i="2"/>
  <c r="EB87" i="2"/>
  <c r="EB88" i="2"/>
  <c r="EC87" i="2"/>
  <c r="EC88" i="2"/>
  <c r="ED88" i="2"/>
  <c r="BV40" i="2"/>
  <c r="O42" i="2"/>
  <c r="O74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C27" i="5"/>
  <c r="J52" i="7"/>
  <c r="D72" i="5"/>
  <c r="C72" i="5"/>
  <c r="A63" i="7"/>
  <c r="A62" i="7"/>
  <c r="B53" i="7"/>
  <c r="B54" i="7"/>
  <c r="B55" i="7"/>
  <c r="B56" i="7"/>
  <c r="B57" i="7"/>
  <c r="B58" i="7"/>
  <c r="B59" i="7"/>
  <c r="B60" i="7"/>
  <c r="B61" i="7"/>
  <c r="B62" i="7"/>
  <c r="B63" i="7"/>
  <c r="C19" i="5"/>
  <c r="C16" i="5"/>
  <c r="H62" i="7"/>
  <c r="I12" i="7"/>
  <c r="K12" i="7"/>
  <c r="E46" i="7"/>
  <c r="H46" i="7"/>
  <c r="B42" i="7"/>
  <c r="B43" i="7"/>
  <c r="B44" i="7"/>
  <c r="B45" i="7"/>
  <c r="B46" i="7"/>
  <c r="B47" i="7"/>
  <c r="A43" i="7"/>
  <c r="A44" i="7"/>
  <c r="A45" i="7"/>
  <c r="A46" i="7"/>
  <c r="A47" i="7"/>
  <c r="H63" i="7"/>
  <c r="I13" i="7"/>
  <c r="K13" i="7"/>
  <c r="E58" i="7"/>
  <c r="H58" i="7"/>
  <c r="I14" i="7"/>
  <c r="K14" i="7"/>
  <c r="E59" i="7"/>
  <c r="H59" i="7"/>
  <c r="I15" i="7"/>
  <c r="K15" i="7"/>
  <c r="E60" i="7"/>
  <c r="H60" i="7"/>
  <c r="I16" i="7"/>
  <c r="K16" i="7"/>
  <c r="E61" i="7"/>
  <c r="H61" i="7"/>
  <c r="E57" i="7"/>
  <c r="I11" i="7"/>
  <c r="K11" i="7"/>
  <c r="E56" i="7"/>
  <c r="I10" i="7"/>
  <c r="K10" i="7"/>
  <c r="E55" i="7"/>
  <c r="I9" i="7"/>
  <c r="K9" i="7"/>
  <c r="E54" i="7"/>
  <c r="E45" i="7"/>
  <c r="E44" i="7"/>
  <c r="E43" i="7"/>
  <c r="C18" i="7"/>
  <c r="D18" i="7"/>
  <c r="E18" i="7"/>
  <c r="G18" i="7"/>
  <c r="H18" i="7"/>
  <c r="I18" i="7"/>
  <c r="K18" i="7"/>
  <c r="DR78" i="2"/>
  <c r="DR96" i="2"/>
  <c r="DR101" i="2"/>
  <c r="L101" i="2"/>
  <c r="CT95" i="2"/>
  <c r="CT77" i="2"/>
  <c r="CT78" i="2"/>
  <c r="CT96" i="2"/>
  <c r="CT101" i="2"/>
  <c r="J101" i="2"/>
  <c r="CH95" i="2"/>
  <c r="CH77" i="2"/>
  <c r="CH78" i="2"/>
  <c r="CH96" i="2"/>
  <c r="CH101" i="2"/>
  <c r="I101" i="2"/>
  <c r="I87" i="2"/>
  <c r="I88" i="2"/>
  <c r="I95" i="2"/>
  <c r="I96" i="2"/>
  <c r="I97" i="2"/>
  <c r="I98" i="2"/>
  <c r="I99" i="2"/>
  <c r="J87" i="2"/>
  <c r="J88" i="2"/>
  <c r="J95" i="2"/>
  <c r="J96" i="2"/>
  <c r="J97" i="2"/>
  <c r="J98" i="2"/>
  <c r="J99" i="2"/>
  <c r="K88" i="2"/>
  <c r="K95" i="2"/>
  <c r="K96" i="2"/>
  <c r="K97" i="2"/>
  <c r="K98" i="2"/>
  <c r="K99" i="2"/>
  <c r="L86" i="2"/>
  <c r="L87" i="2"/>
  <c r="L88" i="2"/>
  <c r="L96" i="2"/>
  <c r="L97" i="2"/>
  <c r="L98" i="2"/>
  <c r="L99" i="2"/>
  <c r="M95" i="2"/>
  <c r="M96" i="2"/>
  <c r="M97" i="2"/>
  <c r="M98" i="2"/>
  <c r="M99" i="2"/>
  <c r="K93" i="2"/>
  <c r="J93" i="2"/>
  <c r="I93" i="2"/>
  <c r="H93" i="2"/>
  <c r="I91" i="2"/>
  <c r="H91" i="2"/>
  <c r="I92" i="2"/>
  <c r="J91" i="2"/>
  <c r="J92" i="2"/>
  <c r="K91" i="2"/>
  <c r="K92" i="2"/>
  <c r="L91" i="2"/>
  <c r="L92" i="2"/>
  <c r="M91" i="2"/>
  <c r="M92" i="2"/>
  <c r="I89" i="2"/>
  <c r="J89" i="2"/>
  <c r="K89" i="2"/>
  <c r="L89" i="2"/>
  <c r="M89" i="2"/>
  <c r="CH80" i="2"/>
  <c r="I80" i="2"/>
  <c r="CH81" i="2"/>
  <c r="I81" i="2"/>
  <c r="I82" i="2"/>
  <c r="CT80" i="2"/>
  <c r="J80" i="2"/>
  <c r="CT81" i="2"/>
  <c r="J81" i="2"/>
  <c r="J82" i="2"/>
  <c r="DF80" i="2"/>
  <c r="K80" i="2"/>
  <c r="DF81" i="2"/>
  <c r="K81" i="2"/>
  <c r="K82" i="2"/>
  <c r="DR80" i="2"/>
  <c r="L80" i="2"/>
  <c r="DR81" i="2"/>
  <c r="L81" i="2"/>
  <c r="L82" i="2"/>
  <c r="M82" i="2"/>
  <c r="I83" i="2"/>
  <c r="J83" i="2"/>
  <c r="K83" i="2"/>
  <c r="L83" i="2"/>
  <c r="M83" i="2"/>
  <c r="BV80" i="2"/>
  <c r="H80" i="2"/>
  <c r="I76" i="2"/>
  <c r="I77" i="2"/>
  <c r="I78" i="2"/>
  <c r="J76" i="2"/>
  <c r="J77" i="2"/>
  <c r="J78" i="2"/>
  <c r="K76" i="2"/>
  <c r="K77" i="2"/>
  <c r="K78" i="2"/>
  <c r="L78" i="2"/>
  <c r="M76" i="2"/>
  <c r="M77" i="2"/>
  <c r="M78" i="2"/>
  <c r="I69" i="2"/>
  <c r="D71" i="2"/>
  <c r="E71" i="2"/>
  <c r="F71" i="2"/>
  <c r="G71" i="2"/>
  <c r="H71" i="2"/>
  <c r="I71" i="2"/>
  <c r="I72" i="2"/>
  <c r="J69" i="2"/>
  <c r="J71" i="2"/>
  <c r="J72" i="2"/>
  <c r="K69" i="2"/>
  <c r="K71" i="2"/>
  <c r="K72" i="2"/>
  <c r="L69" i="2"/>
  <c r="L71" i="2"/>
  <c r="L72" i="2"/>
  <c r="M71" i="2"/>
  <c r="M72" i="2"/>
  <c r="I73" i="2"/>
  <c r="J73" i="2"/>
  <c r="K73" i="2"/>
  <c r="L73" i="2"/>
  <c r="M73" i="2"/>
  <c r="H69" i="2"/>
  <c r="L67" i="2"/>
  <c r="K67" i="2"/>
  <c r="J67" i="2"/>
  <c r="I67" i="2"/>
  <c r="H67" i="2"/>
  <c r="I65" i="2"/>
  <c r="J65" i="2"/>
  <c r="K65" i="2"/>
  <c r="L65" i="2"/>
  <c r="M65" i="2"/>
  <c r="D45" i="2"/>
  <c r="D48" i="2"/>
  <c r="D49" i="2"/>
  <c r="E45" i="2"/>
  <c r="E48" i="2"/>
  <c r="E49" i="2"/>
  <c r="F45" i="2"/>
  <c r="F48" i="2"/>
  <c r="F49" i="2"/>
  <c r="G45" i="2"/>
  <c r="G48" i="2"/>
  <c r="G49" i="2"/>
  <c r="H45" i="2"/>
  <c r="H48" i="2"/>
  <c r="H49" i="2"/>
  <c r="I45" i="2"/>
  <c r="I48" i="2"/>
  <c r="I49" i="2"/>
  <c r="J45" i="2"/>
  <c r="J48" i="2"/>
  <c r="J49" i="2"/>
  <c r="K45" i="2"/>
  <c r="K48" i="2"/>
  <c r="K49" i="2"/>
  <c r="L45" i="2"/>
  <c r="L48" i="2"/>
  <c r="L49" i="2"/>
  <c r="M45" i="2"/>
  <c r="M48" i="2"/>
  <c r="M49" i="2"/>
  <c r="M47" i="2"/>
  <c r="L47" i="2"/>
  <c r="K47" i="2"/>
  <c r="J47" i="2"/>
  <c r="I47" i="2"/>
  <c r="M46" i="2"/>
  <c r="K46" i="2"/>
  <c r="J46" i="2"/>
  <c r="I46" i="2"/>
  <c r="H46" i="2"/>
  <c r="I1" i="2"/>
  <c r="J1" i="2"/>
  <c r="K1" i="2"/>
  <c r="L1" i="2"/>
  <c r="M1" i="2"/>
  <c r="I10" i="2"/>
  <c r="J10" i="2"/>
  <c r="K10" i="2"/>
  <c r="L10" i="2"/>
  <c r="M10" i="2"/>
  <c r="A54" i="7"/>
  <c r="A55" i="7"/>
  <c r="A56" i="7"/>
  <c r="A57" i="7"/>
  <c r="A58" i="7"/>
  <c r="A59" i="7"/>
  <c r="A60" i="7"/>
  <c r="A61" i="7"/>
  <c r="B50" i="7"/>
  <c r="C19" i="7"/>
  <c r="C20" i="7"/>
  <c r="C21" i="7"/>
  <c r="C22" i="7"/>
  <c r="D19" i="7"/>
  <c r="D20" i="7"/>
  <c r="D21" i="7"/>
  <c r="D22" i="7"/>
  <c r="E19" i="7"/>
  <c r="E20" i="7"/>
  <c r="E21" i="7"/>
  <c r="E22" i="7"/>
  <c r="G19" i="7"/>
  <c r="G20" i="7"/>
  <c r="G21" i="7"/>
  <c r="G22" i="7"/>
  <c r="H19" i="7"/>
  <c r="H20" i="7"/>
  <c r="H21" i="7"/>
  <c r="H22" i="7"/>
  <c r="I22" i="7"/>
  <c r="K22" i="7"/>
  <c r="H97" i="2"/>
  <c r="H57" i="7"/>
  <c r="I21" i="7"/>
  <c r="K21" i="7"/>
  <c r="H56" i="7"/>
  <c r="I20" i="7"/>
  <c r="K20" i="7"/>
  <c r="H55" i="7"/>
  <c r="I19" i="7"/>
  <c r="K19" i="7"/>
  <c r="H54" i="7"/>
  <c r="H53" i="7"/>
  <c r="H52" i="7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D3" i="2"/>
  <c r="ED1" i="2"/>
  <c r="ED2" i="2"/>
  <c r="ED4" i="2"/>
  <c r="ED6" i="2"/>
  <c r="ED40" i="2"/>
  <c r="ED56" i="2"/>
  <c r="ED62" i="2"/>
  <c r="ED82" i="2"/>
  <c r="ED89" i="2"/>
  <c r="ED99" i="2"/>
  <c r="DX3" i="2"/>
  <c r="DX1" i="2"/>
  <c r="DY3" i="2"/>
  <c r="DY1" i="2"/>
  <c r="DZ3" i="2"/>
  <c r="DZ1" i="2"/>
  <c r="EA3" i="2"/>
  <c r="EA1" i="2"/>
  <c r="EB3" i="2"/>
  <c r="EB1" i="2"/>
  <c r="EC3" i="2"/>
  <c r="EC1" i="2"/>
  <c r="DX2" i="2"/>
  <c r="DY2" i="2"/>
  <c r="DZ2" i="2"/>
  <c r="EA2" i="2"/>
  <c r="EB2" i="2"/>
  <c r="EC2" i="2"/>
  <c r="DX4" i="2"/>
  <c r="DY4" i="2"/>
  <c r="DZ4" i="2"/>
  <c r="EA4" i="2"/>
  <c r="EB4" i="2"/>
  <c r="EC4" i="2"/>
  <c r="DX6" i="2"/>
  <c r="DY6" i="2"/>
  <c r="DZ6" i="2"/>
  <c r="EA6" i="2"/>
  <c r="EB6" i="2"/>
  <c r="EC6" i="2"/>
  <c r="DX40" i="2"/>
  <c r="DY40" i="2"/>
  <c r="DZ40" i="2"/>
  <c r="EA40" i="2"/>
  <c r="EB40" i="2"/>
  <c r="EC40" i="2"/>
  <c r="DX77" i="2"/>
  <c r="DY77" i="2"/>
  <c r="DZ77" i="2"/>
  <c r="EA77" i="2"/>
  <c r="EB77" i="2"/>
  <c r="EC77" i="2"/>
  <c r="DX78" i="2"/>
  <c r="DY78" i="2"/>
  <c r="DZ78" i="2"/>
  <c r="EA78" i="2"/>
  <c r="EB78" i="2"/>
  <c r="EC78" i="2"/>
  <c r="DX80" i="2"/>
  <c r="DY80" i="2"/>
  <c r="DZ80" i="2"/>
  <c r="EA80" i="2"/>
  <c r="EB80" i="2"/>
  <c r="EC80" i="2"/>
  <c r="DX81" i="2"/>
  <c r="DY81" i="2"/>
  <c r="DZ81" i="2"/>
  <c r="EA81" i="2"/>
  <c r="EB81" i="2"/>
  <c r="EC81" i="2"/>
  <c r="DX82" i="2"/>
  <c r="DY82" i="2"/>
  <c r="DZ82" i="2"/>
  <c r="EA82" i="2"/>
  <c r="EB82" i="2"/>
  <c r="EC82" i="2"/>
  <c r="DX89" i="2"/>
  <c r="DY89" i="2"/>
  <c r="DZ89" i="2"/>
  <c r="EA89" i="2"/>
  <c r="EB89" i="2"/>
  <c r="EC89" i="2"/>
  <c r="DX95" i="2"/>
  <c r="DY95" i="2"/>
  <c r="DZ95" i="2"/>
  <c r="EA95" i="2"/>
  <c r="EB95" i="2"/>
  <c r="EC95" i="2"/>
  <c r="DX96" i="2"/>
  <c r="DY96" i="2"/>
  <c r="DZ96" i="2"/>
  <c r="EA96" i="2"/>
  <c r="EB96" i="2"/>
  <c r="EC96" i="2"/>
  <c r="DX99" i="2"/>
  <c r="DY99" i="2"/>
  <c r="DZ99" i="2"/>
  <c r="EA99" i="2"/>
  <c r="EB99" i="2"/>
  <c r="EC99" i="2"/>
  <c r="DX101" i="2"/>
  <c r="DY101" i="2"/>
  <c r="DZ101" i="2"/>
  <c r="EA101" i="2"/>
  <c r="EB101" i="2"/>
  <c r="EC101" i="2"/>
  <c r="DG3" i="2"/>
  <c r="DG1" i="2"/>
  <c r="DH3" i="2"/>
  <c r="DH1" i="2"/>
  <c r="DI3" i="2"/>
  <c r="DI1" i="2"/>
  <c r="DJ3" i="2"/>
  <c r="DJ1" i="2"/>
  <c r="DK3" i="2"/>
  <c r="DK1" i="2"/>
  <c r="DL3" i="2"/>
  <c r="DL1" i="2"/>
  <c r="DM3" i="2"/>
  <c r="DM1" i="2"/>
  <c r="DN3" i="2"/>
  <c r="DN1" i="2"/>
  <c r="DO3" i="2"/>
  <c r="DO1" i="2"/>
  <c r="DP3" i="2"/>
  <c r="DP1" i="2"/>
  <c r="DQ3" i="2"/>
  <c r="DQ1" i="2"/>
  <c r="DR3" i="2"/>
  <c r="DR1" i="2"/>
  <c r="DS3" i="2"/>
  <c r="DS1" i="2"/>
  <c r="DT3" i="2"/>
  <c r="DT1" i="2"/>
  <c r="DU3" i="2"/>
  <c r="DU1" i="2"/>
  <c r="DV3" i="2"/>
  <c r="DV1" i="2"/>
  <c r="DW3" i="2"/>
  <c r="DW1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G77" i="2"/>
  <c r="DH77" i="2"/>
  <c r="DI77" i="2"/>
  <c r="DJ77" i="2"/>
  <c r="DK77" i="2"/>
  <c r="DL77" i="2"/>
  <c r="DM77" i="2"/>
  <c r="DN77" i="2"/>
  <c r="DO77" i="2"/>
  <c r="DP77" i="2"/>
  <c r="DQ77" i="2"/>
  <c r="DS77" i="2"/>
  <c r="DT77" i="2"/>
  <c r="DU77" i="2"/>
  <c r="DV77" i="2"/>
  <c r="DW77" i="2"/>
  <c r="DG78" i="2"/>
  <c r="DH78" i="2"/>
  <c r="DI78" i="2"/>
  <c r="DJ78" i="2"/>
  <c r="DK78" i="2"/>
  <c r="DL78" i="2"/>
  <c r="DM78" i="2"/>
  <c r="DN78" i="2"/>
  <c r="DO78" i="2"/>
  <c r="DP78" i="2"/>
  <c r="DQ78" i="2"/>
  <c r="DS78" i="2"/>
  <c r="DT78" i="2"/>
  <c r="DU78" i="2"/>
  <c r="DV78" i="2"/>
  <c r="DW78" i="2"/>
  <c r="DG80" i="2"/>
  <c r="DH80" i="2"/>
  <c r="DI80" i="2"/>
  <c r="DJ80" i="2"/>
  <c r="DK80" i="2"/>
  <c r="DL80" i="2"/>
  <c r="DM80" i="2"/>
  <c r="DN80" i="2"/>
  <c r="DO80" i="2"/>
  <c r="DP80" i="2"/>
  <c r="DQ80" i="2"/>
  <c r="DS80" i="2"/>
  <c r="DT80" i="2"/>
  <c r="DU80" i="2"/>
  <c r="DV80" i="2"/>
  <c r="DW80" i="2"/>
  <c r="DG81" i="2"/>
  <c r="DH81" i="2"/>
  <c r="DI81" i="2"/>
  <c r="DJ81" i="2"/>
  <c r="DK81" i="2"/>
  <c r="DL81" i="2"/>
  <c r="DM81" i="2"/>
  <c r="DN81" i="2"/>
  <c r="DO81" i="2"/>
  <c r="DP81" i="2"/>
  <c r="DQ81" i="2"/>
  <c r="DS81" i="2"/>
  <c r="DT81" i="2"/>
  <c r="DU81" i="2"/>
  <c r="DV81" i="2"/>
  <c r="DW81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G95" i="2"/>
  <c r="DH95" i="2"/>
  <c r="DI95" i="2"/>
  <c r="DJ95" i="2"/>
  <c r="DK95" i="2"/>
  <c r="DL95" i="2"/>
  <c r="DM95" i="2"/>
  <c r="DN95" i="2"/>
  <c r="DO95" i="2"/>
  <c r="DP95" i="2"/>
  <c r="DQ95" i="2"/>
  <c r="DS95" i="2"/>
  <c r="DT95" i="2"/>
  <c r="DU95" i="2"/>
  <c r="DV95" i="2"/>
  <c r="DW95" i="2"/>
  <c r="DG96" i="2"/>
  <c r="DH96" i="2"/>
  <c r="DI96" i="2"/>
  <c r="DJ96" i="2"/>
  <c r="DK96" i="2"/>
  <c r="DL96" i="2"/>
  <c r="DM96" i="2"/>
  <c r="DN96" i="2"/>
  <c r="DO96" i="2"/>
  <c r="DP96" i="2"/>
  <c r="DQ96" i="2"/>
  <c r="DS96" i="2"/>
  <c r="DT96" i="2"/>
  <c r="DU96" i="2"/>
  <c r="DV96" i="2"/>
  <c r="DW96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G101" i="2"/>
  <c r="DH101" i="2"/>
  <c r="DI101" i="2"/>
  <c r="DJ101" i="2"/>
  <c r="DK101" i="2"/>
  <c r="DL101" i="2"/>
  <c r="DM101" i="2"/>
  <c r="DN101" i="2"/>
  <c r="DO101" i="2"/>
  <c r="DP101" i="2"/>
  <c r="DQ101" i="2"/>
  <c r="DS101" i="2"/>
  <c r="DT101" i="2"/>
  <c r="DU101" i="2"/>
  <c r="DV101" i="2"/>
  <c r="DW101" i="2"/>
  <c r="CU3" i="2"/>
  <c r="CU1" i="2"/>
  <c r="CV3" i="2"/>
  <c r="CV1" i="2"/>
  <c r="CW3" i="2"/>
  <c r="CW1" i="2"/>
  <c r="CX3" i="2"/>
  <c r="CX1" i="2"/>
  <c r="CY3" i="2"/>
  <c r="CY1" i="2"/>
  <c r="CZ3" i="2"/>
  <c r="CZ1" i="2"/>
  <c r="DA3" i="2"/>
  <c r="DA1" i="2"/>
  <c r="DB3" i="2"/>
  <c r="DB1" i="2"/>
  <c r="DC3" i="2"/>
  <c r="DC1" i="2"/>
  <c r="DD3" i="2"/>
  <c r="DD1" i="2"/>
  <c r="DE3" i="2"/>
  <c r="DE1" i="2"/>
  <c r="DF3" i="2"/>
  <c r="DF1" i="2"/>
  <c r="CU2" i="2"/>
  <c r="CV2" i="2"/>
  <c r="CW2" i="2"/>
  <c r="CX2" i="2"/>
  <c r="CY2" i="2"/>
  <c r="CZ2" i="2"/>
  <c r="DA2" i="2"/>
  <c r="DB2" i="2"/>
  <c r="DC2" i="2"/>
  <c r="DD2" i="2"/>
  <c r="DE2" i="2"/>
  <c r="DF2" i="2"/>
  <c r="CU4" i="2"/>
  <c r="CV4" i="2"/>
  <c r="CW4" i="2"/>
  <c r="CX4" i="2"/>
  <c r="CY4" i="2"/>
  <c r="CZ4" i="2"/>
  <c r="DA4" i="2"/>
  <c r="DB4" i="2"/>
  <c r="DC4" i="2"/>
  <c r="DD4" i="2"/>
  <c r="DE4" i="2"/>
  <c r="DF4" i="2"/>
  <c r="CU6" i="2"/>
  <c r="CV6" i="2"/>
  <c r="CW6" i="2"/>
  <c r="CX6" i="2"/>
  <c r="CY6" i="2"/>
  <c r="CZ6" i="2"/>
  <c r="DA6" i="2"/>
  <c r="DB6" i="2"/>
  <c r="DC6" i="2"/>
  <c r="DD6" i="2"/>
  <c r="DE6" i="2"/>
  <c r="DF6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U77" i="2"/>
  <c r="CV77" i="2"/>
  <c r="CW77" i="2"/>
  <c r="CX77" i="2"/>
  <c r="CY77" i="2"/>
  <c r="CZ77" i="2"/>
  <c r="DA77" i="2"/>
  <c r="DB77" i="2"/>
  <c r="DC77" i="2"/>
  <c r="DD77" i="2"/>
  <c r="DE77" i="2"/>
  <c r="CU78" i="2"/>
  <c r="CV78" i="2"/>
  <c r="CW78" i="2"/>
  <c r="CX78" i="2"/>
  <c r="CY78" i="2"/>
  <c r="CZ78" i="2"/>
  <c r="DA78" i="2"/>
  <c r="DB78" i="2"/>
  <c r="DC78" i="2"/>
  <c r="DD78" i="2"/>
  <c r="DE78" i="2"/>
  <c r="CU80" i="2"/>
  <c r="CV80" i="2"/>
  <c r="CW80" i="2"/>
  <c r="CX80" i="2"/>
  <c r="CY80" i="2"/>
  <c r="CZ80" i="2"/>
  <c r="DA80" i="2"/>
  <c r="DB80" i="2"/>
  <c r="DC80" i="2"/>
  <c r="DD80" i="2"/>
  <c r="DE80" i="2"/>
  <c r="CU81" i="2"/>
  <c r="CV81" i="2"/>
  <c r="CW81" i="2"/>
  <c r="CX81" i="2"/>
  <c r="CY81" i="2"/>
  <c r="CZ81" i="2"/>
  <c r="DA81" i="2"/>
  <c r="DB81" i="2"/>
  <c r="DC81" i="2"/>
  <c r="DD81" i="2"/>
  <c r="DE81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CU95" i="2"/>
  <c r="CV95" i="2"/>
  <c r="CW95" i="2"/>
  <c r="CX95" i="2"/>
  <c r="CY95" i="2"/>
  <c r="CZ95" i="2"/>
  <c r="DA95" i="2"/>
  <c r="DB95" i="2"/>
  <c r="DC95" i="2"/>
  <c r="DD95" i="2"/>
  <c r="DE95" i="2"/>
  <c r="CU96" i="2"/>
  <c r="CV96" i="2"/>
  <c r="CW96" i="2"/>
  <c r="CX96" i="2"/>
  <c r="CY96" i="2"/>
  <c r="CZ96" i="2"/>
  <c r="DA96" i="2"/>
  <c r="DB96" i="2"/>
  <c r="DC96" i="2"/>
  <c r="DD96" i="2"/>
  <c r="DE96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CU101" i="2"/>
  <c r="CV101" i="2"/>
  <c r="CW101" i="2"/>
  <c r="CX101" i="2"/>
  <c r="CY101" i="2"/>
  <c r="CZ101" i="2"/>
  <c r="DA101" i="2"/>
  <c r="DB101" i="2"/>
  <c r="DC101" i="2"/>
  <c r="DD101" i="2"/>
  <c r="DE101" i="2"/>
  <c r="BW3" i="2"/>
  <c r="BW1" i="2"/>
  <c r="BX3" i="2"/>
  <c r="BX1" i="2"/>
  <c r="BY3" i="2"/>
  <c r="BY1" i="2"/>
  <c r="BZ3" i="2"/>
  <c r="BZ1" i="2"/>
  <c r="CA3" i="2"/>
  <c r="CA1" i="2"/>
  <c r="CB3" i="2"/>
  <c r="CB1" i="2"/>
  <c r="CC3" i="2"/>
  <c r="CC1" i="2"/>
  <c r="CD3" i="2"/>
  <c r="CD1" i="2"/>
  <c r="CE3" i="2"/>
  <c r="CE1" i="2"/>
  <c r="CF3" i="2"/>
  <c r="CF1" i="2"/>
  <c r="CG3" i="2"/>
  <c r="CG1" i="2"/>
  <c r="CH3" i="2"/>
  <c r="CH1" i="2"/>
  <c r="CI3" i="2"/>
  <c r="CI1" i="2"/>
  <c r="CJ3" i="2"/>
  <c r="CJ1" i="2"/>
  <c r="CK3" i="2"/>
  <c r="CK1" i="2"/>
  <c r="CL3" i="2"/>
  <c r="CL1" i="2"/>
  <c r="CM3" i="2"/>
  <c r="CM1" i="2"/>
  <c r="CN3" i="2"/>
  <c r="CN1" i="2"/>
  <c r="CO3" i="2"/>
  <c r="CO1" i="2"/>
  <c r="CP3" i="2"/>
  <c r="CP1" i="2"/>
  <c r="CQ3" i="2"/>
  <c r="CQ1" i="2"/>
  <c r="CR3" i="2"/>
  <c r="CR1" i="2"/>
  <c r="CS3" i="2"/>
  <c r="CS1" i="2"/>
  <c r="CT3" i="2"/>
  <c r="CT1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BW77" i="2"/>
  <c r="BX77" i="2"/>
  <c r="BY77" i="2"/>
  <c r="BZ77" i="2"/>
  <c r="CA77" i="2"/>
  <c r="CB77" i="2"/>
  <c r="CC77" i="2"/>
  <c r="CD77" i="2"/>
  <c r="CE77" i="2"/>
  <c r="CF77" i="2"/>
  <c r="CG77" i="2"/>
  <c r="CI77" i="2"/>
  <c r="CJ77" i="2"/>
  <c r="CK77" i="2"/>
  <c r="CL77" i="2"/>
  <c r="CM77" i="2"/>
  <c r="CN77" i="2"/>
  <c r="CO77" i="2"/>
  <c r="CP77" i="2"/>
  <c r="CQ77" i="2"/>
  <c r="CR77" i="2"/>
  <c r="CS77" i="2"/>
  <c r="BW78" i="2"/>
  <c r="BX78" i="2"/>
  <c r="BY78" i="2"/>
  <c r="BZ78" i="2"/>
  <c r="CA78" i="2"/>
  <c r="CB78" i="2"/>
  <c r="CC78" i="2"/>
  <c r="CD78" i="2"/>
  <c r="CE78" i="2"/>
  <c r="CF78" i="2"/>
  <c r="CG78" i="2"/>
  <c r="CI78" i="2"/>
  <c r="CJ78" i="2"/>
  <c r="CK78" i="2"/>
  <c r="CL78" i="2"/>
  <c r="CM78" i="2"/>
  <c r="CN78" i="2"/>
  <c r="CO78" i="2"/>
  <c r="CP78" i="2"/>
  <c r="CQ78" i="2"/>
  <c r="CR78" i="2"/>
  <c r="CS78" i="2"/>
  <c r="BW80" i="2"/>
  <c r="BX80" i="2"/>
  <c r="BY80" i="2"/>
  <c r="BZ80" i="2"/>
  <c r="CA80" i="2"/>
  <c r="CB80" i="2"/>
  <c r="CC80" i="2"/>
  <c r="CD80" i="2"/>
  <c r="CE80" i="2"/>
  <c r="CF80" i="2"/>
  <c r="CG80" i="2"/>
  <c r="CI80" i="2"/>
  <c r="CJ80" i="2"/>
  <c r="CK80" i="2"/>
  <c r="CL80" i="2"/>
  <c r="CM80" i="2"/>
  <c r="CN80" i="2"/>
  <c r="CO80" i="2"/>
  <c r="CP80" i="2"/>
  <c r="CQ80" i="2"/>
  <c r="CR80" i="2"/>
  <c r="CS80" i="2"/>
  <c r="BW81" i="2"/>
  <c r="BX81" i="2"/>
  <c r="BY81" i="2"/>
  <c r="BZ81" i="2"/>
  <c r="CA81" i="2"/>
  <c r="CB81" i="2"/>
  <c r="CC81" i="2"/>
  <c r="CD81" i="2"/>
  <c r="CE81" i="2"/>
  <c r="CF81" i="2"/>
  <c r="CG81" i="2"/>
  <c r="CI81" i="2"/>
  <c r="CJ81" i="2"/>
  <c r="CK81" i="2"/>
  <c r="CL81" i="2"/>
  <c r="CM81" i="2"/>
  <c r="CN81" i="2"/>
  <c r="CO81" i="2"/>
  <c r="CP81" i="2"/>
  <c r="CQ81" i="2"/>
  <c r="CR81" i="2"/>
  <c r="CS81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BW95" i="2"/>
  <c r="BX95" i="2"/>
  <c r="BY95" i="2"/>
  <c r="BZ95" i="2"/>
  <c r="CA95" i="2"/>
  <c r="CB95" i="2"/>
  <c r="CC95" i="2"/>
  <c r="CD95" i="2"/>
  <c r="CE95" i="2"/>
  <c r="CF95" i="2"/>
  <c r="CG95" i="2"/>
  <c r="CI95" i="2"/>
  <c r="CJ95" i="2"/>
  <c r="CK95" i="2"/>
  <c r="CL95" i="2"/>
  <c r="CM95" i="2"/>
  <c r="CN95" i="2"/>
  <c r="CO95" i="2"/>
  <c r="CP95" i="2"/>
  <c r="CQ95" i="2"/>
  <c r="CR95" i="2"/>
  <c r="CS95" i="2"/>
  <c r="BW96" i="2"/>
  <c r="BX96" i="2"/>
  <c r="BY96" i="2"/>
  <c r="BZ96" i="2"/>
  <c r="CA96" i="2"/>
  <c r="CB96" i="2"/>
  <c r="CC96" i="2"/>
  <c r="CD96" i="2"/>
  <c r="CE96" i="2"/>
  <c r="CF96" i="2"/>
  <c r="CG96" i="2"/>
  <c r="CI96" i="2"/>
  <c r="CJ96" i="2"/>
  <c r="CK96" i="2"/>
  <c r="CL96" i="2"/>
  <c r="CM96" i="2"/>
  <c r="CN96" i="2"/>
  <c r="CO96" i="2"/>
  <c r="CP96" i="2"/>
  <c r="CQ96" i="2"/>
  <c r="CR96" i="2"/>
  <c r="CS96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BW101" i="2"/>
  <c r="BX101" i="2"/>
  <c r="BY101" i="2"/>
  <c r="BZ101" i="2"/>
  <c r="CA101" i="2"/>
  <c r="CB101" i="2"/>
  <c r="CC101" i="2"/>
  <c r="CD101" i="2"/>
  <c r="CE101" i="2"/>
  <c r="CF101" i="2"/>
  <c r="CG101" i="2"/>
  <c r="CI101" i="2"/>
  <c r="CJ101" i="2"/>
  <c r="CK101" i="2"/>
  <c r="CL101" i="2"/>
  <c r="CM101" i="2"/>
  <c r="CN101" i="2"/>
  <c r="CO101" i="2"/>
  <c r="CP101" i="2"/>
  <c r="CQ101" i="2"/>
  <c r="CR101" i="2"/>
  <c r="CS101" i="2"/>
  <c r="B39" i="7"/>
  <c r="BV95" i="2"/>
  <c r="BV77" i="2"/>
  <c r="BV78" i="2"/>
  <c r="BV96" i="2"/>
  <c r="BV101" i="2"/>
  <c r="BK95" i="2"/>
  <c r="BK77" i="2"/>
  <c r="BK78" i="2"/>
  <c r="BK96" i="2"/>
  <c r="BK101" i="2"/>
  <c r="E193" i="6"/>
  <c r="L159" i="6"/>
  <c r="C71" i="6"/>
  <c r="C134" i="6"/>
  <c r="H134" i="6"/>
  <c r="D86" i="2"/>
  <c r="H47" i="7"/>
  <c r="H45" i="7"/>
  <c r="H44" i="7"/>
  <c r="H43" i="7"/>
  <c r="H42" i="7"/>
  <c r="H41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91" i="2"/>
  <c r="H92" i="2"/>
  <c r="F91" i="2"/>
  <c r="G92" i="2"/>
  <c r="E91" i="2"/>
  <c r="F92" i="2"/>
  <c r="D91" i="2"/>
  <c r="E92" i="2"/>
  <c r="C23" i="7"/>
  <c r="D23" i="7"/>
  <c r="E23" i="7"/>
  <c r="G23" i="7"/>
  <c r="I23" i="7"/>
  <c r="K23" i="7"/>
  <c r="C24" i="7"/>
  <c r="D24" i="7"/>
  <c r="E24" i="7"/>
  <c r="G24" i="7"/>
  <c r="I24" i="7"/>
  <c r="K24" i="7"/>
  <c r="C25" i="7"/>
  <c r="D25" i="7"/>
  <c r="E25" i="7"/>
  <c r="G25" i="7"/>
  <c r="I25" i="7"/>
  <c r="K25" i="7"/>
  <c r="C26" i="7"/>
  <c r="D26" i="7"/>
  <c r="E26" i="7"/>
  <c r="G26" i="7"/>
  <c r="I26" i="7"/>
  <c r="K26" i="7"/>
  <c r="C27" i="7"/>
  <c r="D27" i="7"/>
  <c r="E27" i="7"/>
  <c r="G27" i="7"/>
  <c r="I27" i="7"/>
  <c r="K27" i="7"/>
  <c r="C28" i="7"/>
  <c r="D28" i="7"/>
  <c r="E28" i="7"/>
  <c r="G28" i="7"/>
  <c r="I28" i="7"/>
  <c r="K28" i="7"/>
  <c r="C29" i="7"/>
  <c r="D29" i="7"/>
  <c r="E29" i="7"/>
  <c r="G29" i="7"/>
  <c r="I29" i="7"/>
  <c r="K29" i="7"/>
  <c r="C30" i="7"/>
  <c r="D30" i="7"/>
  <c r="E30" i="7"/>
  <c r="G30" i="7"/>
  <c r="I30" i="7"/>
  <c r="K30" i="7"/>
  <c r="C31" i="7"/>
  <c r="D31" i="7"/>
  <c r="E31" i="7"/>
  <c r="G31" i="7"/>
  <c r="I31" i="7"/>
  <c r="K31" i="7"/>
  <c r="C32" i="7"/>
  <c r="D32" i="7"/>
  <c r="E32" i="7"/>
  <c r="G32" i="7"/>
  <c r="I32" i="7"/>
  <c r="K32" i="7"/>
  <c r="C33" i="7"/>
  <c r="D33" i="7"/>
  <c r="E33" i="7"/>
  <c r="G33" i="7"/>
  <c r="I33" i="7"/>
  <c r="K33" i="7"/>
  <c r="C34" i="7"/>
  <c r="D34" i="7"/>
  <c r="E34" i="7"/>
  <c r="G34" i="7"/>
  <c r="I34" i="7"/>
  <c r="K34" i="7"/>
  <c r="C35" i="7"/>
  <c r="D35" i="7"/>
  <c r="E35" i="7"/>
  <c r="G35" i="7"/>
  <c r="I35" i="7"/>
  <c r="K35" i="7"/>
  <c r="C36" i="7"/>
  <c r="D36" i="7"/>
  <c r="E36" i="7"/>
  <c r="G36" i="7"/>
  <c r="I36" i="7"/>
  <c r="K36" i="7"/>
  <c r="C37" i="7"/>
  <c r="D37" i="7"/>
  <c r="E37" i="7"/>
  <c r="G37" i="7"/>
  <c r="I37" i="7"/>
  <c r="K37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6" i="7"/>
  <c r="O95" i="2"/>
  <c r="O77" i="2"/>
  <c r="O78" i="2"/>
  <c r="O96" i="2"/>
  <c r="O101" i="2"/>
  <c r="P95" i="2"/>
  <c r="P77" i="2"/>
  <c r="P78" i="2"/>
  <c r="P96" i="2"/>
  <c r="P101" i="2"/>
  <c r="Q95" i="2"/>
  <c r="Q101" i="2"/>
  <c r="R95" i="2"/>
  <c r="R77" i="2"/>
  <c r="R78" i="2"/>
  <c r="R96" i="2"/>
  <c r="R101" i="2"/>
  <c r="S95" i="2"/>
  <c r="S77" i="2"/>
  <c r="S78" i="2"/>
  <c r="S96" i="2"/>
  <c r="S101" i="2"/>
  <c r="T95" i="2"/>
  <c r="T77" i="2"/>
  <c r="T78" i="2"/>
  <c r="T96" i="2"/>
  <c r="T101" i="2"/>
  <c r="U95" i="2"/>
  <c r="U77" i="2"/>
  <c r="U78" i="2"/>
  <c r="U96" i="2"/>
  <c r="U101" i="2"/>
  <c r="V95" i="2"/>
  <c r="V77" i="2"/>
  <c r="V78" i="2"/>
  <c r="V96" i="2"/>
  <c r="V101" i="2"/>
  <c r="W95" i="2"/>
  <c r="W77" i="2"/>
  <c r="W78" i="2"/>
  <c r="W96" i="2"/>
  <c r="W101" i="2"/>
  <c r="X95" i="2"/>
  <c r="X77" i="2"/>
  <c r="X78" i="2"/>
  <c r="X96" i="2"/>
  <c r="X101" i="2"/>
  <c r="Y95" i="2"/>
  <c r="Y77" i="2"/>
  <c r="Y78" i="2"/>
  <c r="Y96" i="2"/>
  <c r="Y101" i="2"/>
  <c r="Z95" i="2"/>
  <c r="Z77" i="2"/>
  <c r="Z78" i="2"/>
  <c r="Z96" i="2"/>
  <c r="Z101" i="2"/>
  <c r="AA95" i="2"/>
  <c r="AA77" i="2"/>
  <c r="AA78" i="2"/>
  <c r="AA96" i="2"/>
  <c r="AA101" i="2"/>
  <c r="AB95" i="2"/>
  <c r="AB77" i="2"/>
  <c r="AB78" i="2"/>
  <c r="AB96" i="2"/>
  <c r="AB101" i="2"/>
  <c r="AC95" i="2"/>
  <c r="AC77" i="2"/>
  <c r="AC78" i="2"/>
  <c r="AC96" i="2"/>
  <c r="AC101" i="2"/>
  <c r="AD95" i="2"/>
  <c r="AD77" i="2"/>
  <c r="AD78" i="2"/>
  <c r="AD96" i="2"/>
  <c r="AD101" i="2"/>
  <c r="AE95" i="2"/>
  <c r="AE77" i="2"/>
  <c r="AE78" i="2"/>
  <c r="AE96" i="2"/>
  <c r="AE101" i="2"/>
  <c r="AF95" i="2"/>
  <c r="AF77" i="2"/>
  <c r="AF78" i="2"/>
  <c r="AF96" i="2"/>
  <c r="AF101" i="2"/>
  <c r="AG95" i="2"/>
  <c r="AG77" i="2"/>
  <c r="AG78" i="2"/>
  <c r="AG96" i="2"/>
  <c r="AG101" i="2"/>
  <c r="AH95" i="2"/>
  <c r="AH77" i="2"/>
  <c r="AH78" i="2"/>
  <c r="AH96" i="2"/>
  <c r="AH101" i="2"/>
  <c r="AI95" i="2"/>
  <c r="AI77" i="2"/>
  <c r="AI78" i="2"/>
  <c r="AI96" i="2"/>
  <c r="AI101" i="2"/>
  <c r="AJ95" i="2"/>
  <c r="AJ77" i="2"/>
  <c r="AJ78" i="2"/>
  <c r="AJ96" i="2"/>
  <c r="AJ101" i="2"/>
  <c r="AK95" i="2"/>
  <c r="AK77" i="2"/>
  <c r="AK78" i="2"/>
  <c r="AK96" i="2"/>
  <c r="AK101" i="2"/>
  <c r="AL95" i="2"/>
  <c r="AL77" i="2"/>
  <c r="AL78" i="2"/>
  <c r="AL96" i="2"/>
  <c r="AL101" i="2"/>
  <c r="AM95" i="2"/>
  <c r="AM77" i="2"/>
  <c r="AM78" i="2"/>
  <c r="AM96" i="2"/>
  <c r="AM101" i="2"/>
  <c r="AN95" i="2"/>
  <c r="AN77" i="2"/>
  <c r="AN78" i="2"/>
  <c r="AN96" i="2"/>
  <c r="AN101" i="2"/>
  <c r="AO95" i="2"/>
  <c r="AO77" i="2"/>
  <c r="AO78" i="2"/>
  <c r="AO96" i="2"/>
  <c r="AO101" i="2"/>
  <c r="AP95" i="2"/>
  <c r="AP77" i="2"/>
  <c r="AP78" i="2"/>
  <c r="AP96" i="2"/>
  <c r="AP101" i="2"/>
  <c r="AQ95" i="2"/>
  <c r="AQ77" i="2"/>
  <c r="AQ78" i="2"/>
  <c r="AQ96" i="2"/>
  <c r="AQ101" i="2"/>
  <c r="AR95" i="2"/>
  <c r="AR77" i="2"/>
  <c r="AR78" i="2"/>
  <c r="AR96" i="2"/>
  <c r="AR101" i="2"/>
  <c r="AS95" i="2"/>
  <c r="AS77" i="2"/>
  <c r="AS78" i="2"/>
  <c r="AS96" i="2"/>
  <c r="AS101" i="2"/>
  <c r="AT95" i="2"/>
  <c r="AT77" i="2"/>
  <c r="AT78" i="2"/>
  <c r="AT96" i="2"/>
  <c r="AT101" i="2"/>
  <c r="AU95" i="2"/>
  <c r="AU77" i="2"/>
  <c r="AU78" i="2"/>
  <c r="AU96" i="2"/>
  <c r="AU101" i="2"/>
  <c r="AV95" i="2"/>
  <c r="AV77" i="2"/>
  <c r="AV78" i="2"/>
  <c r="AV96" i="2"/>
  <c r="AV101" i="2"/>
  <c r="AW95" i="2"/>
  <c r="AW77" i="2"/>
  <c r="AW78" i="2"/>
  <c r="AW96" i="2"/>
  <c r="AW101" i="2"/>
  <c r="AX95" i="2"/>
  <c r="AX77" i="2"/>
  <c r="AX78" i="2"/>
  <c r="AX96" i="2"/>
  <c r="AX101" i="2"/>
  <c r="AY95" i="2"/>
  <c r="AY77" i="2"/>
  <c r="AY78" i="2"/>
  <c r="AY96" i="2"/>
  <c r="AY101" i="2"/>
  <c r="AZ95" i="2"/>
  <c r="AZ77" i="2"/>
  <c r="AZ78" i="2"/>
  <c r="AZ96" i="2"/>
  <c r="AZ101" i="2"/>
  <c r="BA95" i="2"/>
  <c r="BA77" i="2"/>
  <c r="BA78" i="2"/>
  <c r="BA96" i="2"/>
  <c r="BA101" i="2"/>
  <c r="BB95" i="2"/>
  <c r="BB77" i="2"/>
  <c r="BB78" i="2"/>
  <c r="BB96" i="2"/>
  <c r="BB101" i="2"/>
  <c r="BC95" i="2"/>
  <c r="BC77" i="2"/>
  <c r="BC78" i="2"/>
  <c r="BC96" i="2"/>
  <c r="BC101" i="2"/>
  <c r="BD95" i="2"/>
  <c r="BD77" i="2"/>
  <c r="BD78" i="2"/>
  <c r="BD96" i="2"/>
  <c r="BD101" i="2"/>
  <c r="BE95" i="2"/>
  <c r="BE77" i="2"/>
  <c r="BE78" i="2"/>
  <c r="BE96" i="2"/>
  <c r="BE101" i="2"/>
  <c r="BF95" i="2"/>
  <c r="BF77" i="2"/>
  <c r="BF78" i="2"/>
  <c r="BF96" i="2"/>
  <c r="BF101" i="2"/>
  <c r="BG95" i="2"/>
  <c r="BG77" i="2"/>
  <c r="BG78" i="2"/>
  <c r="BG96" i="2"/>
  <c r="BG101" i="2"/>
  <c r="BH95" i="2"/>
  <c r="BH77" i="2"/>
  <c r="BH78" i="2"/>
  <c r="BH96" i="2"/>
  <c r="BH101" i="2"/>
  <c r="BI95" i="2"/>
  <c r="BI77" i="2"/>
  <c r="BI78" i="2"/>
  <c r="BI96" i="2"/>
  <c r="BI101" i="2"/>
  <c r="BJ95" i="2"/>
  <c r="BJ77" i="2"/>
  <c r="BJ78" i="2"/>
  <c r="BJ96" i="2"/>
  <c r="BJ101" i="2"/>
  <c r="BL95" i="2"/>
  <c r="BL77" i="2"/>
  <c r="BL78" i="2"/>
  <c r="BL96" i="2"/>
  <c r="BL101" i="2"/>
  <c r="BM95" i="2"/>
  <c r="BM77" i="2"/>
  <c r="BM78" i="2"/>
  <c r="BM96" i="2"/>
  <c r="BM101" i="2"/>
  <c r="BN95" i="2"/>
  <c r="BN77" i="2"/>
  <c r="BN78" i="2"/>
  <c r="BN96" i="2"/>
  <c r="BN101" i="2"/>
  <c r="BO95" i="2"/>
  <c r="BO77" i="2"/>
  <c r="BO78" i="2"/>
  <c r="BO96" i="2"/>
  <c r="BO101" i="2"/>
  <c r="BP95" i="2"/>
  <c r="BP77" i="2"/>
  <c r="BP78" i="2"/>
  <c r="BP96" i="2"/>
  <c r="BP101" i="2"/>
  <c r="BQ95" i="2"/>
  <c r="BQ77" i="2"/>
  <c r="BQ78" i="2"/>
  <c r="BQ96" i="2"/>
  <c r="BQ101" i="2"/>
  <c r="BR95" i="2"/>
  <c r="BR77" i="2"/>
  <c r="BR78" i="2"/>
  <c r="BR96" i="2"/>
  <c r="BR101" i="2"/>
  <c r="BS95" i="2"/>
  <c r="BS77" i="2"/>
  <c r="BS78" i="2"/>
  <c r="BS96" i="2"/>
  <c r="BS101" i="2"/>
  <c r="BT95" i="2"/>
  <c r="BT77" i="2"/>
  <c r="BT78" i="2"/>
  <c r="BT96" i="2"/>
  <c r="BT101" i="2"/>
  <c r="BU95" i="2"/>
  <c r="BU77" i="2"/>
  <c r="BU78" i="2"/>
  <c r="BU96" i="2"/>
  <c r="BU101" i="2"/>
  <c r="BV99" i="2"/>
  <c r="BK99" i="2"/>
  <c r="F193" i="6"/>
  <c r="D193" i="6"/>
  <c r="O88" i="2"/>
  <c r="C63" i="5"/>
  <c r="I168" i="6"/>
  <c r="I169" i="6"/>
  <c r="I170" i="6"/>
  <c r="G4" i="6"/>
  <c r="J163" i="6"/>
  <c r="J170" i="6"/>
  <c r="I161" i="6"/>
  <c r="I162" i="6"/>
  <c r="I163" i="6"/>
  <c r="K104" i="6"/>
  <c r="F4" i="6"/>
  <c r="K103" i="6"/>
  <c r="J102" i="6"/>
  <c r="J103" i="6"/>
  <c r="J104" i="6"/>
  <c r="I18" i="6"/>
  <c r="E2" i="6"/>
  <c r="F2" i="6"/>
  <c r="G2" i="6"/>
  <c r="E2" i="5"/>
  <c r="F2" i="5"/>
  <c r="G2" i="5"/>
  <c r="G13" i="5"/>
  <c r="G16" i="5"/>
  <c r="G19" i="5"/>
  <c r="G20" i="5"/>
  <c r="G23" i="5"/>
  <c r="G26" i="5"/>
  <c r="G27" i="5"/>
  <c r="G37" i="5"/>
  <c r="G49" i="5"/>
  <c r="G58" i="5"/>
  <c r="D67" i="5"/>
  <c r="E67" i="5"/>
  <c r="F67" i="5"/>
  <c r="G67" i="5"/>
  <c r="E68" i="5"/>
  <c r="F68" i="5"/>
  <c r="G68" i="5"/>
  <c r="E72" i="5"/>
  <c r="F72" i="5"/>
  <c r="G72" i="5"/>
  <c r="E73" i="5"/>
  <c r="F73" i="5"/>
  <c r="G73" i="5"/>
  <c r="E76" i="5"/>
  <c r="F76" i="5"/>
  <c r="G76" i="5"/>
  <c r="E77" i="5"/>
  <c r="F77" i="5"/>
  <c r="G77" i="5"/>
  <c r="B31" i="2"/>
  <c r="B32" i="2"/>
  <c r="B33" i="2"/>
  <c r="F49" i="5"/>
  <c r="E49" i="5"/>
  <c r="C52" i="5"/>
  <c r="F13" i="5"/>
  <c r="E13" i="5"/>
  <c r="J162" i="6"/>
  <c r="J169" i="6"/>
  <c r="E4" i="6"/>
  <c r="J161" i="6"/>
  <c r="J168" i="6"/>
  <c r="D4" i="6"/>
  <c r="J160" i="6"/>
  <c r="J167" i="6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L99" i="2"/>
  <c r="BM99" i="2"/>
  <c r="BN99" i="2"/>
  <c r="BO99" i="2"/>
  <c r="BP99" i="2"/>
  <c r="BQ99" i="2"/>
  <c r="BR99" i="2"/>
  <c r="BS99" i="2"/>
  <c r="BT99" i="2"/>
  <c r="BU99" i="2"/>
  <c r="H95" i="2"/>
  <c r="H96" i="2"/>
  <c r="H98" i="2"/>
  <c r="H99" i="2"/>
  <c r="G86" i="2"/>
  <c r="G87" i="2"/>
  <c r="G88" i="2"/>
  <c r="G95" i="2"/>
  <c r="G96" i="2"/>
  <c r="G97" i="2"/>
  <c r="G98" i="2"/>
  <c r="G99" i="2"/>
  <c r="F86" i="2"/>
  <c r="F87" i="2"/>
  <c r="F88" i="2"/>
  <c r="F95" i="2"/>
  <c r="F96" i="2"/>
  <c r="F97" i="2"/>
  <c r="F98" i="2"/>
  <c r="F99" i="2"/>
  <c r="E86" i="2"/>
  <c r="E87" i="2"/>
  <c r="E88" i="2"/>
  <c r="E95" i="2"/>
  <c r="E96" i="2"/>
  <c r="E97" i="2"/>
  <c r="E98" i="2"/>
  <c r="E99" i="2"/>
  <c r="D87" i="2"/>
  <c r="D88" i="2"/>
  <c r="D95" i="2"/>
  <c r="D96" i="2"/>
  <c r="D97" i="2"/>
  <c r="D98" i="2"/>
  <c r="D99" i="2"/>
  <c r="G93" i="2"/>
  <c r="F93" i="2"/>
  <c r="E93" i="2"/>
  <c r="D93" i="2"/>
  <c r="O159" i="6"/>
  <c r="N159" i="6"/>
  <c r="K159" i="6"/>
  <c r="K101" i="6"/>
  <c r="BQ40" i="2"/>
  <c r="C128" i="6"/>
  <c r="F128" i="6"/>
  <c r="E128" i="6"/>
  <c r="BT40" i="2"/>
  <c r="BI40" i="2"/>
  <c r="D128" i="6"/>
  <c r="C72" i="6"/>
  <c r="C135" i="6"/>
  <c r="F135" i="6"/>
  <c r="C73" i="6"/>
  <c r="C136" i="6"/>
  <c r="F136" i="6"/>
  <c r="C74" i="6"/>
  <c r="C137" i="6"/>
  <c r="F137" i="6"/>
  <c r="C75" i="6"/>
  <c r="C138" i="6"/>
  <c r="F138" i="6"/>
  <c r="C76" i="6"/>
  <c r="C139" i="6"/>
  <c r="F139" i="6"/>
  <c r="C77" i="6"/>
  <c r="C140" i="6"/>
  <c r="F140" i="6"/>
  <c r="C78" i="6"/>
  <c r="C141" i="6"/>
  <c r="F141" i="6"/>
  <c r="C79" i="6"/>
  <c r="C142" i="6"/>
  <c r="F142" i="6"/>
  <c r="C80" i="6"/>
  <c r="C143" i="6"/>
  <c r="F143" i="6"/>
  <c r="C81" i="6"/>
  <c r="C144" i="6"/>
  <c r="F144" i="6"/>
  <c r="C82" i="6"/>
  <c r="C145" i="6"/>
  <c r="F145" i="6"/>
  <c r="C83" i="6"/>
  <c r="C146" i="6"/>
  <c r="F146" i="6"/>
  <c r="C84" i="6"/>
  <c r="C147" i="6"/>
  <c r="F147" i="6"/>
  <c r="C85" i="6"/>
  <c r="C148" i="6"/>
  <c r="F148" i="6"/>
  <c r="C86" i="6"/>
  <c r="C149" i="6"/>
  <c r="F149" i="6"/>
  <c r="C87" i="6"/>
  <c r="C150" i="6"/>
  <c r="F150" i="6"/>
  <c r="C88" i="6"/>
  <c r="C151" i="6"/>
  <c r="F151" i="6"/>
  <c r="C89" i="6"/>
  <c r="C152" i="6"/>
  <c r="F152" i="6"/>
  <c r="C90" i="6"/>
  <c r="C153" i="6"/>
  <c r="F153" i="6"/>
  <c r="C91" i="6"/>
  <c r="C154" i="6"/>
  <c r="F154" i="6"/>
  <c r="C92" i="6"/>
  <c r="C155" i="6"/>
  <c r="F155" i="6"/>
  <c r="C93" i="6"/>
  <c r="C156" i="6"/>
  <c r="F156" i="6"/>
  <c r="C94" i="6"/>
  <c r="C157" i="6"/>
  <c r="F157" i="6"/>
  <c r="C95" i="6"/>
  <c r="C158" i="6"/>
  <c r="F158" i="6"/>
  <c r="C96" i="6"/>
  <c r="C159" i="6"/>
  <c r="F159" i="6"/>
  <c r="C97" i="6"/>
  <c r="C160" i="6"/>
  <c r="F160" i="6"/>
  <c r="C98" i="6"/>
  <c r="C161" i="6"/>
  <c r="F161" i="6"/>
  <c r="C99" i="6"/>
  <c r="C162" i="6"/>
  <c r="F162" i="6"/>
  <c r="C100" i="6"/>
  <c r="C163" i="6"/>
  <c r="F163" i="6"/>
  <c r="C101" i="6"/>
  <c r="C164" i="6"/>
  <c r="F164" i="6"/>
  <c r="C102" i="6"/>
  <c r="C165" i="6"/>
  <c r="F165" i="6"/>
  <c r="C103" i="6"/>
  <c r="C166" i="6"/>
  <c r="F166" i="6"/>
  <c r="C104" i="6"/>
  <c r="C167" i="6"/>
  <c r="F167" i="6"/>
  <c r="C105" i="6"/>
  <c r="C168" i="6"/>
  <c r="F168" i="6"/>
  <c r="C106" i="6"/>
  <c r="C169" i="6"/>
  <c r="F169" i="6"/>
  <c r="C107" i="6"/>
  <c r="C170" i="6"/>
  <c r="F170" i="6"/>
  <c r="C108" i="6"/>
  <c r="C171" i="6"/>
  <c r="F171" i="6"/>
  <c r="C109" i="6"/>
  <c r="C172" i="6"/>
  <c r="F172" i="6"/>
  <c r="C110" i="6"/>
  <c r="C173" i="6"/>
  <c r="F173" i="6"/>
  <c r="C111" i="6"/>
  <c r="C174" i="6"/>
  <c r="F174" i="6"/>
  <c r="C112" i="6"/>
  <c r="C175" i="6"/>
  <c r="F175" i="6"/>
  <c r="C113" i="6"/>
  <c r="C176" i="6"/>
  <c r="F176" i="6"/>
  <c r="C114" i="6"/>
  <c r="C177" i="6"/>
  <c r="F177" i="6"/>
  <c r="C115" i="6"/>
  <c r="C178" i="6"/>
  <c r="F178" i="6"/>
  <c r="C116" i="6"/>
  <c r="C179" i="6"/>
  <c r="F179" i="6"/>
  <c r="C117" i="6"/>
  <c r="C180" i="6"/>
  <c r="F180" i="6"/>
  <c r="C118" i="6"/>
  <c r="C181" i="6"/>
  <c r="F181" i="6"/>
  <c r="C119" i="6"/>
  <c r="C182" i="6"/>
  <c r="F182" i="6"/>
  <c r="C120" i="6"/>
  <c r="C183" i="6"/>
  <c r="F183" i="6"/>
  <c r="C121" i="6"/>
  <c r="C184" i="6"/>
  <c r="F184" i="6"/>
  <c r="C122" i="6"/>
  <c r="C185" i="6"/>
  <c r="F185" i="6"/>
  <c r="C123" i="6"/>
  <c r="C186" i="6"/>
  <c r="F186" i="6"/>
  <c r="C124" i="6"/>
  <c r="C187" i="6"/>
  <c r="F187" i="6"/>
  <c r="C125" i="6"/>
  <c r="C188" i="6"/>
  <c r="F188" i="6"/>
  <c r="C126" i="6"/>
  <c r="C189" i="6"/>
  <c r="F189" i="6"/>
  <c r="C127" i="6"/>
  <c r="C190" i="6"/>
  <c r="F190" i="6"/>
  <c r="C191" i="6"/>
  <c r="F191" i="6"/>
  <c r="C129" i="6"/>
  <c r="C192" i="6"/>
  <c r="F192" i="6"/>
  <c r="F134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35" i="6"/>
  <c r="E134" i="6"/>
  <c r="H101" i="2"/>
  <c r="G101" i="2"/>
  <c r="F101" i="2"/>
  <c r="E101" i="2"/>
  <c r="D101" i="2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J40" i="2"/>
  <c r="BK40" i="2"/>
  <c r="BL40" i="2"/>
  <c r="BM40" i="2"/>
  <c r="BN40" i="2"/>
  <c r="BO40" i="2"/>
  <c r="BP40" i="2"/>
  <c r="BR40" i="2"/>
  <c r="BS40" i="2"/>
  <c r="BU40" i="2"/>
  <c r="G130" i="6"/>
  <c r="F130" i="6"/>
  <c r="E130" i="6"/>
  <c r="D130" i="6"/>
  <c r="B92" i="2"/>
  <c r="K102" i="6"/>
  <c r="E70" i="6"/>
  <c r="N100" i="6"/>
  <c r="F70" i="6"/>
  <c r="O100" i="6"/>
  <c r="G70" i="6"/>
  <c r="P100" i="6"/>
  <c r="L100" i="6"/>
  <c r="D89" i="2"/>
  <c r="H89" i="2"/>
  <c r="G89" i="2"/>
  <c r="F89" i="2"/>
  <c r="E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P89" i="2"/>
  <c r="B81" i="2"/>
  <c r="B96" i="2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9" i="6"/>
  <c r="D71" i="6"/>
  <c r="I14" i="6"/>
  <c r="E5" i="6"/>
  <c r="F5" i="6"/>
  <c r="D5" i="6"/>
  <c r="C1" i="2"/>
  <c r="F71" i="6"/>
  <c r="C67" i="5"/>
  <c r="F16" i="5"/>
  <c r="F58" i="5"/>
  <c r="E16" i="5"/>
  <c r="E58" i="5"/>
  <c r="F20" i="5"/>
  <c r="F23" i="5"/>
  <c r="F19" i="5"/>
  <c r="F26" i="5"/>
  <c r="F27" i="5"/>
  <c r="F37" i="5"/>
  <c r="E20" i="5"/>
  <c r="E23" i="5"/>
  <c r="E19" i="5"/>
  <c r="E26" i="5"/>
  <c r="E27" i="5"/>
  <c r="E37" i="5"/>
  <c r="C24" i="5"/>
  <c r="C22" i="5"/>
  <c r="C21" i="5"/>
  <c r="C18" i="5"/>
  <c r="C12" i="5"/>
  <c r="O63" i="2"/>
  <c r="B54" i="2"/>
  <c r="G77" i="2"/>
  <c r="H77" i="2"/>
  <c r="H76" i="2"/>
  <c r="BV81" i="2"/>
  <c r="BV82" i="2"/>
  <c r="BU80" i="2"/>
  <c r="BU81" i="2"/>
  <c r="BU82" i="2"/>
  <c r="BT80" i="2"/>
  <c r="BT81" i="2"/>
  <c r="BT82" i="2"/>
  <c r="BS80" i="2"/>
  <c r="BS81" i="2"/>
  <c r="BS82" i="2"/>
  <c r="BR80" i="2"/>
  <c r="BR81" i="2"/>
  <c r="BR82" i="2"/>
  <c r="BQ80" i="2"/>
  <c r="BQ81" i="2"/>
  <c r="BQ82" i="2"/>
  <c r="BP80" i="2"/>
  <c r="BP81" i="2"/>
  <c r="BP82" i="2"/>
  <c r="BO80" i="2"/>
  <c r="BO81" i="2"/>
  <c r="BO82" i="2"/>
  <c r="BN80" i="2"/>
  <c r="BN81" i="2"/>
  <c r="BN82" i="2"/>
  <c r="BM80" i="2"/>
  <c r="BM81" i="2"/>
  <c r="BM82" i="2"/>
  <c r="BL80" i="2"/>
  <c r="BL81" i="2"/>
  <c r="BL82" i="2"/>
  <c r="BK80" i="2"/>
  <c r="BK81" i="2"/>
  <c r="BK82" i="2"/>
  <c r="BJ80" i="2"/>
  <c r="BJ81" i="2"/>
  <c r="BJ82" i="2"/>
  <c r="BI80" i="2"/>
  <c r="BI81" i="2"/>
  <c r="BI82" i="2"/>
  <c r="BH80" i="2"/>
  <c r="BH81" i="2"/>
  <c r="BH82" i="2"/>
  <c r="BG80" i="2"/>
  <c r="BG81" i="2"/>
  <c r="BG82" i="2"/>
  <c r="BF80" i="2"/>
  <c r="BF81" i="2"/>
  <c r="BF82" i="2"/>
  <c r="BE80" i="2"/>
  <c r="BE81" i="2"/>
  <c r="BE82" i="2"/>
  <c r="BD80" i="2"/>
  <c r="BD81" i="2"/>
  <c r="BD82" i="2"/>
  <c r="BC80" i="2"/>
  <c r="BC81" i="2"/>
  <c r="BC82" i="2"/>
  <c r="BB80" i="2"/>
  <c r="BB81" i="2"/>
  <c r="BB82" i="2"/>
  <c r="BA80" i="2"/>
  <c r="BA81" i="2"/>
  <c r="BA82" i="2"/>
  <c r="AZ80" i="2"/>
  <c r="AZ81" i="2"/>
  <c r="AZ82" i="2"/>
  <c r="AY80" i="2"/>
  <c r="AY81" i="2"/>
  <c r="AY82" i="2"/>
  <c r="AX80" i="2"/>
  <c r="AX81" i="2"/>
  <c r="AX82" i="2"/>
  <c r="AW80" i="2"/>
  <c r="AW81" i="2"/>
  <c r="AW82" i="2"/>
  <c r="AV80" i="2"/>
  <c r="AV81" i="2"/>
  <c r="AV82" i="2"/>
  <c r="AU80" i="2"/>
  <c r="AU81" i="2"/>
  <c r="AU82" i="2"/>
  <c r="AT80" i="2"/>
  <c r="AT81" i="2"/>
  <c r="AT82" i="2"/>
  <c r="AS80" i="2"/>
  <c r="AS81" i="2"/>
  <c r="AS82" i="2"/>
  <c r="AR80" i="2"/>
  <c r="AR81" i="2"/>
  <c r="AR82" i="2"/>
  <c r="AQ80" i="2"/>
  <c r="AQ81" i="2"/>
  <c r="AQ82" i="2"/>
  <c r="AP80" i="2"/>
  <c r="AP81" i="2"/>
  <c r="AP82" i="2"/>
  <c r="AO80" i="2"/>
  <c r="AO81" i="2"/>
  <c r="AO82" i="2"/>
  <c r="AN80" i="2"/>
  <c r="AN81" i="2"/>
  <c r="AN82" i="2"/>
  <c r="AM80" i="2"/>
  <c r="AM81" i="2"/>
  <c r="AM82" i="2"/>
  <c r="AL80" i="2"/>
  <c r="AL81" i="2"/>
  <c r="AL82" i="2"/>
  <c r="AK80" i="2"/>
  <c r="AK81" i="2"/>
  <c r="AK82" i="2"/>
  <c r="AJ80" i="2"/>
  <c r="AJ81" i="2"/>
  <c r="AJ82" i="2"/>
  <c r="AI80" i="2"/>
  <c r="AI81" i="2"/>
  <c r="AI82" i="2"/>
  <c r="AH80" i="2"/>
  <c r="AH81" i="2"/>
  <c r="AH82" i="2"/>
  <c r="AG80" i="2"/>
  <c r="AG81" i="2"/>
  <c r="AG82" i="2"/>
  <c r="AF80" i="2"/>
  <c r="AF81" i="2"/>
  <c r="AF82" i="2"/>
  <c r="AE80" i="2"/>
  <c r="AE81" i="2"/>
  <c r="AE82" i="2"/>
  <c r="AD80" i="2"/>
  <c r="AD81" i="2"/>
  <c r="AD82" i="2"/>
  <c r="AC80" i="2"/>
  <c r="AC81" i="2"/>
  <c r="AC82" i="2"/>
  <c r="AB80" i="2"/>
  <c r="AB81" i="2"/>
  <c r="AB82" i="2"/>
  <c r="AA80" i="2"/>
  <c r="AA81" i="2"/>
  <c r="AA82" i="2"/>
  <c r="Z80" i="2"/>
  <c r="Z81" i="2"/>
  <c r="Z82" i="2"/>
  <c r="Y80" i="2"/>
  <c r="Y81" i="2"/>
  <c r="Y82" i="2"/>
  <c r="X80" i="2"/>
  <c r="X81" i="2"/>
  <c r="X82" i="2"/>
  <c r="W80" i="2"/>
  <c r="W81" i="2"/>
  <c r="W82" i="2"/>
  <c r="V80" i="2"/>
  <c r="V81" i="2"/>
  <c r="V82" i="2"/>
  <c r="U80" i="2"/>
  <c r="U81" i="2"/>
  <c r="U82" i="2"/>
  <c r="T80" i="2"/>
  <c r="T81" i="2"/>
  <c r="T82" i="2"/>
  <c r="S80" i="2"/>
  <c r="S81" i="2"/>
  <c r="S82" i="2"/>
  <c r="R80" i="2"/>
  <c r="R81" i="2"/>
  <c r="R82" i="2"/>
  <c r="Q80" i="2"/>
  <c r="Q81" i="2"/>
  <c r="Q82" i="2"/>
  <c r="P80" i="2"/>
  <c r="P81" i="2"/>
  <c r="P82" i="2"/>
  <c r="D69" i="2"/>
  <c r="E69" i="2"/>
  <c r="F69" i="2"/>
  <c r="G69" i="2"/>
  <c r="B55" i="2"/>
  <c r="E72" i="2"/>
  <c r="E73" i="2"/>
  <c r="F72" i="2"/>
  <c r="F73" i="2"/>
  <c r="G72" i="2"/>
  <c r="G73" i="2"/>
  <c r="H72" i="2"/>
  <c r="H73" i="2"/>
  <c r="D72" i="2"/>
  <c r="D73" i="2"/>
  <c r="H47" i="2"/>
  <c r="G47" i="2"/>
  <c r="F47" i="2"/>
  <c r="E47" i="2"/>
  <c r="G46" i="2"/>
  <c r="F46" i="2"/>
  <c r="E46" i="2"/>
  <c r="D47" i="2"/>
  <c r="D46" i="2"/>
  <c r="D65" i="2"/>
  <c r="B66" i="2"/>
  <c r="I13" i="6"/>
  <c r="I7" i="6"/>
  <c r="I12" i="6"/>
  <c r="I8" i="6"/>
  <c r="O38" i="2"/>
  <c r="B21" i="2"/>
  <c r="B22" i="2"/>
  <c r="B23" i="2"/>
  <c r="B24" i="2"/>
  <c r="B25" i="2"/>
  <c r="B26" i="2"/>
  <c r="B27" i="2"/>
  <c r="B28" i="2"/>
  <c r="B29" i="2"/>
  <c r="B30" i="2"/>
  <c r="B20" i="2"/>
  <c r="B16" i="2"/>
  <c r="B13" i="2"/>
  <c r="B14" i="2"/>
  <c r="B15" i="2"/>
  <c r="B12" i="2"/>
  <c r="B8" i="2"/>
  <c r="E10" i="2"/>
  <c r="F10" i="2"/>
  <c r="G10" i="2"/>
  <c r="H10" i="2"/>
  <c r="H1" i="2"/>
  <c r="BR3" i="2"/>
  <c r="BR1" i="2"/>
  <c r="BS3" i="2"/>
  <c r="BS1" i="2"/>
  <c r="BT3" i="2"/>
  <c r="BT1" i="2"/>
  <c r="BU3" i="2"/>
  <c r="BU1" i="2"/>
  <c r="BV3" i="2"/>
  <c r="BV1" i="2"/>
  <c r="BR2" i="2"/>
  <c r="BS2" i="2"/>
  <c r="BT2" i="2"/>
  <c r="BU2" i="2"/>
  <c r="BV2" i="2"/>
  <c r="BR4" i="2"/>
  <c r="BS4" i="2"/>
  <c r="BT4" i="2"/>
  <c r="BU4" i="2"/>
  <c r="BV4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AT3" i="2"/>
  <c r="AT1" i="2"/>
  <c r="AU3" i="2"/>
  <c r="AU1" i="2"/>
  <c r="AV3" i="2"/>
  <c r="AV1" i="2"/>
  <c r="AW3" i="2"/>
  <c r="AW1" i="2"/>
  <c r="AX3" i="2"/>
  <c r="AX1" i="2"/>
  <c r="AY3" i="2"/>
  <c r="AY1" i="2"/>
  <c r="AZ3" i="2"/>
  <c r="AZ1" i="2"/>
  <c r="BA3" i="2"/>
  <c r="BA1" i="2"/>
  <c r="BB3" i="2"/>
  <c r="BB1" i="2"/>
  <c r="BC3" i="2"/>
  <c r="BC1" i="2"/>
  <c r="BD3" i="2"/>
  <c r="BD1" i="2"/>
  <c r="BE3" i="2"/>
  <c r="BE1" i="2"/>
  <c r="BF3" i="2"/>
  <c r="BF1" i="2"/>
  <c r="BG3" i="2"/>
  <c r="BG1" i="2"/>
  <c r="BH3" i="2"/>
  <c r="BH1" i="2"/>
  <c r="BI3" i="2"/>
  <c r="BI1" i="2"/>
  <c r="BJ3" i="2"/>
  <c r="BJ1" i="2"/>
  <c r="BK3" i="2"/>
  <c r="BK1" i="2"/>
  <c r="BL3" i="2"/>
  <c r="BL1" i="2"/>
  <c r="BM3" i="2"/>
  <c r="BM1" i="2"/>
  <c r="BN3" i="2"/>
  <c r="BN1" i="2"/>
  <c r="BO3" i="2"/>
  <c r="BO1" i="2"/>
  <c r="BP3" i="2"/>
  <c r="BP1" i="2"/>
  <c r="BQ3" i="2"/>
  <c r="BQ1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F1" i="2"/>
  <c r="G1" i="2"/>
  <c r="D1" i="2"/>
  <c r="E1" i="2"/>
  <c r="O3" i="2"/>
  <c r="O2" i="2"/>
  <c r="P3" i="2"/>
  <c r="P2" i="2"/>
  <c r="Q3" i="2"/>
  <c r="Q2" i="2"/>
  <c r="R3" i="2"/>
  <c r="R2" i="2"/>
  <c r="S3" i="2"/>
  <c r="S2" i="2"/>
  <c r="T3" i="2"/>
  <c r="T2" i="2"/>
  <c r="U3" i="2"/>
  <c r="U2" i="2"/>
  <c r="V3" i="2"/>
  <c r="V2" i="2"/>
  <c r="W3" i="2"/>
  <c r="W2" i="2"/>
  <c r="X3" i="2"/>
  <c r="X2" i="2"/>
  <c r="Y3" i="2"/>
  <c r="Y2" i="2"/>
  <c r="Z3" i="2"/>
  <c r="Z2" i="2"/>
  <c r="AA3" i="2"/>
  <c r="AA2" i="2"/>
  <c r="AB3" i="2"/>
  <c r="AB2" i="2"/>
  <c r="AC3" i="2"/>
  <c r="AC2" i="2"/>
  <c r="AD3" i="2"/>
  <c r="AD2" i="2"/>
  <c r="AE3" i="2"/>
  <c r="AE2" i="2"/>
  <c r="AF3" i="2"/>
  <c r="AF2" i="2"/>
  <c r="AG3" i="2"/>
  <c r="AG2" i="2"/>
  <c r="AH3" i="2"/>
  <c r="AH2" i="2"/>
  <c r="AI3" i="2"/>
  <c r="AI2" i="2"/>
  <c r="AJ3" i="2"/>
  <c r="AJ2" i="2"/>
  <c r="AK3" i="2"/>
  <c r="AK2" i="2"/>
  <c r="AL3" i="2"/>
  <c r="AL2" i="2"/>
  <c r="AM3" i="2"/>
  <c r="AM2" i="2"/>
  <c r="AN3" i="2"/>
  <c r="AN2" i="2"/>
  <c r="AO3" i="2"/>
  <c r="AO2" i="2"/>
  <c r="AP3" i="2"/>
  <c r="AP2" i="2"/>
  <c r="AQ3" i="2"/>
  <c r="AQ2" i="2"/>
  <c r="AR3" i="2"/>
  <c r="AR2" i="2"/>
  <c r="AS3" i="2"/>
  <c r="AS2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E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G128" i="6"/>
  <c r="E129" i="6"/>
  <c r="F129" i="6"/>
  <c r="G129" i="6"/>
  <c r="D67" i="2"/>
  <c r="E65" i="2"/>
  <c r="E67" i="2"/>
  <c r="F65" i="2"/>
  <c r="F67" i="2"/>
  <c r="G65" i="2"/>
  <c r="G67" i="2"/>
  <c r="H65" i="2"/>
  <c r="D76" i="2"/>
  <c r="E76" i="2"/>
  <c r="F76" i="2"/>
  <c r="G76" i="2"/>
  <c r="D77" i="2"/>
  <c r="E77" i="2"/>
  <c r="F77" i="2"/>
  <c r="D78" i="2"/>
  <c r="E78" i="2"/>
  <c r="F78" i="2"/>
  <c r="G78" i="2"/>
  <c r="H78" i="2"/>
  <c r="D80" i="2"/>
  <c r="E80" i="2"/>
  <c r="F80" i="2"/>
  <c r="G80" i="2"/>
  <c r="O80" i="2"/>
  <c r="D81" i="2"/>
  <c r="E81" i="2"/>
  <c r="F81" i="2"/>
  <c r="G81" i="2"/>
  <c r="H81" i="2"/>
  <c r="O81" i="2"/>
  <c r="D82" i="2"/>
  <c r="E82" i="2"/>
  <c r="F82" i="2"/>
  <c r="G82" i="2"/>
  <c r="H82" i="2"/>
  <c r="O82" i="2"/>
  <c r="D83" i="2"/>
  <c r="E83" i="2"/>
  <c r="F83" i="2"/>
  <c r="G83" i="2"/>
  <c r="H83" i="2"/>
  <c r="H48" i="7"/>
  <c r="H64" i="7"/>
  <c r="D67" i="6"/>
  <c r="L7" i="6"/>
  <c r="D8" i="6"/>
  <c r="D9" i="6"/>
  <c r="D10" i="6"/>
  <c r="D11" i="6"/>
  <c r="D12" i="6"/>
  <c r="L12" i="6"/>
  <c r="D13" i="6"/>
  <c r="D14" i="6"/>
  <c r="D15" i="6"/>
  <c r="D16" i="6"/>
  <c r="D17" i="6"/>
  <c r="L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L101" i="6"/>
  <c r="N101" i="6"/>
  <c r="O101" i="6"/>
  <c r="P101" i="6"/>
  <c r="K160" i="6"/>
  <c r="L160" i="6"/>
  <c r="M160" i="6"/>
  <c r="N160" i="6"/>
  <c r="O160" i="6"/>
  <c r="Q160" i="6"/>
  <c r="R160" i="6"/>
  <c r="S160" i="6"/>
  <c r="T160" i="6"/>
  <c r="U160" i="6"/>
  <c r="L167" i="6"/>
  <c r="M167" i="6"/>
  <c r="N167" i="6"/>
  <c r="O167" i="6"/>
  <c r="P167" i="6"/>
  <c r="E8" i="6"/>
  <c r="F8" i="6"/>
  <c r="G8" i="6"/>
  <c r="L8" i="6"/>
  <c r="M8" i="6"/>
  <c r="E9" i="6"/>
  <c r="F9" i="6"/>
  <c r="G9" i="6"/>
  <c r="L9" i="6"/>
  <c r="E10" i="6"/>
  <c r="F10" i="6"/>
  <c r="G10" i="6"/>
  <c r="E11" i="6"/>
  <c r="F11" i="6"/>
  <c r="G11" i="6"/>
  <c r="E12" i="6"/>
  <c r="F12" i="6"/>
  <c r="G12" i="6"/>
  <c r="E13" i="6"/>
  <c r="F13" i="6"/>
  <c r="G13" i="6"/>
  <c r="L13" i="6"/>
  <c r="M13" i="6"/>
  <c r="E14" i="6"/>
  <c r="F14" i="6"/>
  <c r="G14" i="6"/>
  <c r="L14" i="6"/>
  <c r="E15" i="6"/>
  <c r="F15" i="6"/>
  <c r="G15" i="6"/>
  <c r="E16" i="6"/>
  <c r="F16" i="6"/>
  <c r="G16" i="6"/>
  <c r="E17" i="6"/>
  <c r="F17" i="6"/>
  <c r="G17" i="6"/>
  <c r="E18" i="6"/>
  <c r="F18" i="6"/>
  <c r="G18" i="6"/>
  <c r="L18" i="6"/>
  <c r="M18" i="6"/>
  <c r="E19" i="6"/>
  <c r="F19" i="6"/>
  <c r="G19" i="6"/>
  <c r="L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L102" i="6"/>
  <c r="N102" i="6"/>
  <c r="O102" i="6"/>
  <c r="P102" i="6"/>
  <c r="Q102" i="6"/>
  <c r="L103" i="6"/>
  <c r="N103" i="6"/>
  <c r="O103" i="6"/>
  <c r="P103" i="6"/>
  <c r="Q103" i="6"/>
  <c r="L104" i="6"/>
  <c r="N104" i="6"/>
  <c r="O104" i="6"/>
  <c r="P104" i="6"/>
  <c r="Q104" i="6"/>
  <c r="K161" i="6"/>
  <c r="L161" i="6"/>
  <c r="M161" i="6"/>
  <c r="N161" i="6"/>
  <c r="O161" i="6"/>
  <c r="Q161" i="6"/>
  <c r="R161" i="6"/>
  <c r="S161" i="6"/>
  <c r="T161" i="6"/>
  <c r="U161" i="6"/>
  <c r="V161" i="6"/>
  <c r="K162" i="6"/>
  <c r="L162" i="6"/>
  <c r="M162" i="6"/>
  <c r="N162" i="6"/>
  <c r="O162" i="6"/>
  <c r="Q162" i="6"/>
  <c r="R162" i="6"/>
  <c r="S162" i="6"/>
  <c r="T162" i="6"/>
  <c r="U162" i="6"/>
  <c r="V162" i="6"/>
  <c r="K163" i="6"/>
  <c r="L163" i="6"/>
  <c r="M163" i="6"/>
  <c r="N163" i="6"/>
  <c r="O163" i="6"/>
  <c r="Q163" i="6"/>
  <c r="R163" i="6"/>
  <c r="S163" i="6"/>
  <c r="T163" i="6"/>
  <c r="U163" i="6"/>
  <c r="V163" i="6"/>
  <c r="L168" i="6"/>
  <c r="M168" i="6"/>
  <c r="N168" i="6"/>
  <c r="O168" i="6"/>
  <c r="P168" i="6"/>
  <c r="L169" i="6"/>
  <c r="M169" i="6"/>
  <c r="N169" i="6"/>
  <c r="O169" i="6"/>
  <c r="P169" i="6"/>
  <c r="L170" i="6"/>
  <c r="M170" i="6"/>
  <c r="N170" i="6"/>
  <c r="O170" i="6"/>
  <c r="P170" i="6"/>
</calcChain>
</file>

<file path=xl/sharedStrings.xml><?xml version="1.0" encoding="utf-8"?>
<sst xmlns="http://schemas.openxmlformats.org/spreadsheetml/2006/main" count="188" uniqueCount="159">
  <si>
    <t>Monthly HOA</t>
  </si>
  <si>
    <t>Car Insurance</t>
  </si>
  <si>
    <t>Monthly Income</t>
  </si>
  <si>
    <t>Total Monthly Income</t>
  </si>
  <si>
    <t>Monthly Expenses</t>
  </si>
  <si>
    <t>Landscaping</t>
  </si>
  <si>
    <t>House Cleaning</t>
  </si>
  <si>
    <t>Other Home Expenses</t>
  </si>
  <si>
    <t>Net Operating Profit Pre-Tax</t>
  </si>
  <si>
    <t>Net Operating Profit Pre-Tax Margin</t>
  </si>
  <si>
    <t>Scenario:</t>
  </si>
  <si>
    <t>Selected Scenario</t>
  </si>
  <si>
    <t>Home Purchase Details</t>
  </si>
  <si>
    <t>Home Purchase Price</t>
  </si>
  <si>
    <t>Down payment %</t>
  </si>
  <si>
    <t>Down payment $</t>
  </si>
  <si>
    <t>Loan Details</t>
  </si>
  <si>
    <t>Loan Amount</t>
  </si>
  <si>
    <t>Interest Rate</t>
  </si>
  <si>
    <t>Loan Term</t>
  </si>
  <si>
    <t>Number of Periods</t>
  </si>
  <si>
    <t>Property Tax</t>
  </si>
  <si>
    <t>PMI $</t>
  </si>
  <si>
    <t>Home Insurance</t>
  </si>
  <si>
    <t>Monthly Payment</t>
  </si>
  <si>
    <t>All-in Monthly Payment</t>
  </si>
  <si>
    <t>General</t>
  </si>
  <si>
    <t>Months per year</t>
  </si>
  <si>
    <t>Model Start Date</t>
  </si>
  <si>
    <t>Income</t>
  </si>
  <si>
    <t>Expenses</t>
  </si>
  <si>
    <t>Property Tax % of PP</t>
  </si>
  <si>
    <t>Home Insurance % of PP</t>
  </si>
  <si>
    <t>Memberships</t>
  </si>
  <si>
    <t>Energy Utility</t>
  </si>
  <si>
    <t>Waste Services</t>
  </si>
  <si>
    <t>Total Monthly Expenses</t>
  </si>
  <si>
    <t>Childcare</t>
  </si>
  <si>
    <t>Memo:  Cumulative Net Operating Profit Pre-Tax</t>
  </si>
  <si>
    <t>Cumulative Net Operating Profit Pre-Tax, five years</t>
  </si>
  <si>
    <t>Month</t>
  </si>
  <si>
    <t>NOP, pre-tax</t>
  </si>
  <si>
    <t>Ending NOP, pre-tax</t>
  </si>
  <si>
    <t>Purchase Price</t>
  </si>
  <si>
    <t>Loan Paydown</t>
  </si>
  <si>
    <t>Beginning Principal</t>
  </si>
  <si>
    <t>Debt Paydown</t>
  </si>
  <si>
    <t>Beginning Loan Principal</t>
  </si>
  <si>
    <t>Monthly Loan Payment</t>
  </si>
  <si>
    <t>Interest Paid</t>
  </si>
  <si>
    <t>Principal Repayment</t>
  </si>
  <si>
    <t>Ending Loan Principal</t>
  </si>
  <si>
    <t>Home Value</t>
  </si>
  <si>
    <t>Closing Costs</t>
  </si>
  <si>
    <t>Zillow Service Charge</t>
  </si>
  <si>
    <t>Selling Costs</t>
  </si>
  <si>
    <t>Investment Performance</t>
  </si>
  <si>
    <t>% invested</t>
  </si>
  <si>
    <t>Avg. Monthly Return</t>
  </si>
  <si>
    <t>Avg. Annual Return</t>
  </si>
  <si>
    <t>Investing Balance, including monthly return</t>
  </si>
  <si>
    <t>$ invested</t>
  </si>
  <si>
    <t>Cumulative $ Invested</t>
  </si>
  <si>
    <t>$ not-invested</t>
  </si>
  <si>
    <t>Net Return on Invested Capital</t>
  </si>
  <si>
    <t>Capital Invested as % of Total</t>
  </si>
  <si>
    <t>$ Available to Invest</t>
  </si>
  <si>
    <t>Cash Above Max Dedicated Facility / Available to Invest</t>
  </si>
  <si>
    <t>Check</t>
  </si>
  <si>
    <t>Total Investment Balance + Excess Cash</t>
  </si>
  <si>
    <t>Ending Investment Balance, incl. newly investable cash</t>
  </si>
  <si>
    <t>Ending Excess Cash Balance</t>
  </si>
  <si>
    <t>Cash Facility + NOP Pre-Tax</t>
  </si>
  <si>
    <t>(Drawdown) / Contribution to Dedicated Cash Facility</t>
  </si>
  <si>
    <t>Max Dedicated Cash Facility</t>
  </si>
  <si>
    <t>Dedicated Cash Facility EOP</t>
  </si>
  <si>
    <t>Memo: Min Balance Dedicated Cash Facility</t>
  </si>
  <si>
    <t>Scenario 1</t>
  </si>
  <si>
    <t>Scenario 2</t>
  </si>
  <si>
    <t>Scenario 3</t>
  </si>
  <si>
    <t>Bonus</t>
  </si>
  <si>
    <t>Credit Card</t>
  </si>
  <si>
    <t>#1 Income, after-tax</t>
  </si>
  <si>
    <t>#2 Income, after-tax</t>
  </si>
  <si>
    <t>Other Income, after-tax</t>
  </si>
  <si>
    <t>% of excess cash invested</t>
  </si>
  <si>
    <t>Available Cash Reserve</t>
  </si>
  <si>
    <t>Scenario Running:</t>
  </si>
  <si>
    <t>Less NOP versus Scenario 1</t>
  </si>
  <si>
    <t>Net Worth over Time</t>
  </si>
  <si>
    <t>Home Valuation</t>
  </si>
  <si>
    <t>Less: Existing Loan Balance</t>
  </si>
  <si>
    <t>Plus: Additional Assets</t>
  </si>
  <si>
    <t>Less: Additional Liabilities</t>
  </si>
  <si>
    <t>Net Worth</t>
  </si>
  <si>
    <t>% Growth in Home Value</t>
  </si>
  <si>
    <t>Net Worth Inputs</t>
  </si>
  <si>
    <t>Additional Assets</t>
  </si>
  <si>
    <t>Additional Liabilities</t>
  </si>
  <si>
    <t>Home Equity</t>
  </si>
  <si>
    <t>Beginning Investing Balance, incl. additional payment</t>
  </si>
  <si>
    <t>Downpayment Ending Balance</t>
  </si>
  <si>
    <t>Additional Downpayment versus Scenario 1, Beg. Balance</t>
  </si>
  <si>
    <t>Avg. Annual Return, Downpayment opp cost</t>
  </si>
  <si>
    <t>Avg. Monthly Return, Downpayment opp cost</t>
  </si>
  <si>
    <t>Less: Opportunity cost of capital, additional downpayment</t>
  </si>
  <si>
    <t>Scenario 1: NOP, pre-tax</t>
  </si>
  <si>
    <t>Scenario 2: NOP, pre-tax</t>
  </si>
  <si>
    <t>Scenario 3: NOP, pre-tax</t>
  </si>
  <si>
    <t>% of Scenario 1</t>
  </si>
  <si>
    <t>x</t>
  </si>
  <si>
    <t>Existing Loan Balance</t>
  </si>
  <si>
    <t>Other Net Assets</t>
  </si>
  <si>
    <t>Memo: Other Net Assets</t>
  </si>
  <si>
    <t>Annual Home Maintenace Cost, % of Value</t>
  </si>
  <si>
    <t>Monthly Home Maintenance Costs</t>
  </si>
  <si>
    <t>Total Rent Costs as % of Total Home Costs</t>
  </si>
  <si>
    <t>Scenario 4</t>
  </si>
  <si>
    <t>Notes</t>
  </si>
  <si>
    <t>Scenario running</t>
  </si>
  <si>
    <t>Base scenario, 30 yr</t>
  </si>
  <si>
    <t>Med scenario, 30 yr</t>
  </si>
  <si>
    <t>High scenario, 30 yr</t>
  </si>
  <si>
    <t>Base scenario, 15 yr</t>
  </si>
  <si>
    <t>Scenario 4: NOP, pre-tax</t>
  </si>
  <si>
    <t>Reference</t>
  </si>
  <si>
    <t>Betterment article</t>
  </si>
  <si>
    <t>Year</t>
  </si>
  <si>
    <t>Annual Mortgage Payment</t>
  </si>
  <si>
    <t>% Paid Down</t>
  </si>
  <si>
    <t>Annual Property Taxes</t>
  </si>
  <si>
    <t>Annual Homeowners Insurance</t>
  </si>
  <si>
    <t>Annual PMI</t>
  </si>
  <si>
    <t>Annual Maintenance Costs</t>
  </si>
  <si>
    <t>Annual Rent Saved</t>
  </si>
  <si>
    <t>Annual Renters Insurance Saved</t>
  </si>
  <si>
    <t>Annual Federal Savings</t>
  </si>
  <si>
    <t>Net Annual Recurring Costs</t>
  </si>
  <si>
    <t>Annual Inflation</t>
  </si>
  <si>
    <t>Renter's Insurance as % of Rent</t>
  </si>
  <si>
    <t>Avg. Annual Return, Home Valuation</t>
  </si>
  <si>
    <t>Avg. Monthly Return, Home Valuation</t>
  </si>
  <si>
    <t>Home Sale Inputs</t>
  </si>
  <si>
    <t>Down Payment</t>
  </si>
  <si>
    <t>Home Equity at Time of Sale</t>
  </si>
  <si>
    <t>Taxes Owed from Sale</t>
  </si>
  <si>
    <t>Total Cash Flows</t>
  </si>
  <si>
    <t>Scenario Running</t>
  </si>
  <si>
    <t>Net IRR</t>
  </si>
  <si>
    <t>% of Scen. 1</t>
  </si>
  <si>
    <t>of orig. loan</t>
  </si>
  <si>
    <t>% NW</t>
  </si>
  <si>
    <t>Home Equity %</t>
  </si>
  <si>
    <t xml:space="preserve"> as % NW</t>
  </si>
  <si>
    <t>Deducting Closing Costs</t>
  </si>
  <si>
    <t>Car Payment(s)</t>
  </si>
  <si>
    <t>Monthly Mortgage Payment, Fully Loaded</t>
  </si>
  <si>
    <t>Adj. Home Equity</t>
  </si>
  <si>
    <t>Adj. 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</si>
</sst>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mmm\ yyyy"/>
    <numFmt numFmtId="165" formatCode="0000&quot;E&quot;"/>
    <numFmt numFmtId="166" formatCode="#,##0.0%_);\(#,##0.0%\)"/>
    <numFmt numFmtId="167" formatCode="#,##0.0_);\(#,##0.0\)"/>
    <numFmt numFmtId="168" formatCode="0.0%"/>
    <numFmt numFmtId="169" formatCode="#\ &quot;years&quot;"/>
    <numFmt numFmtId="170" formatCode="#\ &quot;$ / yr&quot;"/>
    <numFmt numFmtId="171" formatCode="0.000%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indexed="9"/>
      <name val="Calibri"/>
      <family val="2"/>
    </font>
    <font>
      <b/>
      <i/>
      <sz val="10"/>
      <color indexed="9"/>
      <name val="Calibri"/>
      <family val="2"/>
    </font>
    <font>
      <b/>
      <u/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</font>
    <font>
      <sz val="10"/>
      <color rgb="FF0000FF"/>
      <name val="Calibri"/>
      <family val="2"/>
    </font>
    <font>
      <i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3" borderId="0" xfId="0" applyFont="1" applyFill="1" applyBorder="1"/>
    <xf numFmtId="0" fontId="5" fillId="0" borderId="0" xfId="0" applyFont="1"/>
    <xf numFmtId="0" fontId="7" fillId="2" borderId="0" xfId="0" applyFont="1" applyFill="1" applyBorder="1"/>
    <xf numFmtId="0" fontId="8" fillId="2" borderId="0" xfId="0" applyFont="1" applyFill="1" applyBorder="1"/>
    <xf numFmtId="0" fontId="9" fillId="0" borderId="0" xfId="0" applyFont="1"/>
    <xf numFmtId="0" fontId="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7" fillId="0" borderId="0" xfId="0" applyFont="1"/>
    <xf numFmtId="10" fontId="0" fillId="0" borderId="0" xfId="0" applyNumberFormat="1"/>
    <xf numFmtId="0" fontId="19" fillId="4" borderId="3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5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5" fontId="23" fillId="5" borderId="3" xfId="0" applyNumberFormat="1" applyFont="1" applyFill="1" applyBorder="1" applyAlignment="1">
      <alignment horizontal="center"/>
    </xf>
    <xf numFmtId="5" fontId="20" fillId="5" borderId="3" xfId="0" applyNumberFormat="1" applyFont="1" applyFill="1" applyBorder="1" applyAlignment="1">
      <alignment horizontal="center"/>
    </xf>
    <xf numFmtId="168" fontId="0" fillId="5" borderId="3" xfId="0" applyNumberFormat="1" applyFill="1" applyBorder="1" applyAlignment="1">
      <alignment horizontal="center"/>
    </xf>
    <xf numFmtId="168" fontId="20" fillId="5" borderId="3" xfId="0" applyNumberFormat="1" applyFont="1" applyFill="1" applyBorder="1" applyAlignment="1">
      <alignment horizontal="center"/>
    </xf>
    <xf numFmtId="37" fontId="23" fillId="5" borderId="3" xfId="0" applyNumberFormat="1" applyFon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20" fillId="5" borderId="3" xfId="0" applyNumberFormat="1" applyFont="1" applyFill="1" applyBorder="1" applyAlignment="1">
      <alignment horizontal="center"/>
    </xf>
    <xf numFmtId="169" fontId="23" fillId="5" borderId="3" xfId="0" applyNumberFormat="1" applyFont="1" applyFill="1" applyBorder="1" applyAlignment="1">
      <alignment horizontal="center"/>
    </xf>
    <xf numFmtId="169" fontId="20" fillId="5" borderId="3" xfId="0" applyNumberFormat="1" applyFont="1" applyFill="1" applyBorder="1" applyAlignment="1">
      <alignment horizontal="center"/>
    </xf>
    <xf numFmtId="14" fontId="23" fillId="5" borderId="3" xfId="0" applyNumberFormat="1" applyFont="1" applyFill="1" applyBorder="1" applyAlignment="1">
      <alignment horizontal="center"/>
    </xf>
    <xf numFmtId="14" fontId="20" fillId="5" borderId="3" xfId="0" applyNumberFormat="1" applyFont="1" applyFill="1" applyBorder="1" applyAlignment="1">
      <alignment horizontal="center"/>
    </xf>
    <xf numFmtId="37" fontId="20" fillId="5" borderId="3" xfId="0" applyNumberFormat="1" applyFont="1" applyFill="1" applyBorder="1" applyAlignment="1">
      <alignment horizontal="center"/>
    </xf>
    <xf numFmtId="170" fontId="23" fillId="5" borderId="3" xfId="0" applyNumberFormat="1" applyFont="1" applyFill="1" applyBorder="1" applyAlignment="1">
      <alignment horizontal="center"/>
    </xf>
    <xf numFmtId="37" fontId="20" fillId="0" borderId="0" xfId="0" applyNumberFormat="1" applyFont="1" applyAlignment="1">
      <alignment horizontal="center"/>
    </xf>
    <xf numFmtId="171" fontId="0" fillId="5" borderId="3" xfId="0" applyNumberFormat="1" applyFill="1" applyBorder="1" applyAlignment="1">
      <alignment horizontal="center"/>
    </xf>
    <xf numFmtId="171" fontId="20" fillId="5" borderId="3" xfId="0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37" fontId="0" fillId="0" borderId="1" xfId="0" applyNumberFormat="1" applyBorder="1"/>
    <xf numFmtId="10" fontId="0" fillId="0" borderId="1" xfId="0" applyNumberFormat="1" applyBorder="1"/>
    <xf numFmtId="5" fontId="0" fillId="0" borderId="0" xfId="0" applyNumberFormat="1"/>
    <xf numFmtId="0" fontId="18" fillId="0" borderId="0" xfId="1"/>
    <xf numFmtId="10" fontId="23" fillId="5" borderId="3" xfId="0" applyNumberFormat="1" applyFont="1" applyFill="1" applyBorder="1" applyAlignment="1">
      <alignment horizontal="center"/>
    </xf>
    <xf numFmtId="170" fontId="0" fillId="5" borderId="3" xfId="0" applyNumberFormat="1" applyFill="1" applyBorder="1" applyAlignment="1">
      <alignment horizontal="center"/>
    </xf>
    <xf numFmtId="0" fontId="26" fillId="3" borderId="0" xfId="0" applyFont="1" applyFill="1" applyBorder="1"/>
    <xf numFmtId="5" fontId="17" fillId="0" borderId="0" xfId="0" applyNumberFormat="1" applyFont="1"/>
    <xf numFmtId="0" fontId="17" fillId="0" borderId="0" xfId="0" applyFont="1" applyAlignment="1">
      <alignment horizontal="left" indent="1"/>
    </xf>
    <xf numFmtId="37" fontId="0" fillId="0" borderId="0" xfId="0" applyNumberFormat="1" applyAlignment="1">
      <alignment horizontal="left" indent="1"/>
    </xf>
    <xf numFmtId="5" fontId="0" fillId="0" borderId="0" xfId="0" applyNumberFormat="1" applyFont="1" applyAlignment="1">
      <alignment horizontal="left" indent="1"/>
    </xf>
    <xf numFmtId="0" fontId="0" fillId="0" borderId="3" xfId="0" applyBorder="1" applyAlignment="1">
      <alignment horizontal="center"/>
    </xf>
    <xf numFmtId="5" fontId="0" fillId="0" borderId="0" xfId="0" applyNumberFormat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left" wrapText="1" indent="1"/>
    </xf>
    <xf numFmtId="37" fontId="1" fillId="0" borderId="0" xfId="0" applyNumberFormat="1" applyFont="1" applyAlignment="1">
      <alignment horizontal="left" indent="1"/>
    </xf>
    <xf numFmtId="0" fontId="0" fillId="0" borderId="0" xfId="0" applyAlignment="1">
      <alignment horizontal="left" indent="1"/>
    </xf>
    <xf numFmtId="168" fontId="0" fillId="0" borderId="0" xfId="0" applyNumberFormat="1" applyAlignment="1">
      <alignment horizontal="left" indent="1"/>
    </xf>
    <xf numFmtId="0" fontId="27" fillId="0" borderId="0" xfId="0" applyFont="1"/>
    <xf numFmtId="0" fontId="28" fillId="5" borderId="0" xfId="0" applyFont="1" applyFill="1" applyBorder="1" applyAlignment="1">
      <alignment horizontal="center"/>
    </xf>
    <xf numFmtId="0" fontId="18" fillId="3" borderId="0" xfId="1" applyFill="1" applyBorder="1"/>
    <xf numFmtId="0" fontId="7" fillId="2" borderId="0" xfId="0" applyFont="1" applyFill="1" applyBorder="1" applyAlignment="1">
      <alignment horizontal="left" indent="1"/>
    </xf>
    <xf numFmtId="0" fontId="7" fillId="2" borderId="0" xfId="0" applyFont="1" applyFill="1" applyBorder="1" applyAlignment="1">
      <alignment horizontal="left" wrapText="1" indent="1"/>
    </xf>
    <xf numFmtId="7" fontId="3" fillId="0" borderId="0" xfId="0" applyNumberFormat="1" applyFont="1" applyAlignment="1">
      <alignment horizontal="left" indent="1"/>
    </xf>
    <xf numFmtId="7" fontId="15" fillId="0" borderId="0" xfId="0" applyNumberFormat="1" applyFont="1" applyAlignment="1">
      <alignment horizontal="left" indent="1"/>
    </xf>
    <xf numFmtId="39" fontId="3" fillId="0" borderId="0" xfId="0" applyNumberFormat="1" applyFont="1" applyAlignment="1">
      <alignment horizontal="left" indent="1"/>
    </xf>
    <xf numFmtId="39" fontId="15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right" indent="1"/>
    </xf>
    <xf numFmtId="0" fontId="0" fillId="2" borderId="0" xfId="0" applyFill="1" applyAlignment="1">
      <alignment horizontal="right" indent="1"/>
    </xf>
    <xf numFmtId="164" fontId="1" fillId="0" borderId="0" xfId="0" applyNumberFormat="1" applyFont="1" applyAlignment="1">
      <alignment horizontal="right" indent="1"/>
    </xf>
    <xf numFmtId="0" fontId="1" fillId="0" borderId="0" xfId="0" applyFont="1" applyAlignment="1">
      <alignment horizontal="right" indent="1"/>
    </xf>
    <xf numFmtId="165" fontId="3" fillId="3" borderId="0" xfId="0" applyNumberFormat="1" applyFont="1" applyFill="1" applyBorder="1" applyAlignment="1">
      <alignment horizontal="right" indent="1"/>
    </xf>
    <xf numFmtId="14" fontId="3" fillId="3" borderId="0" xfId="0" applyNumberFormat="1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4" fillId="0" borderId="0" xfId="0" applyFont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indent="1"/>
    </xf>
    <xf numFmtId="166" fontId="6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167" fontId="6" fillId="0" borderId="0" xfId="0" applyNumberFormat="1" applyFont="1" applyAlignment="1">
      <alignment horizontal="right" indent="1"/>
    </xf>
    <xf numFmtId="0" fontId="7" fillId="2" borderId="2" xfId="0" applyFont="1" applyFill="1" applyBorder="1" applyAlignment="1">
      <alignment horizontal="right" indent="1"/>
    </xf>
    <xf numFmtId="0" fontId="7" fillId="2" borderId="0" xfId="0" applyFont="1" applyFill="1" applyBorder="1" applyAlignment="1">
      <alignment horizontal="right" indent="1"/>
    </xf>
    <xf numFmtId="0" fontId="8" fillId="2" borderId="0" xfId="0" applyFont="1" applyFill="1" applyBorder="1" applyAlignment="1">
      <alignment horizontal="right" indent="1"/>
    </xf>
    <xf numFmtId="14" fontId="7" fillId="2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37" fontId="10" fillId="0" borderId="0" xfId="0" applyNumberFormat="1" applyFont="1" applyAlignment="1">
      <alignment horizontal="right" indent="1"/>
    </xf>
    <xf numFmtId="37" fontId="10" fillId="0" borderId="0" xfId="0" applyNumberFormat="1" applyFont="1" applyBorder="1" applyAlignment="1">
      <alignment horizontal="right" indent="1"/>
    </xf>
    <xf numFmtId="7" fontId="3" fillId="0" borderId="0" xfId="0" applyNumberFormat="1" applyFont="1" applyAlignment="1">
      <alignment horizontal="right" indent="1"/>
    </xf>
    <xf numFmtId="7" fontId="4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39" fontId="4" fillId="0" borderId="0" xfId="0" applyNumberFormat="1" applyFont="1" applyAlignment="1">
      <alignment horizontal="right" indent="1"/>
    </xf>
    <xf numFmtId="39" fontId="3" fillId="0" borderId="1" xfId="0" applyNumberFormat="1" applyFont="1" applyBorder="1" applyAlignment="1">
      <alignment horizontal="right" indent="1"/>
    </xf>
    <xf numFmtId="7" fontId="24" fillId="0" borderId="0" xfId="0" applyNumberFormat="1" applyFont="1" applyAlignment="1">
      <alignment horizontal="right" indent="1"/>
    </xf>
    <xf numFmtId="7" fontId="25" fillId="0" borderId="0" xfId="0" applyNumberFormat="1" applyFont="1" applyAlignment="1">
      <alignment horizontal="right" indent="1"/>
    </xf>
    <xf numFmtId="37" fontId="14" fillId="0" borderId="0" xfId="0" applyNumberFormat="1" applyFont="1" applyAlignment="1">
      <alignment horizontal="right" indent="1"/>
    </xf>
    <xf numFmtId="37" fontId="14" fillId="0" borderId="0" xfId="0" applyNumberFormat="1" applyFont="1" applyBorder="1" applyAlignment="1">
      <alignment horizontal="right" indent="1"/>
    </xf>
    <xf numFmtId="7" fontId="12" fillId="0" borderId="0" xfId="0" applyNumberFormat="1" applyFont="1" applyAlignment="1">
      <alignment horizontal="right" indent="1"/>
    </xf>
    <xf numFmtId="37" fontId="3" fillId="0" borderId="0" xfId="0" applyNumberFormat="1" applyFont="1" applyAlignment="1">
      <alignment horizontal="right" indent="1"/>
    </xf>
    <xf numFmtId="37" fontId="4" fillId="0" borderId="0" xfId="0" applyNumberFormat="1" applyFont="1" applyAlignment="1">
      <alignment horizontal="right" indent="1"/>
    </xf>
    <xf numFmtId="10" fontId="16" fillId="0" borderId="0" xfId="0" applyNumberFormat="1" applyFont="1" applyAlignment="1">
      <alignment horizontal="right" indent="1"/>
    </xf>
    <xf numFmtId="39" fontId="16" fillId="0" borderId="0" xfId="0" applyNumberFormat="1" applyFont="1" applyAlignment="1">
      <alignment horizontal="right" indent="1"/>
    </xf>
    <xf numFmtId="39" fontId="10" fillId="0" borderId="0" xfId="0" applyNumberFormat="1" applyFont="1" applyAlignment="1">
      <alignment horizontal="right" indent="1"/>
    </xf>
    <xf numFmtId="39" fontId="10" fillId="0" borderId="1" xfId="0" applyNumberFormat="1" applyFont="1" applyBorder="1" applyAlignment="1">
      <alignment horizontal="right" indent="1"/>
    </xf>
    <xf numFmtId="10" fontId="10" fillId="0" borderId="0" xfId="0" applyNumberFormat="1" applyFont="1" applyAlignment="1">
      <alignment horizontal="right" indent="1"/>
    </xf>
    <xf numFmtId="39" fontId="10" fillId="0" borderId="0" xfId="0" applyNumberFormat="1" applyFont="1" applyBorder="1" applyAlignment="1">
      <alignment horizontal="right" indent="1"/>
    </xf>
    <xf numFmtId="39" fontId="16" fillId="0" borderId="1" xfId="0" applyNumberFormat="1" applyFont="1" applyBorder="1" applyAlignment="1">
      <alignment horizontal="right" indent="1"/>
    </xf>
    <xf numFmtId="10" fontId="16" fillId="0" borderId="1" xfId="0" applyNumberFormat="1" applyFont="1" applyBorder="1" applyAlignment="1">
      <alignment horizontal="right" indent="1"/>
    </xf>
    <xf numFmtId="7" fontId="10" fillId="0" borderId="0" xfId="0" applyNumberFormat="1" applyFont="1" applyAlignment="1">
      <alignment horizontal="right" indent="1"/>
    </xf>
    <xf numFmtId="39" fontId="14" fillId="0" borderId="0" xfId="0" applyNumberFormat="1" applyFont="1" applyAlignment="1">
      <alignment horizontal="right" indent="1"/>
    </xf>
    <xf numFmtId="14" fontId="1" fillId="0" borderId="0" xfId="0" applyNumberFormat="1" applyFont="1" applyAlignment="1">
      <alignment horizontal="left" indent="1"/>
    </xf>
    <xf numFmtId="0" fontId="26" fillId="3" borderId="3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39" fontId="4" fillId="0" borderId="0" xfId="0" applyNumberFormat="1" applyFont="1" applyAlignment="1">
      <alignment horizontal="left" indent="1"/>
    </xf>
    <xf numFmtId="7" fontId="4" fillId="0" borderId="0" xfId="0" applyNumberFormat="1" applyFont="1" applyAlignment="1">
      <alignment horizontal="left" indent="1"/>
    </xf>
    <xf numFmtId="0" fontId="0" fillId="0" borderId="1" xfId="0" applyBorder="1" applyAlignment="1">
      <alignment horizontal="centerContinuous"/>
    </xf>
    <xf numFmtId="0" fontId="17" fillId="0" borderId="1" xfId="0" applyFont="1" applyBorder="1" applyAlignment="1">
      <alignment horizontal="centerContinuous"/>
    </xf>
    <xf numFmtId="0" fontId="17" fillId="0" borderId="1" xfId="0" applyFont="1" applyBorder="1"/>
    <xf numFmtId="0" fontId="17" fillId="0" borderId="1" xfId="0" applyFont="1" applyBorder="1" applyAlignment="1">
      <alignment horizontal="left" wrapText="1" indent="1"/>
    </xf>
    <xf numFmtId="0" fontId="0" fillId="0" borderId="1" xfId="0" applyBorder="1" applyAlignment="1">
      <alignment horizontal="right" indent="1"/>
    </xf>
    <xf numFmtId="14" fontId="1" fillId="0" borderId="1" xfId="0" applyNumberFormat="1" applyFont="1" applyBorder="1" applyAlignment="1">
      <alignment horizontal="left" indent="1"/>
    </xf>
    <xf numFmtId="39" fontId="15" fillId="0" borderId="1" xfId="0" applyNumberFormat="1" applyFont="1" applyBorder="1" applyAlignment="1">
      <alignment horizontal="left" indent="1"/>
    </xf>
    <xf numFmtId="7" fontId="3" fillId="0" borderId="1" xfId="0" applyNumberFormat="1" applyFont="1" applyBorder="1" applyAlignment="1">
      <alignment horizontal="left" indent="1"/>
    </xf>
    <xf numFmtId="39" fontId="3" fillId="0" borderId="1" xfId="0" applyNumberFormat="1" applyFont="1" applyBorder="1" applyAlignment="1">
      <alignment horizontal="left" indent="1"/>
    </xf>
    <xf numFmtId="39" fontId="4" fillId="0" borderId="1" xfId="0" applyNumberFormat="1" applyFont="1" applyBorder="1" applyAlignment="1">
      <alignment horizontal="left" indent="1"/>
    </xf>
    <xf numFmtId="0" fontId="5" fillId="0" borderId="1" xfId="0" applyFont="1" applyBorder="1"/>
    <xf numFmtId="39" fontId="15" fillId="0" borderId="0" xfId="0" applyNumberFormat="1" applyFont="1" applyBorder="1" applyAlignment="1">
      <alignment horizontal="left" indent="1"/>
    </xf>
    <xf numFmtId="39" fontId="3" fillId="0" borderId="0" xfId="0" applyNumberFormat="1" applyFont="1" applyBorder="1" applyAlignment="1">
      <alignment horizontal="left" indent="1"/>
    </xf>
    <xf numFmtId="14" fontId="11" fillId="0" borderId="4" xfId="0" applyNumberFormat="1" applyFont="1" applyBorder="1" applyAlignment="1">
      <alignment horizontal="left" indent="1"/>
    </xf>
    <xf numFmtId="10" fontId="24" fillId="0" borderId="5" xfId="0" applyNumberFormat="1" applyFont="1" applyBorder="1" applyAlignment="1">
      <alignment horizontal="left" indent="1"/>
    </xf>
    <xf numFmtId="7" fontId="0" fillId="0" borderId="0" xfId="0" applyNumberFormat="1"/>
    <xf numFmtId="0" fontId="27" fillId="0" borderId="1" xfId="0" applyFont="1" applyBorder="1"/>
    <xf numFmtId="0" fontId="17" fillId="0" borderId="6" xfId="0" applyFont="1" applyBorder="1" applyAlignment="1">
      <alignment horizontal="left" indent="1"/>
    </xf>
    <xf numFmtId="165" fontId="7" fillId="2" borderId="0" xfId="0" applyNumberFormat="1" applyFont="1" applyFill="1" applyBorder="1" applyAlignment="1">
      <alignment horizontal="right" indent="1"/>
    </xf>
    <xf numFmtId="7" fontId="15" fillId="0" borderId="0" xfId="0" applyNumberFormat="1" applyFont="1" applyAlignment="1">
      <alignment horizontal="right" indent="1"/>
    </xf>
    <xf numFmtId="39" fontId="4" fillId="0" borderId="1" xfId="0" applyNumberFormat="1" applyFont="1" applyBorder="1" applyAlignment="1">
      <alignment horizontal="right" indent="1"/>
    </xf>
  </cellXfs>
  <cellStyles count="2">
    <cellStyle name="Hyperlink" xfId="1" builtinId="8"/>
    <cellStyle name="Normal" xfId="0" builtinId="0"/>
  </cellStyles>
  <dxfs count="165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Comparison: </a:t>
            </a:r>
            <a:r>
              <a:rPr lang="en-US" b="1"/>
              <a:t>NOP, pre-tax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Charts!$D$7</c:f>
              <c:strCache>
                <c:ptCount val="1"/>
                <c:pt idx="0">
                  <c:v>Scenario 1: NOP, pre-tax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7E5-439A-A71F-2FD01F451CB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Charts!$C$8:$C$67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Charts!$D$8:$D$67</c:f>
              <c:numCache>
                <c:formatCode>#,##0_);\(#,##0\)</c:formatCode>
                <c:ptCount val="60"/>
                <c:pt idx="0">
                  <c:v>4073.4585992077655</c:v>
                </c:pt>
                <c:pt idx="1">
                  <c:v>8146.9171984155309</c:v>
                </c:pt>
                <c:pt idx="2">
                  <c:v>12220.375797623296</c:v>
                </c:pt>
                <c:pt idx="3">
                  <c:v>16293.834396831062</c:v>
                </c:pt>
                <c:pt idx="4">
                  <c:v>20367.292996038828</c:v>
                </c:pt>
                <c:pt idx="5">
                  <c:v>24440.751595246595</c:v>
                </c:pt>
                <c:pt idx="6">
                  <c:v>28514.210194454361</c:v>
                </c:pt>
                <c:pt idx="7">
                  <c:v>32587.668793662127</c:v>
                </c:pt>
                <c:pt idx="8">
                  <c:v>36661.127392869894</c:v>
                </c:pt>
                <c:pt idx="9">
                  <c:v>40734.585992077657</c:v>
                </c:pt>
                <c:pt idx="10">
                  <c:v>44808.044591285419</c:v>
                </c:pt>
                <c:pt idx="11">
                  <c:v>48881.503190493182</c:v>
                </c:pt>
                <c:pt idx="12">
                  <c:v>52954.961789700945</c:v>
                </c:pt>
                <c:pt idx="13">
                  <c:v>57028.420388908708</c:v>
                </c:pt>
                <c:pt idx="14">
                  <c:v>61101.87898811647</c:v>
                </c:pt>
                <c:pt idx="15">
                  <c:v>65175.337587324233</c:v>
                </c:pt>
                <c:pt idx="16">
                  <c:v>69248.796186531996</c:v>
                </c:pt>
                <c:pt idx="17">
                  <c:v>73322.254785739759</c:v>
                </c:pt>
                <c:pt idx="18">
                  <c:v>77395.713384947521</c:v>
                </c:pt>
                <c:pt idx="19">
                  <c:v>81469.171984155284</c:v>
                </c:pt>
                <c:pt idx="20">
                  <c:v>85542.630583363047</c:v>
                </c:pt>
                <c:pt idx="21">
                  <c:v>89616.089182570809</c:v>
                </c:pt>
                <c:pt idx="22">
                  <c:v>93689.547781778572</c:v>
                </c:pt>
                <c:pt idx="23">
                  <c:v>97763.006380986335</c:v>
                </c:pt>
                <c:pt idx="24">
                  <c:v>101836.4649801941</c:v>
                </c:pt>
                <c:pt idx="25">
                  <c:v>105909.92357940186</c:v>
                </c:pt>
                <c:pt idx="26">
                  <c:v>109983.38217860962</c:v>
                </c:pt>
                <c:pt idx="27">
                  <c:v>114056.84077781739</c:v>
                </c:pt>
                <c:pt idx="28">
                  <c:v>118130.29937702515</c:v>
                </c:pt>
                <c:pt idx="29">
                  <c:v>122203.75797623291</c:v>
                </c:pt>
                <c:pt idx="30">
                  <c:v>126277.21657544067</c:v>
                </c:pt>
                <c:pt idx="31">
                  <c:v>130350.67517464844</c:v>
                </c:pt>
                <c:pt idx="32">
                  <c:v>134424.13377385621</c:v>
                </c:pt>
                <c:pt idx="33">
                  <c:v>138497.59237306399</c:v>
                </c:pt>
                <c:pt idx="34">
                  <c:v>142571.05097227177</c:v>
                </c:pt>
                <c:pt idx="35">
                  <c:v>146644.50957147955</c:v>
                </c:pt>
                <c:pt idx="36">
                  <c:v>150717.96817068732</c:v>
                </c:pt>
                <c:pt idx="37">
                  <c:v>154791.4267698951</c:v>
                </c:pt>
                <c:pt idx="38">
                  <c:v>158864.88536910288</c:v>
                </c:pt>
                <c:pt idx="39">
                  <c:v>162938.34396831066</c:v>
                </c:pt>
                <c:pt idx="40">
                  <c:v>167011.80256751843</c:v>
                </c:pt>
                <c:pt idx="41">
                  <c:v>171085.26116672621</c:v>
                </c:pt>
                <c:pt idx="42">
                  <c:v>175158.71976593399</c:v>
                </c:pt>
                <c:pt idx="43">
                  <c:v>179232.17836514176</c:v>
                </c:pt>
                <c:pt idx="44">
                  <c:v>138497.59237306399</c:v>
                </c:pt>
                <c:pt idx="45">
                  <c:v>142571.05097227177</c:v>
                </c:pt>
                <c:pt idx="46">
                  <c:v>146644.50957147955</c:v>
                </c:pt>
                <c:pt idx="47">
                  <c:v>150717.96817068732</c:v>
                </c:pt>
                <c:pt idx="48">
                  <c:v>154791.4267698951</c:v>
                </c:pt>
                <c:pt idx="49">
                  <c:v>158864.88536910288</c:v>
                </c:pt>
                <c:pt idx="50">
                  <c:v>162938.34396831066</c:v>
                </c:pt>
                <c:pt idx="51">
                  <c:v>167011.80256751843</c:v>
                </c:pt>
                <c:pt idx="52">
                  <c:v>171085.26116672621</c:v>
                </c:pt>
                <c:pt idx="53">
                  <c:v>175158.71976593399</c:v>
                </c:pt>
                <c:pt idx="54">
                  <c:v>179232.17836514176</c:v>
                </c:pt>
                <c:pt idx="55">
                  <c:v>183305.63696434954</c:v>
                </c:pt>
                <c:pt idx="56">
                  <c:v>187379.09556355732</c:v>
                </c:pt>
                <c:pt idx="57">
                  <c:v>191452.5541627651</c:v>
                </c:pt>
                <c:pt idx="58">
                  <c:v>195526.01276197287</c:v>
                </c:pt>
                <c:pt idx="59">
                  <c:v>199599.47136118065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A-41A2-B040-7ADB0474E0CF}"/>
            </c:ext>
          </c:extLst>
        </c:ser>
        <c:ser>
          <c:idx val="1"/>
          <c:order val="1"/>
          <c:tx>
            <c:strRef>
              <c:f>Charts!$E$7</c:f>
              <c:strCache>
                <c:ptCount val="1"/>
                <c:pt idx="0">
                  <c:v>Scenario 2: NOP, pre-tax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7E5-439A-A71F-2FD01F451CB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Charts!$C$8:$C$67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Charts!$E$8:$E$67</c:f>
              <c:numCache>
                <c:formatCode>#,##0_);\(#,##0\)</c:formatCode>
                <c:ptCount val="60"/>
                <c:pt idx="0">
                  <c:v>2767.5080570438104</c:v>
                </c:pt>
                <c:pt idx="1">
                  <c:v>5535.0161140876207</c:v>
                </c:pt>
                <c:pt idx="2">
                  <c:v>8302.5241711314302</c:v>
                </c:pt>
                <c:pt idx="3">
                  <c:v>11070.032228175241</c:v>
                </c:pt>
                <c:pt idx="4">
                  <c:v>13837.540285219053</c:v>
                </c:pt>
                <c:pt idx="5">
                  <c:v>16605.048342262864</c:v>
                </c:pt>
                <c:pt idx="6">
                  <c:v>19372.556399306675</c:v>
                </c:pt>
                <c:pt idx="7">
                  <c:v>22140.064456350487</c:v>
                </c:pt>
                <c:pt idx="8">
                  <c:v>24907.572513394298</c:v>
                </c:pt>
                <c:pt idx="9">
                  <c:v>27675.080570438109</c:v>
                </c:pt>
                <c:pt idx="10">
                  <c:v>30442.58862748192</c:v>
                </c:pt>
                <c:pt idx="11">
                  <c:v>33210.096684525728</c:v>
                </c:pt>
                <c:pt idx="12">
                  <c:v>35977.604741569536</c:v>
                </c:pt>
                <c:pt idx="13">
                  <c:v>38745.112798613343</c:v>
                </c:pt>
                <c:pt idx="14">
                  <c:v>41512.620855657151</c:v>
                </c:pt>
                <c:pt idx="15">
                  <c:v>44280.128912700959</c:v>
                </c:pt>
                <c:pt idx="16">
                  <c:v>47047.636969744766</c:v>
                </c:pt>
                <c:pt idx="17">
                  <c:v>49815.145026788574</c:v>
                </c:pt>
                <c:pt idx="18">
                  <c:v>52582.653083832382</c:v>
                </c:pt>
                <c:pt idx="19">
                  <c:v>55350.161140876189</c:v>
                </c:pt>
                <c:pt idx="20">
                  <c:v>58117.669197919997</c:v>
                </c:pt>
                <c:pt idx="21">
                  <c:v>60885.177254963804</c:v>
                </c:pt>
                <c:pt idx="22">
                  <c:v>63652.685312007612</c:v>
                </c:pt>
                <c:pt idx="23">
                  <c:v>66420.193369051427</c:v>
                </c:pt>
                <c:pt idx="24">
                  <c:v>69187.701426095242</c:v>
                </c:pt>
                <c:pt idx="25">
                  <c:v>71955.209483139057</c:v>
                </c:pt>
                <c:pt idx="26">
                  <c:v>74722.717540182872</c:v>
                </c:pt>
                <c:pt idx="27">
                  <c:v>77490.225597226687</c:v>
                </c:pt>
                <c:pt idx="28">
                  <c:v>80257.733654270502</c:v>
                </c:pt>
                <c:pt idx="29">
                  <c:v>83025.241711314316</c:v>
                </c:pt>
                <c:pt idx="30">
                  <c:v>85792.749768358131</c:v>
                </c:pt>
                <c:pt idx="31">
                  <c:v>88560.257825401946</c:v>
                </c:pt>
                <c:pt idx="32">
                  <c:v>91327.765882445761</c:v>
                </c:pt>
                <c:pt idx="33">
                  <c:v>94095.273939489576</c:v>
                </c:pt>
                <c:pt idx="34">
                  <c:v>96862.781996533391</c:v>
                </c:pt>
                <c:pt idx="35">
                  <c:v>99630.290053577206</c:v>
                </c:pt>
                <c:pt idx="36">
                  <c:v>102397.79811062102</c:v>
                </c:pt>
                <c:pt idx="37">
                  <c:v>105165.30616766484</c:v>
                </c:pt>
                <c:pt idx="38">
                  <c:v>107932.81422470865</c:v>
                </c:pt>
                <c:pt idx="39">
                  <c:v>110700.32228175247</c:v>
                </c:pt>
                <c:pt idx="40">
                  <c:v>113467.83033879628</c:v>
                </c:pt>
                <c:pt idx="41">
                  <c:v>116235.3383958401</c:v>
                </c:pt>
                <c:pt idx="42">
                  <c:v>119002.84645288391</c:v>
                </c:pt>
                <c:pt idx="43">
                  <c:v>121770.35450992773</c:v>
                </c:pt>
                <c:pt idx="44">
                  <c:v>94095.273939489576</c:v>
                </c:pt>
                <c:pt idx="45">
                  <c:v>96862.781996533391</c:v>
                </c:pt>
                <c:pt idx="46">
                  <c:v>99630.290053577206</c:v>
                </c:pt>
                <c:pt idx="47">
                  <c:v>102397.79811062102</c:v>
                </c:pt>
                <c:pt idx="48">
                  <c:v>105165.30616766484</c:v>
                </c:pt>
                <c:pt idx="49">
                  <c:v>107932.81422470865</c:v>
                </c:pt>
                <c:pt idx="50">
                  <c:v>110700.32228175247</c:v>
                </c:pt>
                <c:pt idx="51">
                  <c:v>113467.83033879628</c:v>
                </c:pt>
                <c:pt idx="52">
                  <c:v>116235.3383958401</c:v>
                </c:pt>
                <c:pt idx="53">
                  <c:v>119002.84645288391</c:v>
                </c:pt>
                <c:pt idx="54">
                  <c:v>121770.35450992773</c:v>
                </c:pt>
                <c:pt idx="55">
                  <c:v>124537.86256697154</c:v>
                </c:pt>
                <c:pt idx="56">
                  <c:v>127305.37062401536</c:v>
                </c:pt>
                <c:pt idx="57">
                  <c:v>130072.87868105917</c:v>
                </c:pt>
                <c:pt idx="58">
                  <c:v>132840.38673810297</c:v>
                </c:pt>
                <c:pt idx="59">
                  <c:v>135607.89479514677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5-439A-A71F-2FD01F451CB5}"/>
            </c:ext>
          </c:extLst>
        </c:ser>
        <c:ser>
          <c:idx val="2"/>
          <c:order val="2"/>
          <c:tx>
            <c:strRef>
              <c:f>Charts!$F$7</c:f>
              <c:strCache>
                <c:ptCount val="1"/>
                <c:pt idx="0">
                  <c:v>Scenario 3: NOP, pre-tax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7E5-439A-A71F-2FD01F451CB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Charts!$C$8:$C$67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Charts!$F$8:$F$67</c:f>
              <c:numCache>
                <c:formatCode>#,##0_);\(#,##0\)</c:formatCode>
                <c:ptCount val="60"/>
                <c:pt idx="0">
                  <c:v>1405.7318731470532</c:v>
                </c:pt>
                <c:pt idx="1">
                  <c:v>2811.4637462941064</c:v>
                </c:pt>
                <c:pt idx="2">
                  <c:v>4217.1956194411596</c:v>
                </c:pt>
                <c:pt idx="3">
                  <c:v>5622.9274925882128</c:v>
                </c:pt>
                <c:pt idx="4">
                  <c:v>7028.659365735266</c:v>
                </c:pt>
                <c:pt idx="5">
                  <c:v>8434.3912388823192</c:v>
                </c:pt>
                <c:pt idx="6">
                  <c:v>9840.1231120293724</c:v>
                </c:pt>
                <c:pt idx="7">
                  <c:v>11245.854985176426</c:v>
                </c:pt>
                <c:pt idx="8">
                  <c:v>12651.586858323479</c:v>
                </c:pt>
                <c:pt idx="9">
                  <c:v>14057.318731470532</c:v>
                </c:pt>
                <c:pt idx="10">
                  <c:v>15463.050604617585</c:v>
                </c:pt>
                <c:pt idx="11">
                  <c:v>16868.782477764638</c:v>
                </c:pt>
                <c:pt idx="12">
                  <c:v>18274.51435091169</c:v>
                </c:pt>
                <c:pt idx="13">
                  <c:v>19680.246224058741</c:v>
                </c:pt>
                <c:pt idx="14">
                  <c:v>21085.978097205792</c:v>
                </c:pt>
                <c:pt idx="15">
                  <c:v>22491.709970352844</c:v>
                </c:pt>
                <c:pt idx="16">
                  <c:v>23897.441843499895</c:v>
                </c:pt>
                <c:pt idx="17">
                  <c:v>25303.173716646947</c:v>
                </c:pt>
                <c:pt idx="18">
                  <c:v>26708.905589793998</c:v>
                </c:pt>
                <c:pt idx="19">
                  <c:v>28114.637462941049</c:v>
                </c:pt>
                <c:pt idx="20">
                  <c:v>29520.369336088101</c:v>
                </c:pt>
                <c:pt idx="21">
                  <c:v>30926.101209235152</c:v>
                </c:pt>
                <c:pt idx="22">
                  <c:v>32331.833082382203</c:v>
                </c:pt>
                <c:pt idx="23">
                  <c:v>33737.564955529255</c:v>
                </c:pt>
                <c:pt idx="24">
                  <c:v>35143.296828676306</c:v>
                </c:pt>
                <c:pt idx="25">
                  <c:v>36549.028701823358</c:v>
                </c:pt>
                <c:pt idx="26">
                  <c:v>37954.760574970409</c:v>
                </c:pt>
                <c:pt idx="27">
                  <c:v>39360.49244811746</c:v>
                </c:pt>
                <c:pt idx="28">
                  <c:v>40766.224321264512</c:v>
                </c:pt>
                <c:pt idx="29">
                  <c:v>42171.956194411563</c:v>
                </c:pt>
                <c:pt idx="30">
                  <c:v>43577.688067558614</c:v>
                </c:pt>
                <c:pt idx="31">
                  <c:v>44983.419940705666</c:v>
                </c:pt>
                <c:pt idx="32">
                  <c:v>46389.151813852717</c:v>
                </c:pt>
                <c:pt idx="33">
                  <c:v>47794.883686999769</c:v>
                </c:pt>
                <c:pt idx="34">
                  <c:v>49200.61556014682</c:v>
                </c:pt>
                <c:pt idx="35">
                  <c:v>50606.347433293871</c:v>
                </c:pt>
                <c:pt idx="36">
                  <c:v>52012.079306440923</c:v>
                </c:pt>
                <c:pt idx="37">
                  <c:v>53417.811179587974</c:v>
                </c:pt>
                <c:pt idx="38">
                  <c:v>54823.543052735025</c:v>
                </c:pt>
                <c:pt idx="39">
                  <c:v>56229.274925882077</c:v>
                </c:pt>
                <c:pt idx="40">
                  <c:v>57635.006799029128</c:v>
                </c:pt>
                <c:pt idx="41">
                  <c:v>59040.73867217618</c:v>
                </c:pt>
                <c:pt idx="42">
                  <c:v>60446.470545323231</c:v>
                </c:pt>
                <c:pt idx="43">
                  <c:v>61852.202418470282</c:v>
                </c:pt>
                <c:pt idx="44">
                  <c:v>47794.883686999769</c:v>
                </c:pt>
                <c:pt idx="45">
                  <c:v>49200.61556014682</c:v>
                </c:pt>
                <c:pt idx="46">
                  <c:v>50606.347433293871</c:v>
                </c:pt>
                <c:pt idx="47">
                  <c:v>52012.079306440923</c:v>
                </c:pt>
                <c:pt idx="48">
                  <c:v>53417.811179587974</c:v>
                </c:pt>
                <c:pt idx="49">
                  <c:v>54823.543052735025</c:v>
                </c:pt>
                <c:pt idx="50">
                  <c:v>56229.274925882077</c:v>
                </c:pt>
                <c:pt idx="51">
                  <c:v>57635.006799029128</c:v>
                </c:pt>
                <c:pt idx="52">
                  <c:v>59040.73867217618</c:v>
                </c:pt>
                <c:pt idx="53">
                  <c:v>60446.470545323231</c:v>
                </c:pt>
                <c:pt idx="54">
                  <c:v>61852.202418470282</c:v>
                </c:pt>
                <c:pt idx="55">
                  <c:v>63257.934291617334</c:v>
                </c:pt>
                <c:pt idx="56">
                  <c:v>64663.666164764385</c:v>
                </c:pt>
                <c:pt idx="57">
                  <c:v>66069.398037911436</c:v>
                </c:pt>
                <c:pt idx="58">
                  <c:v>67475.129911058495</c:v>
                </c:pt>
                <c:pt idx="59">
                  <c:v>68880.861784205554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5-439A-A71F-2FD01F451CB5}"/>
            </c:ext>
          </c:extLst>
        </c:ser>
        <c:ser>
          <c:idx val="3"/>
          <c:order val="3"/>
          <c:tx>
            <c:strRef>
              <c:f>Charts!$G$7</c:f>
              <c:strCache>
                <c:ptCount val="1"/>
                <c:pt idx="0">
                  <c:v>Scenario 4: NOP, pre-tax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B47-4D5D-97B5-BFB22745DF19}"/>
                </c:ext>
              </c:extLst>
            </c:dLbl>
            <c:numFmt formatCode="&quot;$&quot;#,##0_);\(&quot;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Charts!$C$8:$C$67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Charts!$G$8:$G$67</c:f>
              <c:numCache>
                <c:formatCode>#,##0_);\(#,##0\)</c:formatCode>
                <c:ptCount val="60"/>
                <c:pt idx="0">
                  <c:v>3559.4233918146497</c:v>
                </c:pt>
                <c:pt idx="1">
                  <c:v>7118.8467836292994</c:v>
                </c:pt>
                <c:pt idx="2">
                  <c:v>10678.270175443949</c:v>
                </c:pt>
                <c:pt idx="3">
                  <c:v>14237.693567258599</c:v>
                </c:pt>
                <c:pt idx="4">
                  <c:v>17797.11695907325</c:v>
                </c:pt>
                <c:pt idx="5">
                  <c:v>21356.540350887899</c:v>
                </c:pt>
                <c:pt idx="6">
                  <c:v>24915.963742702548</c:v>
                </c:pt>
                <c:pt idx="7">
                  <c:v>28475.387134517197</c:v>
                </c:pt>
                <c:pt idx="8">
                  <c:v>32034.810526331847</c:v>
                </c:pt>
                <c:pt idx="9">
                  <c:v>35594.233918146499</c:v>
                </c:pt>
                <c:pt idx="10">
                  <c:v>39153.657309961149</c:v>
                </c:pt>
                <c:pt idx="11">
                  <c:v>42713.080701775798</c:v>
                </c:pt>
                <c:pt idx="12">
                  <c:v>46272.504093590447</c:v>
                </c:pt>
                <c:pt idx="13">
                  <c:v>49831.927485405096</c:v>
                </c:pt>
                <c:pt idx="14">
                  <c:v>53391.350877219746</c:v>
                </c:pt>
                <c:pt idx="15">
                  <c:v>56950.774269034395</c:v>
                </c:pt>
                <c:pt idx="16">
                  <c:v>60510.197660849044</c:v>
                </c:pt>
                <c:pt idx="17">
                  <c:v>64069.621052663693</c:v>
                </c:pt>
                <c:pt idx="18">
                  <c:v>67629.04444447835</c:v>
                </c:pt>
                <c:pt idx="19">
                  <c:v>71188.467836292999</c:v>
                </c:pt>
                <c:pt idx="20">
                  <c:v>74747.891228107648</c:v>
                </c:pt>
                <c:pt idx="21">
                  <c:v>78307.314619922297</c:v>
                </c:pt>
                <c:pt idx="22">
                  <c:v>81866.738011736947</c:v>
                </c:pt>
                <c:pt idx="23">
                  <c:v>85426.161403551596</c:v>
                </c:pt>
                <c:pt idx="24">
                  <c:v>88985.584795366245</c:v>
                </c:pt>
                <c:pt idx="25">
                  <c:v>92545.008187180894</c:v>
                </c:pt>
                <c:pt idx="26">
                  <c:v>96104.431578995544</c:v>
                </c:pt>
                <c:pt idx="27">
                  <c:v>99663.854970810193</c:v>
                </c:pt>
                <c:pt idx="28">
                  <c:v>103223.27836262484</c:v>
                </c:pt>
                <c:pt idx="29">
                  <c:v>106782.70175443949</c:v>
                </c:pt>
                <c:pt idx="30">
                  <c:v>110342.12514625414</c:v>
                </c:pt>
                <c:pt idx="31">
                  <c:v>113901.54853806879</c:v>
                </c:pt>
                <c:pt idx="32">
                  <c:v>117460.97192988344</c:v>
                </c:pt>
                <c:pt idx="33">
                  <c:v>121020.39532169809</c:v>
                </c:pt>
                <c:pt idx="34">
                  <c:v>124579.81871351274</c:v>
                </c:pt>
                <c:pt idx="35">
                  <c:v>128139.24210532739</c:v>
                </c:pt>
                <c:pt idx="36">
                  <c:v>131698.66549714204</c:v>
                </c:pt>
                <c:pt idx="37">
                  <c:v>135258.0888889567</c:v>
                </c:pt>
                <c:pt idx="38">
                  <c:v>138817.51228077136</c:v>
                </c:pt>
                <c:pt idx="39">
                  <c:v>142376.93567258603</c:v>
                </c:pt>
                <c:pt idx="40">
                  <c:v>145936.35906440069</c:v>
                </c:pt>
                <c:pt idx="41">
                  <c:v>149495.78245621535</c:v>
                </c:pt>
                <c:pt idx="42">
                  <c:v>153055.20584803002</c:v>
                </c:pt>
                <c:pt idx="43">
                  <c:v>156614.62923984468</c:v>
                </c:pt>
                <c:pt idx="44">
                  <c:v>121020.39532169809</c:v>
                </c:pt>
                <c:pt idx="45">
                  <c:v>124579.81871351274</c:v>
                </c:pt>
                <c:pt idx="46">
                  <c:v>128139.24210532739</c:v>
                </c:pt>
                <c:pt idx="47">
                  <c:v>131698.66549714204</c:v>
                </c:pt>
                <c:pt idx="48">
                  <c:v>135258.0888889567</c:v>
                </c:pt>
                <c:pt idx="49">
                  <c:v>138817.51228077136</c:v>
                </c:pt>
                <c:pt idx="50">
                  <c:v>142376.93567258603</c:v>
                </c:pt>
                <c:pt idx="51">
                  <c:v>145936.35906440069</c:v>
                </c:pt>
                <c:pt idx="52">
                  <c:v>149495.78245621535</c:v>
                </c:pt>
                <c:pt idx="53">
                  <c:v>153055.20584803002</c:v>
                </c:pt>
                <c:pt idx="54">
                  <c:v>156614.62923984468</c:v>
                </c:pt>
                <c:pt idx="55">
                  <c:v>160174.05263165935</c:v>
                </c:pt>
                <c:pt idx="56">
                  <c:v>163733.47602347401</c:v>
                </c:pt>
                <c:pt idx="57">
                  <c:v>167292.89941528867</c:v>
                </c:pt>
                <c:pt idx="58">
                  <c:v>170852.32280710334</c:v>
                </c:pt>
                <c:pt idx="59">
                  <c:v>174411.746198918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D5D-97B5-BFB22745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902432"/>
        <c:axId val="1607424608"/>
      </c:lineChart>
      <c:dateAx>
        <c:axId val="146190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24608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6074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</a:t>
            </a:r>
            <a:r>
              <a:rPr lang="en-US" b="1" baseline="0"/>
              <a:t> Investment Capital, Excess Cash and Overall Capital Balance Over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Charts!$E$70</c:f>
              <c:strCache>
                <c:ptCount val="1"/>
                <c:pt idx="0">
                  <c:v>Ending Investment Balance, incl. newly investable 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69-43D1-83F5-20984AE64B6D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Charts!$C$71:$C$130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Charts!$E$71:$E$130</c:f>
              <c:numCache>
                <c:formatCode>#,##0_);\(#,##0\)</c:formatCode>
                <c:ptCount val="60"/>
                <c:pt idx="0">
                  <c:v>3258.7668793662106</c:v>
                </c:pt>
                <c:pt idx="1">
                  <c:v>6535.9604235343459</c:v>
                </c:pt>
                <c:pt idx="2">
                  <c:v>9831.6848258966584</c:v>
                </c:pt>
                <c:pt idx="3">
                  <c:v>13146.044869005898</c:v>
                </c:pt>
                <c:pt idx="4">
                  <c:v>16479.145927906713</c:v>
                </c:pt>
                <c:pt idx="5">
                  <c:v>19831.093973485891</c:v>
                </c:pt>
                <c:pt idx="6">
                  <c:v>23201.995575841545</c:v>
                </c:pt>
                <c:pt idx="7">
                  <c:v>26591.957907671334</c:v>
                </c:pt>
                <c:pt idx="8">
                  <c:v>30001.088747679874</c:v>
                </c:pt>
                <c:pt idx="9">
                  <c:v>33429.496484005394</c:v>
                </c:pt>
                <c:pt idx="10">
                  <c:v>36877.290117665754</c:v>
                </c:pt>
                <c:pt idx="11">
                  <c:v>40344.579266024004</c:v>
                </c:pt>
                <c:pt idx="12">
                  <c:v>43831.474166273467</c:v>
                </c:pt>
                <c:pt idx="13">
                  <c:v>47338.085678942574</c:v>
                </c:pt>
                <c:pt idx="14">
                  <c:v>50864.525291419508</c:v>
                </c:pt>
                <c:pt idx="15">
                  <c:v>54410.905121496784</c:v>
                </c:pt>
                <c:pt idx="16">
                  <c:v>57977.337920935846</c:v>
                </c:pt>
                <c:pt idx="17">
                  <c:v>61563.937079051851</c:v>
                </c:pt>
                <c:pt idx="18">
                  <c:v>65170.816626318716</c:v>
                </c:pt>
                <c:pt idx="19">
                  <c:v>68798.091237994537</c:v>
                </c:pt>
                <c:pt idx="20">
                  <c:v>72445.876237767487</c:v>
                </c:pt>
                <c:pt idx="21">
                  <c:v>76114.287601422402</c:v>
                </c:pt>
                <c:pt idx="22">
                  <c:v>79803.441960528027</c:v>
                </c:pt>
                <c:pt idx="23">
                  <c:v>83513.456606145162</c:v>
                </c:pt>
                <c:pt idx="24">
                  <c:v>87244.449492555737</c:v>
                </c:pt>
                <c:pt idx="25">
                  <c:v>90996.539241012986</c:v>
                </c:pt>
                <c:pt idx="26">
                  <c:v>94769.845143512837</c:v>
                </c:pt>
                <c:pt idx="27">
                  <c:v>98564.487166586623</c:v>
                </c:pt>
                <c:pt idx="28">
                  <c:v>102380.58595511521</c:v>
                </c:pt>
                <c:pt idx="29">
                  <c:v>106218.26283616478</c:v>
                </c:pt>
                <c:pt idx="30">
                  <c:v>110077.63982284417</c:v>
                </c:pt>
                <c:pt idx="31">
                  <c:v>113958.83961818412</c:v>
                </c:pt>
                <c:pt idx="32">
                  <c:v>117861.98561903846</c:v>
                </c:pt>
                <c:pt idx="33">
                  <c:v>121787.20192000727</c:v>
                </c:pt>
                <c:pt idx="34">
                  <c:v>125734.61331738232</c:v>
                </c:pt>
                <c:pt idx="35">
                  <c:v>129704.34531311477</c:v>
                </c:pt>
                <c:pt idx="36">
                  <c:v>133696.5241188053</c:v>
                </c:pt>
                <c:pt idx="37">
                  <c:v>137711.27665971685</c:v>
                </c:pt>
                <c:pt idx="38">
                  <c:v>141748.73057880995</c:v>
                </c:pt>
                <c:pt idx="39">
                  <c:v>145809.01424080101</c:v>
                </c:pt>
                <c:pt idx="40">
                  <c:v>149892.25673624346</c:v>
                </c:pt>
                <c:pt idx="41">
                  <c:v>153998.58788563195</c:v>
                </c:pt>
                <c:pt idx="42">
                  <c:v>158128.13824352983</c:v>
                </c:pt>
                <c:pt idx="43">
                  <c:v>162281.03910271992</c:v>
                </c:pt>
                <c:pt idx="44">
                  <c:v>121787.20192000727</c:v>
                </c:pt>
                <c:pt idx="45">
                  <c:v>125734.61331738232</c:v>
                </c:pt>
                <c:pt idx="46">
                  <c:v>129704.34531311477</c:v>
                </c:pt>
                <c:pt idx="47">
                  <c:v>133696.5241188053</c:v>
                </c:pt>
                <c:pt idx="48">
                  <c:v>137711.27665971685</c:v>
                </c:pt>
                <c:pt idx="49">
                  <c:v>141748.73057880995</c:v>
                </c:pt>
                <c:pt idx="50">
                  <c:v>145809.01424080101</c:v>
                </c:pt>
                <c:pt idx="51">
                  <c:v>149892.25673624346</c:v>
                </c:pt>
                <c:pt idx="52">
                  <c:v>153998.58788563195</c:v>
                </c:pt>
                <c:pt idx="53">
                  <c:v>158128.13824352983</c:v>
                </c:pt>
                <c:pt idx="54">
                  <c:v>162281.03910271992</c:v>
                </c:pt>
                <c:pt idx="55">
                  <c:v>166457.42249837879</c:v>
                </c:pt>
                <c:pt idx="56">
                  <c:v>170657.42121227455</c:v>
                </c:pt>
                <c:pt idx="57">
                  <c:v>174881.16877698855</c:v>
                </c:pt>
                <c:pt idx="58">
                  <c:v>179128.79948016076</c:v>
                </c:pt>
                <c:pt idx="59">
                  <c:v>183400.44836875927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F-4F5A-8D79-AA64DDF03A90}"/>
            </c:ext>
          </c:extLst>
        </c:ser>
        <c:ser>
          <c:idx val="1"/>
          <c:order val="1"/>
          <c:tx>
            <c:strRef>
              <c:f>Charts!$F$70</c:f>
              <c:strCache>
                <c:ptCount val="1"/>
                <c:pt idx="0">
                  <c:v>Ending Excess Cash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69-43D1-83F5-20984AE64B6D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Charts!$C$71:$C$130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Charts!$F$71:$F$130</c:f>
              <c:numCache>
                <c:formatCode>#,##0_);\(#,##0\)</c:formatCode>
                <c:ptCount val="60"/>
                <c:pt idx="0">
                  <c:v>814.69171984155241</c:v>
                </c:pt>
                <c:pt idx="1">
                  <c:v>1629.3834396831048</c:v>
                </c:pt>
                <c:pt idx="2">
                  <c:v>2444.0751595246575</c:v>
                </c:pt>
                <c:pt idx="3">
                  <c:v>3258.7668793662097</c:v>
                </c:pt>
                <c:pt idx="4">
                  <c:v>4073.4585992077618</c:v>
                </c:pt>
                <c:pt idx="5">
                  <c:v>4888.150319049314</c:v>
                </c:pt>
                <c:pt idx="6">
                  <c:v>5702.8420388908662</c:v>
                </c:pt>
                <c:pt idx="7">
                  <c:v>6517.5337587324184</c:v>
                </c:pt>
                <c:pt idx="8">
                  <c:v>7332.2254785739706</c:v>
                </c:pt>
                <c:pt idx="9">
                  <c:v>8146.9171984155228</c:v>
                </c:pt>
                <c:pt idx="10">
                  <c:v>8961.6089182570759</c:v>
                </c:pt>
                <c:pt idx="11">
                  <c:v>9776.300638098628</c:v>
                </c:pt>
                <c:pt idx="12">
                  <c:v>10590.99235794018</c:v>
                </c:pt>
                <c:pt idx="13">
                  <c:v>11405.684077781732</c:v>
                </c:pt>
                <c:pt idx="14">
                  <c:v>12220.375797623285</c:v>
                </c:pt>
                <c:pt idx="15">
                  <c:v>13035.067517464837</c:v>
                </c:pt>
                <c:pt idx="16">
                  <c:v>13849.759237306389</c:v>
                </c:pt>
                <c:pt idx="17">
                  <c:v>14664.450957147941</c:v>
                </c:pt>
                <c:pt idx="18">
                  <c:v>15479.142676989493</c:v>
                </c:pt>
                <c:pt idx="19">
                  <c:v>16293.834396831046</c:v>
                </c:pt>
                <c:pt idx="20">
                  <c:v>17108.526116672598</c:v>
                </c:pt>
                <c:pt idx="21">
                  <c:v>17923.217836514152</c:v>
                </c:pt>
                <c:pt idx="22">
                  <c:v>18737.909556355706</c:v>
                </c:pt>
                <c:pt idx="23">
                  <c:v>19552.60127619726</c:v>
                </c:pt>
                <c:pt idx="24">
                  <c:v>20367.292996038814</c:v>
                </c:pt>
                <c:pt idx="25">
                  <c:v>21181.984715880368</c:v>
                </c:pt>
                <c:pt idx="26">
                  <c:v>21996.676435721922</c:v>
                </c:pt>
                <c:pt idx="27">
                  <c:v>22811.368155563476</c:v>
                </c:pt>
                <c:pt idx="28">
                  <c:v>23626.05987540503</c:v>
                </c:pt>
                <c:pt idx="29">
                  <c:v>24440.751595246584</c:v>
                </c:pt>
                <c:pt idx="30">
                  <c:v>25255.443315088138</c:v>
                </c:pt>
                <c:pt idx="31">
                  <c:v>26070.135034929692</c:v>
                </c:pt>
                <c:pt idx="32">
                  <c:v>26884.826754771246</c:v>
                </c:pt>
                <c:pt idx="33">
                  <c:v>27699.5184746128</c:v>
                </c:pt>
                <c:pt idx="34">
                  <c:v>28514.210194454354</c:v>
                </c:pt>
                <c:pt idx="35">
                  <c:v>29328.901914295908</c:v>
                </c:pt>
                <c:pt idx="36">
                  <c:v>30143.593634137462</c:v>
                </c:pt>
                <c:pt idx="37">
                  <c:v>30958.285353979016</c:v>
                </c:pt>
                <c:pt idx="38">
                  <c:v>31772.97707382057</c:v>
                </c:pt>
                <c:pt idx="39">
                  <c:v>32587.668793662124</c:v>
                </c:pt>
                <c:pt idx="40">
                  <c:v>33402.360513503678</c:v>
                </c:pt>
                <c:pt idx="41">
                  <c:v>34217.052233345232</c:v>
                </c:pt>
                <c:pt idx="42">
                  <c:v>35031.743953186786</c:v>
                </c:pt>
                <c:pt idx="43">
                  <c:v>35846.43567302834</c:v>
                </c:pt>
                <c:pt idx="44">
                  <c:v>27699.5184746128</c:v>
                </c:pt>
                <c:pt idx="45">
                  <c:v>28514.210194454354</c:v>
                </c:pt>
                <c:pt idx="46">
                  <c:v>29328.901914295908</c:v>
                </c:pt>
                <c:pt idx="47">
                  <c:v>30143.593634137462</c:v>
                </c:pt>
                <c:pt idx="48">
                  <c:v>30958.285353979016</c:v>
                </c:pt>
                <c:pt idx="49">
                  <c:v>31772.97707382057</c:v>
                </c:pt>
                <c:pt idx="50">
                  <c:v>32587.668793662124</c:v>
                </c:pt>
                <c:pt idx="51">
                  <c:v>33402.360513503678</c:v>
                </c:pt>
                <c:pt idx="52">
                  <c:v>34217.052233345232</c:v>
                </c:pt>
                <c:pt idx="53">
                  <c:v>35031.743953186786</c:v>
                </c:pt>
                <c:pt idx="54">
                  <c:v>35846.43567302834</c:v>
                </c:pt>
                <c:pt idx="55">
                  <c:v>36661.127392869894</c:v>
                </c:pt>
                <c:pt idx="56">
                  <c:v>37475.819112711448</c:v>
                </c:pt>
                <c:pt idx="57">
                  <c:v>38290.510832553002</c:v>
                </c:pt>
                <c:pt idx="58">
                  <c:v>39105.202552394556</c:v>
                </c:pt>
                <c:pt idx="59">
                  <c:v>39919.89427223611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F-4F5A-8D79-AA64DDF03A90}"/>
            </c:ext>
          </c:extLst>
        </c:ser>
        <c:ser>
          <c:idx val="2"/>
          <c:order val="2"/>
          <c:tx>
            <c:strRef>
              <c:f>Charts!$G$70</c:f>
              <c:strCache>
                <c:ptCount val="1"/>
                <c:pt idx="0">
                  <c:v>Total Investment Balance + Excess Cash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69-43D1-83F5-20984AE64B6D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Charts!$C$71:$C$130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Charts!$G$71:$G$130</c:f>
              <c:numCache>
                <c:formatCode>#,##0_);\(#,##0\)</c:formatCode>
                <c:ptCount val="60"/>
                <c:pt idx="0">
                  <c:v>4073.4585992077627</c:v>
                </c:pt>
                <c:pt idx="1">
                  <c:v>8165.3438632174511</c:v>
                </c:pt>
                <c:pt idx="2">
                  <c:v>12275.759985421315</c:v>
                </c:pt>
                <c:pt idx="3">
                  <c:v>16404.811748372107</c:v>
                </c:pt>
                <c:pt idx="4">
                  <c:v>20552.604527114476</c:v>
                </c:pt>
                <c:pt idx="5">
                  <c:v>24719.244292535204</c:v>
                </c:pt>
                <c:pt idx="6">
                  <c:v>28904.837614732412</c:v>
                </c:pt>
                <c:pt idx="7">
                  <c:v>33109.491666403752</c:v>
                </c:pt>
                <c:pt idx="8">
                  <c:v>37333.314226253846</c:v>
                </c:pt>
                <c:pt idx="9">
                  <c:v>41576.41368242092</c:v>
                </c:pt>
                <c:pt idx="10">
                  <c:v>45838.899035922834</c:v>
                </c:pt>
                <c:pt idx="11">
                  <c:v>50120.87990412263</c:v>
                </c:pt>
                <c:pt idx="12">
                  <c:v>54422.466524213647</c:v>
                </c:pt>
                <c:pt idx="13">
                  <c:v>58743.769756724309</c:v>
                </c:pt>
                <c:pt idx="14">
                  <c:v>63084.901089042789</c:v>
                </c:pt>
                <c:pt idx="15">
                  <c:v>67445.972638961626</c:v>
                </c:pt>
                <c:pt idx="16">
                  <c:v>71827.097158242235</c:v>
                </c:pt>
                <c:pt idx="17">
                  <c:v>76228.388036199787</c:v>
                </c:pt>
                <c:pt idx="18">
                  <c:v>80649.959303308206</c:v>
                </c:pt>
                <c:pt idx="19">
                  <c:v>85091.925634825588</c:v>
                </c:pt>
                <c:pt idx="20">
                  <c:v>89554.402354440084</c:v>
                </c:pt>
                <c:pt idx="21">
                  <c:v>94037.505437936547</c:v>
                </c:pt>
                <c:pt idx="22">
                  <c:v>98541.351516883733</c:v>
                </c:pt>
                <c:pt idx="23">
                  <c:v>103066.05788234243</c:v>
                </c:pt>
                <c:pt idx="24">
                  <c:v>107611.74248859455</c:v>
                </c:pt>
                <c:pt idx="25">
                  <c:v>112178.52395689336</c:v>
                </c:pt>
                <c:pt idx="26">
                  <c:v>116766.52157923476</c:v>
                </c:pt>
                <c:pt idx="27">
                  <c:v>121375.85532215011</c:v>
                </c:pt>
                <c:pt idx="28">
                  <c:v>126006.64583052024</c:v>
                </c:pt>
                <c:pt idx="29">
                  <c:v>130659.01443141137</c:v>
                </c:pt>
                <c:pt idx="30">
                  <c:v>135333.08313793229</c:v>
                </c:pt>
                <c:pt idx="31">
                  <c:v>140028.97465311381</c:v>
                </c:pt>
                <c:pt idx="32">
                  <c:v>144746.81237380969</c:v>
                </c:pt>
                <c:pt idx="33">
                  <c:v>149486.72039462006</c:v>
                </c:pt>
                <c:pt idx="34">
                  <c:v>154248.82351183667</c:v>
                </c:pt>
                <c:pt idx="35">
                  <c:v>159033.24722741067</c:v>
                </c:pt>
                <c:pt idx="36">
                  <c:v>163840.11775294278</c:v>
                </c:pt>
                <c:pt idx="37">
                  <c:v>168669.56201369586</c:v>
                </c:pt>
                <c:pt idx="38">
                  <c:v>173521.70765263052</c:v>
                </c:pt>
                <c:pt idx="39">
                  <c:v>178396.68303446315</c:v>
                </c:pt>
                <c:pt idx="40">
                  <c:v>183294.61724974716</c:v>
                </c:pt>
                <c:pt idx="41">
                  <c:v>188215.64011897717</c:v>
                </c:pt>
                <c:pt idx="42">
                  <c:v>193159.88219671661</c:v>
                </c:pt>
                <c:pt idx="43">
                  <c:v>198127.47477574827</c:v>
                </c:pt>
                <c:pt idx="44">
                  <c:v>149486.72039462006</c:v>
                </c:pt>
                <c:pt idx="45">
                  <c:v>154248.82351183667</c:v>
                </c:pt>
                <c:pt idx="46">
                  <c:v>159033.24722741067</c:v>
                </c:pt>
                <c:pt idx="47">
                  <c:v>163840.11775294278</c:v>
                </c:pt>
                <c:pt idx="48">
                  <c:v>168669.56201369586</c:v>
                </c:pt>
                <c:pt idx="49">
                  <c:v>173521.70765263052</c:v>
                </c:pt>
                <c:pt idx="50">
                  <c:v>178396.68303446315</c:v>
                </c:pt>
                <c:pt idx="51">
                  <c:v>183294.61724974716</c:v>
                </c:pt>
                <c:pt idx="52">
                  <c:v>188215.64011897717</c:v>
                </c:pt>
                <c:pt idx="53">
                  <c:v>193159.88219671661</c:v>
                </c:pt>
                <c:pt idx="54">
                  <c:v>198127.47477574827</c:v>
                </c:pt>
                <c:pt idx="55">
                  <c:v>203118.54989124869</c:v>
                </c:pt>
                <c:pt idx="56">
                  <c:v>208133.24032498599</c:v>
                </c:pt>
                <c:pt idx="57">
                  <c:v>213171.67960954155</c:v>
                </c:pt>
                <c:pt idx="58">
                  <c:v>218234.00203255532</c:v>
                </c:pt>
                <c:pt idx="59">
                  <c:v>223320.3426409954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F-4F5A-8D79-AA64DDF0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72352"/>
        <c:axId val="856835504"/>
      </c:lineChart>
      <c:dateAx>
        <c:axId val="64697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35504"/>
        <c:crosses val="autoZero"/>
        <c:auto val="1"/>
        <c:lblOffset val="100"/>
        <c:baseTimeUnit val="months"/>
      </c:dateAx>
      <c:valAx>
        <c:axId val="8568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Home Equity,</a:t>
            </a:r>
            <a:r>
              <a:rPr lang="en-US" b="1" baseline="0"/>
              <a:t> Other Net Assets and Net Worth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Charts!$D$133</c:f>
              <c:strCache>
                <c:ptCount val="1"/>
                <c:pt idx="0">
                  <c:v>Home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-6.6895778652668422E-2"/>
                  <c:y val="-2.6315789473684209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4FB-4CCB-802E-69C4C1B16C00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Charts!$C$134:$C$193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Charts!$D$134:$D$193</c:f>
              <c:numCache>
                <c:formatCode>#,##0_);\(#,##0\)</c:formatCode>
                <c:ptCount val="60"/>
                <c:pt idx="0">
                  <c:v>51000.3213437495</c:v>
                </c:pt>
                <c:pt idx="1">
                  <c:v>52003.227899099147</c:v>
                </c:pt>
                <c:pt idx="2">
                  <c:v>53008.726350941055</c:v>
                </c:pt>
                <c:pt idx="3">
                  <c:v>54016.823401462723</c:v>
                </c:pt>
                <c:pt idx="4">
                  <c:v>55027.525770191773</c:v>
                </c:pt>
                <c:pt idx="5">
                  <c:v>56040.840194040909</c:v>
                </c:pt>
                <c:pt idx="6">
                  <c:v>57056.773427352891</c:v>
                </c:pt>
                <c:pt idx="7">
                  <c:v>58075.332241945638</c:v>
                </c:pt>
                <c:pt idx="8">
                  <c:v>59096.52342715743</c:v>
                </c:pt>
                <c:pt idx="9">
                  <c:v>60120.353789892368</c:v>
                </c:pt>
                <c:pt idx="10">
                  <c:v>61146.830154665746</c:v>
                </c:pt>
                <c:pt idx="11">
                  <c:v>62175.959363649716</c:v>
                </c:pt>
                <c:pt idx="12">
                  <c:v>63207.748276718921</c:v>
                </c:pt>
                <c:pt idx="13">
                  <c:v>64242.203771496366</c:v>
                </c:pt>
                <c:pt idx="14">
                  <c:v>65279.332743399398</c:v>
                </c:pt>
                <c:pt idx="15">
                  <c:v>66319.142105685663</c:v>
                </c:pt>
                <c:pt idx="16">
                  <c:v>67361.638789499382</c:v>
                </c:pt>
                <c:pt idx="17">
                  <c:v>68406.829743917624</c:v>
                </c:pt>
                <c:pt idx="18">
                  <c:v>69454.721935996728</c:v>
                </c:pt>
                <c:pt idx="19">
                  <c:v>70505.322350818838</c:v>
                </c:pt>
                <c:pt idx="20">
                  <c:v>71558.637991538533</c:v>
                </c:pt>
                <c:pt idx="21">
                  <c:v>72614.675879429706</c:v>
                </c:pt>
                <c:pt idx="22">
                  <c:v>73673.443053932453</c:v>
                </c:pt>
                <c:pt idx="23">
                  <c:v>74734.946572699933</c:v>
                </c:pt>
                <c:pt idx="24">
                  <c:v>75799.193511645804</c:v>
                </c:pt>
                <c:pt idx="25">
                  <c:v>76866.190964991169</c:v>
                </c:pt>
                <c:pt idx="26">
                  <c:v>77935.946045312274</c:v>
                </c:pt>
                <c:pt idx="27">
                  <c:v>79008.465883587749</c:v>
                </c:pt>
                <c:pt idx="28">
                  <c:v>80083.757629246538</c:v>
                </c:pt>
                <c:pt idx="29">
                  <c:v>81161.828450215369</c:v>
                </c:pt>
                <c:pt idx="30">
                  <c:v>82242.685532966832</c:v>
                </c:pt>
                <c:pt idx="31">
                  <c:v>83326.336082567374</c:v>
                </c:pt>
                <c:pt idx="32">
                  <c:v>84412.787322725257</c:v>
                </c:pt>
                <c:pt idx="33">
                  <c:v>85502.04649583908</c:v>
                </c:pt>
                <c:pt idx="34">
                  <c:v>86594.120863046002</c:v>
                </c:pt>
                <c:pt idx="35">
                  <c:v>87689.017704270256</c:v>
                </c:pt>
                <c:pt idx="36">
                  <c:v>88786.744318271813</c:v>
                </c:pt>
                <c:pt idx="37">
                  <c:v>89887.308022695215</c:v>
                </c:pt>
                <c:pt idx="38">
                  <c:v>90990.716154118214</c:v>
                </c:pt>
                <c:pt idx="39">
                  <c:v>92096.976068101183</c:v>
                </c:pt>
                <c:pt idx="40">
                  <c:v>93206.095139235898</c:v>
                </c:pt>
                <c:pt idx="41">
                  <c:v>94318.080761194928</c:v>
                </c:pt>
                <c:pt idx="42">
                  <c:v>95432.940346781106</c:v>
                </c:pt>
                <c:pt idx="43">
                  <c:v>96550.681327976985</c:v>
                </c:pt>
                <c:pt idx="44">
                  <c:v>85502.04649583908</c:v>
                </c:pt>
                <c:pt idx="45">
                  <c:v>86594.120863046002</c:v>
                </c:pt>
                <c:pt idx="46">
                  <c:v>87689.017704270256</c:v>
                </c:pt>
                <c:pt idx="47">
                  <c:v>88786.744318271813</c:v>
                </c:pt>
                <c:pt idx="48">
                  <c:v>89887.308022695215</c:v>
                </c:pt>
                <c:pt idx="49">
                  <c:v>90990.716154118214</c:v>
                </c:pt>
                <c:pt idx="50">
                  <c:v>92096.976068101183</c:v>
                </c:pt>
                <c:pt idx="51">
                  <c:v>93206.095139235898</c:v>
                </c:pt>
                <c:pt idx="52">
                  <c:v>94318.080761194928</c:v>
                </c:pt>
                <c:pt idx="53">
                  <c:v>95432.940346781106</c:v>
                </c:pt>
                <c:pt idx="54">
                  <c:v>96550.681327976985</c:v>
                </c:pt>
                <c:pt idx="55">
                  <c:v>97671.311155994423</c:v>
                </c:pt>
                <c:pt idx="56">
                  <c:v>98794.837301324529</c:v>
                </c:pt>
                <c:pt idx="57">
                  <c:v>99921.26725378749</c:v>
                </c:pt>
                <c:pt idx="58">
                  <c:v>101050.60852258251</c:v>
                </c:pt>
                <c:pt idx="59">
                  <c:v>102182.8686363381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B-4CCB-802E-69C4C1B16C00}"/>
            </c:ext>
          </c:extLst>
        </c:ser>
        <c:ser>
          <c:idx val="1"/>
          <c:order val="1"/>
          <c:tx>
            <c:strRef>
              <c:f>Charts!$E$133</c:f>
              <c:strCache>
                <c:ptCount val="1"/>
                <c:pt idx="0">
                  <c:v>Other Net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4FB-4CCB-802E-69C4C1B16C00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Charts!$C$134:$C$193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Charts!$E$134:$E$193</c:f>
              <c:numCache>
                <c:formatCode>#,##0_);\(#,##0\)</c:formatCode>
                <c:ptCount val="60"/>
                <c:pt idx="0">
                  <c:v>4073.4585992077627</c:v>
                </c:pt>
                <c:pt idx="1">
                  <c:v>8165.3438632174511</c:v>
                </c:pt>
                <c:pt idx="2">
                  <c:v>12275.759985421315</c:v>
                </c:pt>
                <c:pt idx="3">
                  <c:v>16404.811748372107</c:v>
                </c:pt>
                <c:pt idx="4">
                  <c:v>20552.604527114476</c:v>
                </c:pt>
                <c:pt idx="5">
                  <c:v>24719.244292535204</c:v>
                </c:pt>
                <c:pt idx="6">
                  <c:v>28904.837614732412</c:v>
                </c:pt>
                <c:pt idx="7">
                  <c:v>33109.491666403752</c:v>
                </c:pt>
                <c:pt idx="8">
                  <c:v>37333.314226253846</c:v>
                </c:pt>
                <c:pt idx="9">
                  <c:v>41576.41368242092</c:v>
                </c:pt>
                <c:pt idx="10">
                  <c:v>45838.899035922834</c:v>
                </c:pt>
                <c:pt idx="11">
                  <c:v>50120.87990412263</c:v>
                </c:pt>
                <c:pt idx="12">
                  <c:v>54422.466524213647</c:v>
                </c:pt>
                <c:pt idx="13">
                  <c:v>58743.769756724309</c:v>
                </c:pt>
                <c:pt idx="14">
                  <c:v>63084.901089042789</c:v>
                </c:pt>
                <c:pt idx="15">
                  <c:v>67445.972638961626</c:v>
                </c:pt>
                <c:pt idx="16">
                  <c:v>71827.097158242235</c:v>
                </c:pt>
                <c:pt idx="17">
                  <c:v>76228.388036199787</c:v>
                </c:pt>
                <c:pt idx="18">
                  <c:v>80649.959303308206</c:v>
                </c:pt>
                <c:pt idx="19">
                  <c:v>85091.925634825588</c:v>
                </c:pt>
                <c:pt idx="20">
                  <c:v>89554.402354440084</c:v>
                </c:pt>
                <c:pt idx="21">
                  <c:v>94037.505437936547</c:v>
                </c:pt>
                <c:pt idx="22">
                  <c:v>98541.351516883733</c:v>
                </c:pt>
                <c:pt idx="23">
                  <c:v>103066.05788234243</c:v>
                </c:pt>
                <c:pt idx="24">
                  <c:v>107611.74248859455</c:v>
                </c:pt>
                <c:pt idx="25">
                  <c:v>112178.52395689336</c:v>
                </c:pt>
                <c:pt idx="26">
                  <c:v>116766.52157923476</c:v>
                </c:pt>
                <c:pt idx="27">
                  <c:v>121375.85532215011</c:v>
                </c:pt>
                <c:pt idx="28">
                  <c:v>126006.64583052024</c:v>
                </c:pt>
                <c:pt idx="29">
                  <c:v>130659.01443141137</c:v>
                </c:pt>
                <c:pt idx="30">
                  <c:v>135333.08313793229</c:v>
                </c:pt>
                <c:pt idx="31">
                  <c:v>140028.97465311381</c:v>
                </c:pt>
                <c:pt idx="32">
                  <c:v>144746.81237380969</c:v>
                </c:pt>
                <c:pt idx="33">
                  <c:v>149486.72039462006</c:v>
                </c:pt>
                <c:pt idx="34">
                  <c:v>154248.82351183667</c:v>
                </c:pt>
                <c:pt idx="35">
                  <c:v>159033.24722741067</c:v>
                </c:pt>
                <c:pt idx="36">
                  <c:v>163840.11775294278</c:v>
                </c:pt>
                <c:pt idx="37">
                  <c:v>168669.56201369586</c:v>
                </c:pt>
                <c:pt idx="38">
                  <c:v>173521.70765263052</c:v>
                </c:pt>
                <c:pt idx="39">
                  <c:v>178396.68303446315</c:v>
                </c:pt>
                <c:pt idx="40">
                  <c:v>183294.61724974716</c:v>
                </c:pt>
                <c:pt idx="41">
                  <c:v>188215.64011897717</c:v>
                </c:pt>
                <c:pt idx="42">
                  <c:v>193159.88219671661</c:v>
                </c:pt>
                <c:pt idx="43">
                  <c:v>198127.47477574827</c:v>
                </c:pt>
                <c:pt idx="44">
                  <c:v>149486.72039462006</c:v>
                </c:pt>
                <c:pt idx="45">
                  <c:v>154248.82351183667</c:v>
                </c:pt>
                <c:pt idx="46">
                  <c:v>159033.24722741067</c:v>
                </c:pt>
                <c:pt idx="47">
                  <c:v>163840.11775294278</c:v>
                </c:pt>
                <c:pt idx="48">
                  <c:v>168669.56201369586</c:v>
                </c:pt>
                <c:pt idx="49">
                  <c:v>173521.70765263052</c:v>
                </c:pt>
                <c:pt idx="50">
                  <c:v>178396.68303446315</c:v>
                </c:pt>
                <c:pt idx="51">
                  <c:v>183294.61724974716</c:v>
                </c:pt>
                <c:pt idx="52">
                  <c:v>188215.64011897717</c:v>
                </c:pt>
                <c:pt idx="53">
                  <c:v>193159.88219671661</c:v>
                </c:pt>
                <c:pt idx="54">
                  <c:v>198127.47477574827</c:v>
                </c:pt>
                <c:pt idx="55">
                  <c:v>203118.54989124869</c:v>
                </c:pt>
                <c:pt idx="56">
                  <c:v>208133.24032498599</c:v>
                </c:pt>
                <c:pt idx="57">
                  <c:v>213171.67960954155</c:v>
                </c:pt>
                <c:pt idx="58">
                  <c:v>218234.00203255532</c:v>
                </c:pt>
                <c:pt idx="59">
                  <c:v>223320.3426409954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B-4CCB-802E-69C4C1B16C00}"/>
            </c:ext>
          </c:extLst>
        </c:ser>
        <c:ser>
          <c:idx val="2"/>
          <c:order val="2"/>
          <c:tx>
            <c:strRef>
              <c:f>Charts!$F$133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4FB-4CCB-802E-69C4C1B16C00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Charts!$C$134:$C$193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Charts!$F$134:$F$193</c:f>
              <c:numCache>
                <c:formatCode>#,##0_);\(#,##0\)</c:formatCode>
                <c:ptCount val="60"/>
                <c:pt idx="0">
                  <c:v>55073.779942957262</c:v>
                </c:pt>
                <c:pt idx="1">
                  <c:v>60168.571762316598</c:v>
                </c:pt>
                <c:pt idx="2">
                  <c:v>65284.486336362374</c:v>
                </c:pt>
                <c:pt idx="3">
                  <c:v>70421.635149834823</c:v>
                </c:pt>
                <c:pt idx="4">
                  <c:v>75580.130297306256</c:v>
                </c:pt>
                <c:pt idx="5">
                  <c:v>80760.084486576117</c:v>
                </c:pt>
                <c:pt idx="6">
                  <c:v>85961.611042085307</c:v>
                </c:pt>
                <c:pt idx="7">
                  <c:v>91184.823908349383</c:v>
                </c:pt>
                <c:pt idx="8">
                  <c:v>96429.837653411276</c:v>
                </c:pt>
                <c:pt idx="9">
                  <c:v>101696.76747231328</c:v>
                </c:pt>
                <c:pt idx="10">
                  <c:v>106985.72919058858</c:v>
                </c:pt>
                <c:pt idx="11">
                  <c:v>112296.83926777235</c:v>
                </c:pt>
                <c:pt idx="12">
                  <c:v>117630.21480093256</c:v>
                </c:pt>
                <c:pt idx="13">
                  <c:v>122985.97352822067</c:v>
                </c:pt>
                <c:pt idx="14">
                  <c:v>128364.23383244219</c:v>
                </c:pt>
                <c:pt idx="15">
                  <c:v>133765.11474464729</c:v>
                </c:pt>
                <c:pt idx="16">
                  <c:v>139188.7359477416</c:v>
                </c:pt>
                <c:pt idx="17">
                  <c:v>144635.21778011741</c:v>
                </c:pt>
                <c:pt idx="18">
                  <c:v>150104.68123930495</c:v>
                </c:pt>
                <c:pt idx="19">
                  <c:v>155597.24798564444</c:v>
                </c:pt>
                <c:pt idx="20">
                  <c:v>161113.04034597863</c:v>
                </c:pt>
                <c:pt idx="21">
                  <c:v>166652.18131736625</c:v>
                </c:pt>
                <c:pt idx="22">
                  <c:v>172214.79457081619</c:v>
                </c:pt>
                <c:pt idx="23">
                  <c:v>177801.00445504236</c:v>
                </c:pt>
                <c:pt idx="24">
                  <c:v>183410.93600024036</c:v>
                </c:pt>
                <c:pt idx="25">
                  <c:v>189044.71492188453</c:v>
                </c:pt>
                <c:pt idx="26">
                  <c:v>194702.46762454702</c:v>
                </c:pt>
                <c:pt idx="27">
                  <c:v>200384.32120573786</c:v>
                </c:pt>
                <c:pt idx="28">
                  <c:v>206090.40345976676</c:v>
                </c:pt>
                <c:pt idx="29">
                  <c:v>211820.84288162674</c:v>
                </c:pt>
                <c:pt idx="30">
                  <c:v>217575.76867089912</c:v>
                </c:pt>
                <c:pt idx="31">
                  <c:v>223355.31073568118</c:v>
                </c:pt>
                <c:pt idx="32">
                  <c:v>229159.59969653495</c:v>
                </c:pt>
                <c:pt idx="33">
                  <c:v>234988.76689045914</c:v>
                </c:pt>
                <c:pt idx="34">
                  <c:v>240842.94437488267</c:v>
                </c:pt>
                <c:pt idx="35">
                  <c:v>246722.26493168093</c:v>
                </c:pt>
                <c:pt idx="36">
                  <c:v>252626.86207121459</c:v>
                </c:pt>
                <c:pt idx="37">
                  <c:v>258556.87003639108</c:v>
                </c:pt>
                <c:pt idx="38">
                  <c:v>264512.4238067487</c:v>
                </c:pt>
                <c:pt idx="39">
                  <c:v>270493.65910256433</c:v>
                </c:pt>
                <c:pt idx="40">
                  <c:v>276500.71238898305</c:v>
                </c:pt>
                <c:pt idx="41">
                  <c:v>282533.7208801721</c:v>
                </c:pt>
                <c:pt idx="42">
                  <c:v>288592.82254349772</c:v>
                </c:pt>
                <c:pt idx="43">
                  <c:v>294678.15610372525</c:v>
                </c:pt>
                <c:pt idx="44">
                  <c:v>234988.76689045914</c:v>
                </c:pt>
                <c:pt idx="45">
                  <c:v>240842.94437488267</c:v>
                </c:pt>
                <c:pt idx="46">
                  <c:v>246722.26493168093</c:v>
                </c:pt>
                <c:pt idx="47">
                  <c:v>252626.86207121459</c:v>
                </c:pt>
                <c:pt idx="48">
                  <c:v>258556.87003639108</c:v>
                </c:pt>
                <c:pt idx="49">
                  <c:v>264512.4238067487</c:v>
                </c:pt>
                <c:pt idx="50">
                  <c:v>270493.65910256433</c:v>
                </c:pt>
                <c:pt idx="51">
                  <c:v>276500.71238898305</c:v>
                </c:pt>
                <c:pt idx="52">
                  <c:v>282533.7208801721</c:v>
                </c:pt>
                <c:pt idx="53">
                  <c:v>288592.82254349772</c:v>
                </c:pt>
                <c:pt idx="54">
                  <c:v>294678.15610372525</c:v>
                </c:pt>
                <c:pt idx="55">
                  <c:v>300789.86104724312</c:v>
                </c:pt>
                <c:pt idx="56">
                  <c:v>306928.07762631052</c:v>
                </c:pt>
                <c:pt idx="57">
                  <c:v>313092.94686332904</c:v>
                </c:pt>
                <c:pt idx="58">
                  <c:v>319284.61055513786</c:v>
                </c:pt>
                <c:pt idx="59">
                  <c:v>325503.2112773335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B-4CCB-802E-69C4C1B1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12936"/>
        <c:axId val="463922448"/>
      </c:lineChart>
      <c:lineChart>
        <c:grouping val="standard"/>
        <c:varyColors val="0"/>
        <c:ser>
          <c:idx val="3"/>
          <c:order val="3"/>
          <c:tx>
            <c:strRef>
              <c:f>Charts!$G$133</c:f>
              <c:strCache>
                <c:ptCount val="1"/>
                <c:pt idx="0">
                  <c:v>Existing Loan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4FB-4CCB-802E-69C4C1B16C00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Charts!$C$134:$C$193</c:f>
              <c:numCache>
                <c:formatCode>m/d/yyyy</c:formatCode>
                <c:ptCount val="60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45230</c:v>
                </c:pt>
                <c:pt idx="45">
                  <c:v>45260</c:v>
                </c:pt>
                <c:pt idx="46">
                  <c:v>45291</c:v>
                </c:pt>
                <c:pt idx="47">
                  <c:v>45322</c:v>
                </c:pt>
                <c:pt idx="48">
                  <c:v>45351</c:v>
                </c:pt>
                <c:pt idx="49">
                  <c:v>45382</c:v>
                </c:pt>
                <c:pt idx="50">
                  <c:v>45412</c:v>
                </c:pt>
                <c:pt idx="51">
                  <c:v>45443</c:v>
                </c:pt>
                <c:pt idx="52">
                  <c:v>45473</c:v>
                </c:pt>
                <c:pt idx="53">
                  <c:v>45504</c:v>
                </c:pt>
                <c:pt idx="54">
                  <c:v>45535</c:v>
                </c:pt>
                <c:pt idx="55">
                  <c:v>45565</c:v>
                </c:pt>
                <c:pt idx="56">
                  <c:v>45596</c:v>
                </c:pt>
                <c:pt idx="57">
                  <c:v>45626</c:v>
                </c:pt>
                <c:pt idx="58">
                  <c:v>45657</c:v>
                </c:pt>
                <c:pt idx="59">
                  <c:v>45688</c:v>
                </c:pt>
              </c:numCache>
            </c:numRef>
          </c:cat>
          <c:val>
            <c:numRef>
              <c:f>Charts!$G$134:$G$193</c:f>
              <c:numCache>
                <c:formatCode>#,##0_);\(#,##0\)</c:formatCode>
                <c:ptCount val="60"/>
                <c:pt idx="0">
                  <c:v>199656.79193254109</c:v>
                </c:pt>
                <c:pt idx="1">
                  <c:v>199312.72584491354</c:v>
                </c:pt>
                <c:pt idx="2">
                  <c:v>198967.79959206693</c:v>
                </c:pt>
                <c:pt idx="3">
                  <c:v>198622.01102358819</c:v>
                </c:pt>
                <c:pt idx="4">
                  <c:v>198275.35798368827</c:v>
                </c:pt>
                <c:pt idx="5">
                  <c:v>197927.83831118859</c:v>
                </c:pt>
                <c:pt idx="6">
                  <c:v>197579.44983950767</c:v>
                </c:pt>
                <c:pt idx="7">
                  <c:v>197230.19039664752</c:v>
                </c:pt>
                <c:pt idx="8">
                  <c:v>196880.05780518023</c:v>
                </c:pt>
                <c:pt idx="9">
                  <c:v>196529.04988223428</c:v>
                </c:pt>
                <c:pt idx="10">
                  <c:v>196177.16443948096</c:v>
                </c:pt>
                <c:pt idx="11">
                  <c:v>195824.39928312076</c:v>
                </c:pt>
                <c:pt idx="12">
                  <c:v>195470.75221386965</c:v>
                </c:pt>
                <c:pt idx="13">
                  <c:v>195116.22102694542</c:v>
                </c:pt>
                <c:pt idx="14">
                  <c:v>194760.80351205388</c:v>
                </c:pt>
                <c:pt idx="15">
                  <c:v>194404.49745337511</c:v>
                </c:pt>
                <c:pt idx="16">
                  <c:v>194047.30062954963</c:v>
                </c:pt>
                <c:pt idx="17">
                  <c:v>193689.2108136646</c:v>
                </c:pt>
                <c:pt idx="18">
                  <c:v>193330.22577323986</c:v>
                </c:pt>
                <c:pt idx="19">
                  <c:v>192970.34327021404</c:v>
                </c:pt>
                <c:pt idx="20">
                  <c:v>192609.56106093069</c:v>
                </c:pt>
                <c:pt idx="21">
                  <c:v>192247.87689612413</c:v>
                </c:pt>
                <c:pt idx="22">
                  <c:v>191885.28852090554</c:v>
                </c:pt>
                <c:pt idx="23">
                  <c:v>191521.79367474891</c:v>
                </c:pt>
                <c:pt idx="24">
                  <c:v>191157.39009147687</c:v>
                </c:pt>
                <c:pt idx="25">
                  <c:v>190792.07549924665</c:v>
                </c:pt>
                <c:pt idx="26">
                  <c:v>190425.84762053587</c:v>
                </c:pt>
                <c:pt idx="27">
                  <c:v>190058.70417212832</c:v>
                </c:pt>
                <c:pt idx="28">
                  <c:v>189690.64286509974</c:v>
                </c:pt>
                <c:pt idx="29">
                  <c:v>189321.6614048036</c:v>
                </c:pt>
                <c:pt idx="30">
                  <c:v>188951.75749085672</c:v>
                </c:pt>
                <c:pt idx="31">
                  <c:v>188580.92881712495</c:v>
                </c:pt>
                <c:pt idx="32">
                  <c:v>188209.17307170885</c:v>
                </c:pt>
                <c:pt idx="33">
                  <c:v>187836.48793692922</c:v>
                </c:pt>
                <c:pt idx="34">
                  <c:v>187462.87108931263</c:v>
                </c:pt>
                <c:pt idx="35">
                  <c:v>187088.32019957702</c:v>
                </c:pt>
                <c:pt idx="36">
                  <c:v>186712.83293261705</c:v>
                </c:pt>
                <c:pt idx="37">
                  <c:v>186336.40694748968</c:v>
                </c:pt>
                <c:pt idx="38">
                  <c:v>185959.03989739952</c:v>
                </c:pt>
                <c:pt idx="39">
                  <c:v>185580.72942968411</c:v>
                </c:pt>
                <c:pt idx="40">
                  <c:v>185201.47318579943</c:v>
                </c:pt>
                <c:pt idx="41">
                  <c:v>184821.26880130504</c:v>
                </c:pt>
                <c:pt idx="42">
                  <c:v>184440.1139058494</c:v>
                </c:pt>
                <c:pt idx="43">
                  <c:v>184058.00612315512</c:v>
                </c:pt>
                <c:pt idx="44">
                  <c:v>187836.48793692922</c:v>
                </c:pt>
                <c:pt idx="45">
                  <c:v>187462.87108931263</c:v>
                </c:pt>
                <c:pt idx="46">
                  <c:v>187088.32019957702</c:v>
                </c:pt>
                <c:pt idx="47">
                  <c:v>186712.83293261705</c:v>
                </c:pt>
                <c:pt idx="48">
                  <c:v>186336.40694748968</c:v>
                </c:pt>
                <c:pt idx="49">
                  <c:v>185959.03989739952</c:v>
                </c:pt>
                <c:pt idx="50">
                  <c:v>185580.72942968411</c:v>
                </c:pt>
                <c:pt idx="51">
                  <c:v>185201.47318579943</c:v>
                </c:pt>
                <c:pt idx="52">
                  <c:v>184821.26880130504</c:v>
                </c:pt>
                <c:pt idx="53">
                  <c:v>184440.1139058494</c:v>
                </c:pt>
                <c:pt idx="54">
                  <c:v>184058.00612315512</c:v>
                </c:pt>
                <c:pt idx="55">
                  <c:v>183674.94307100412</c:v>
                </c:pt>
                <c:pt idx="56">
                  <c:v>183290.92236122274</c:v>
                </c:pt>
                <c:pt idx="57">
                  <c:v>182905.9415996669</c:v>
                </c:pt>
                <c:pt idx="58">
                  <c:v>182519.99838620715</c:v>
                </c:pt>
                <c:pt idx="59">
                  <c:v>182133.09031471377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B-4CCB-802E-69C4C1B1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68400"/>
        <c:axId val="626577584"/>
      </c:lineChart>
      <c:dateAx>
        <c:axId val="46391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2448"/>
        <c:crosses val="autoZero"/>
        <c:auto val="1"/>
        <c:lblOffset val="100"/>
        <c:baseTimeUnit val="months"/>
      </c:dateAx>
      <c:valAx>
        <c:axId val="463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12936"/>
        <c:crosses val="autoZero"/>
        <c:crossBetween val="between"/>
      </c:valAx>
      <c:valAx>
        <c:axId val="626577584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68400"/>
        <c:crosses val="max"/>
        <c:crossBetween val="between"/>
      </c:valAx>
      <c:dateAx>
        <c:axId val="626568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6577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20</xdr:row>
      <xdr:rowOff>77786</xdr:rowOff>
    </xdr:from>
    <xdr:to>
      <xdr:col>18</xdr:col>
      <xdr:colOff>263525</xdr:colOff>
      <xdr:row>44</xdr:row>
      <xdr:rowOff>1586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52A5B-E80F-468D-8823-0337B3FD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74</xdr:row>
      <xdr:rowOff>90486</xdr:rowOff>
    </xdr:from>
    <xdr:to>
      <xdr:col>21</xdr:col>
      <xdr:colOff>377824</xdr:colOff>
      <xdr:row>98</xdr:row>
      <xdr:rowOff>14286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C0BBE-302F-4E72-B096-C1F1B1E7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1393825</xdr:colOff>
      <xdr:row>132</xdr:row>
      <xdr:rowOff>76200</xdr:rowOff>
    </xdr:from>
    <xdr:to>
      <xdr:col>18</xdr:col>
      <xdr:colOff>66675</xdr:colOff>
      <xdr:row>156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illow.com/offe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betterment.com/resources/buying-home-good-invest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G77"/>
  <sheetViews>
    <sheetView showGridLines="0" tabSelected="1" zoomScale="90" zoomScaleNormal="90" workbookViewId="0">
      <pane ySplit="3" topLeftCell="A4" activePane="bottomLeft" state="frozen"/>
      <selection pane="bottomLeft" activeCell="C2" sqref="C2"/>
    </sheetView>
  </sheetViews>
  <sheetFormatPr defaultColWidth="9.1796875" defaultRowHeight="14.5" x14ac:dyDescent="0.35"/>
  <cols>
    <col min="2" max="2" width="40.1796875" bestFit="1" customWidth="1"/>
    <col min="3" max="4" width="20.7265625" customWidth="1"/>
    <col min="5" max="7" width="26" bestFit="1" customWidth="1"/>
  </cols>
  <sheetData>
    <row r="2" spans="2:7" x14ac:dyDescent="0.35">
      <c r="B2" s="11" t="s">
        <v>10</v>
      </c>
      <c r="C2" s="13">
        <v>1</v>
      </c>
      <c r="D2" s="14">
        <v>1</v>
      </c>
      <c r="E2" s="1">
        <f>+D2+1</f>
        <v>2</v>
      </c>
      <c r="F2" s="1">
        <f>+E2+1</f>
        <v>3</v>
      </c>
      <c r="G2" s="1">
        <f>+F2+1</f>
        <v>4</v>
      </c>
    </row>
    <row r="3" spans="2:7" x14ac:dyDescent="0.35">
      <c r="B3" t="s">
        <v>11</v>
      </c>
      <c r="C3" s="15" t="str">
        <f ca="1">+OFFSET(C3,0,$C$2)</f>
        <v>Scenario 1</v>
      </c>
      <c r="D3" s="16" t="s">
        <v>77</v>
      </c>
      <c r="E3" s="16" t="s">
        <v>78</v>
      </c>
      <c r="F3" s="16" t="s">
        <v>79</v>
      </c>
      <c r="G3" s="16" t="s">
        <v>117</v>
      </c>
    </row>
    <row r="4" spans="2:7" x14ac:dyDescent="0.35">
      <c r="B4" s="54" t="s">
        <v>118</v>
      </c>
      <c r="C4" s="55" t="s">
        <v>119</v>
      </c>
      <c r="D4" s="55" t="s">
        <v>120</v>
      </c>
      <c r="E4" s="55" t="s">
        <v>121</v>
      </c>
      <c r="F4" s="55" t="s">
        <v>122</v>
      </c>
      <c r="G4" s="55" t="s">
        <v>123</v>
      </c>
    </row>
    <row r="6" spans="2:7" x14ac:dyDescent="0.35">
      <c r="B6" s="17" t="s">
        <v>26</v>
      </c>
    </row>
    <row r="7" spans="2:7" x14ac:dyDescent="0.35">
      <c r="B7" t="s">
        <v>28</v>
      </c>
      <c r="C7" s="27">
        <f t="shared" ref="C7" ca="1" si="0">+OFFSET(C7,0,$C$2)</f>
        <v>44227</v>
      </c>
      <c r="D7" s="28">
        <v>44227</v>
      </c>
      <c r="E7" s="28">
        <v>44227</v>
      </c>
      <c r="F7" s="28">
        <v>44227</v>
      </c>
      <c r="G7" s="28">
        <v>44227</v>
      </c>
    </row>
    <row r="8" spans="2:7" x14ac:dyDescent="0.35">
      <c r="B8" t="s">
        <v>27</v>
      </c>
      <c r="C8" s="31">
        <v>12</v>
      </c>
    </row>
    <row r="10" spans="2:7" x14ac:dyDescent="0.35">
      <c r="B10" s="17" t="s">
        <v>12</v>
      </c>
      <c r="C10" s="17"/>
    </row>
    <row r="11" spans="2:7" x14ac:dyDescent="0.35">
      <c r="B11" t="s">
        <v>13</v>
      </c>
      <c r="C11" s="18">
        <f t="shared" ref="C11:C13" ca="1" si="1">+OFFSET(C11,0,$C$2)</f>
        <v>250000</v>
      </c>
      <c r="D11" s="19">
        <v>250000</v>
      </c>
      <c r="E11" s="19">
        <v>500000</v>
      </c>
      <c r="F11" s="19">
        <v>750000</v>
      </c>
      <c r="G11" s="19">
        <v>250000</v>
      </c>
    </row>
    <row r="12" spans="2:7" x14ac:dyDescent="0.35">
      <c r="B12" t="s">
        <v>14</v>
      </c>
      <c r="C12" s="20">
        <f t="shared" ca="1" si="1"/>
        <v>0.2</v>
      </c>
      <c r="D12" s="21">
        <v>0.2</v>
      </c>
      <c r="E12" s="21">
        <v>0.2</v>
      </c>
      <c r="F12" s="21">
        <v>0.2</v>
      </c>
      <c r="G12" s="21">
        <v>0.2</v>
      </c>
    </row>
    <row r="13" spans="2:7" x14ac:dyDescent="0.35">
      <c r="B13" t="s">
        <v>15</v>
      </c>
      <c r="C13" s="22">
        <f t="shared" ca="1" si="1"/>
        <v>50000</v>
      </c>
      <c r="D13" s="22">
        <f>+D11*D12</f>
        <v>50000</v>
      </c>
      <c r="E13" s="22">
        <f t="shared" ref="E13:F13" si="2">+E11*E12</f>
        <v>100000</v>
      </c>
      <c r="F13" s="22">
        <f t="shared" si="2"/>
        <v>150000</v>
      </c>
      <c r="G13" s="22">
        <f t="shared" ref="G13" si="3">+G11*G12</f>
        <v>50000</v>
      </c>
    </row>
    <row r="15" spans="2:7" x14ac:dyDescent="0.35">
      <c r="B15" s="17" t="s">
        <v>16</v>
      </c>
    </row>
    <row r="16" spans="2:7" x14ac:dyDescent="0.35">
      <c r="B16" t="s">
        <v>17</v>
      </c>
      <c r="C16" s="22">
        <f t="shared" ref="C16:C24" ca="1" si="4">+OFFSET(C16,0,$C$2)</f>
        <v>200000</v>
      </c>
      <c r="D16" s="22">
        <f t="shared" ref="D16:F16" si="5">+D11-D13</f>
        <v>200000</v>
      </c>
      <c r="E16" s="22">
        <f t="shared" si="5"/>
        <v>400000</v>
      </c>
      <c r="F16" s="22">
        <f t="shared" si="5"/>
        <v>600000</v>
      </c>
      <c r="G16" s="22">
        <f t="shared" ref="G16" si="6">+G11-G13</f>
        <v>200000</v>
      </c>
    </row>
    <row r="17" spans="2:7" x14ac:dyDescent="0.35">
      <c r="B17" t="s">
        <v>18</v>
      </c>
      <c r="C17" s="32">
        <f t="shared" ca="1" si="4"/>
        <v>0.03</v>
      </c>
      <c r="D17" s="33">
        <v>0.03</v>
      </c>
      <c r="E17" s="33">
        <v>3.2500000000000001E-2</v>
      </c>
      <c r="F17" s="33">
        <v>3.5000000000000003E-2</v>
      </c>
      <c r="G17" s="33">
        <v>2.75E-2</v>
      </c>
    </row>
    <row r="18" spans="2:7" x14ac:dyDescent="0.35">
      <c r="B18" t="s">
        <v>19</v>
      </c>
      <c r="C18" s="25">
        <f t="shared" ca="1" si="4"/>
        <v>30</v>
      </c>
      <c r="D18" s="26">
        <v>30</v>
      </c>
      <c r="E18" s="26">
        <v>30</v>
      </c>
      <c r="F18" s="26">
        <v>30</v>
      </c>
      <c r="G18" s="26">
        <v>15</v>
      </c>
    </row>
    <row r="19" spans="2:7" x14ac:dyDescent="0.35">
      <c r="B19" t="s">
        <v>20</v>
      </c>
      <c r="C19" s="22">
        <f t="shared" ca="1" si="4"/>
        <v>360</v>
      </c>
      <c r="D19" s="22">
        <f>+D18*$C$8</f>
        <v>360</v>
      </c>
      <c r="E19" s="22">
        <f>+E18*$C$8</f>
        <v>360</v>
      </c>
      <c r="F19" s="22">
        <f>+F18*$C$8</f>
        <v>360</v>
      </c>
      <c r="G19" s="22">
        <f>+G18*$C$8</f>
        <v>180</v>
      </c>
    </row>
    <row r="20" spans="2:7" x14ac:dyDescent="0.35">
      <c r="B20" t="s">
        <v>21</v>
      </c>
      <c r="C20" s="30">
        <f t="shared" ca="1" si="4"/>
        <v>1850</v>
      </c>
      <c r="D20" s="41">
        <f>+D21*D11</f>
        <v>1850</v>
      </c>
      <c r="E20" s="41">
        <f>+E21*E11</f>
        <v>3700</v>
      </c>
      <c r="F20" s="41">
        <f>+F21*F11</f>
        <v>5550</v>
      </c>
      <c r="G20" s="41">
        <f>+G21*G11</f>
        <v>1850</v>
      </c>
    </row>
    <row r="21" spans="2:7" x14ac:dyDescent="0.35">
      <c r="B21" t="s">
        <v>31</v>
      </c>
      <c r="C21" s="23">
        <f t="shared" ca="1" si="4"/>
        <v>7.4000000000000003E-3</v>
      </c>
      <c r="D21" s="24">
        <v>7.4000000000000003E-3</v>
      </c>
      <c r="E21" s="24">
        <v>7.4000000000000003E-3</v>
      </c>
      <c r="F21" s="24">
        <v>7.4000000000000003E-3</v>
      </c>
      <c r="G21" s="24">
        <v>7.4000000000000003E-3</v>
      </c>
    </row>
    <row r="22" spans="2:7" x14ac:dyDescent="0.35">
      <c r="B22" t="s">
        <v>22</v>
      </c>
      <c r="C22" s="22">
        <f t="shared" ca="1" si="4"/>
        <v>0</v>
      </c>
      <c r="D22" s="29">
        <v>0</v>
      </c>
      <c r="E22" s="29">
        <v>0</v>
      </c>
      <c r="F22" s="29">
        <v>0</v>
      </c>
      <c r="G22" s="29">
        <v>0</v>
      </c>
    </row>
    <row r="23" spans="2:7" x14ac:dyDescent="0.35">
      <c r="B23" t="s">
        <v>23</v>
      </c>
      <c r="C23" s="22">
        <f t="shared" ca="1" si="4"/>
        <v>550</v>
      </c>
      <c r="D23" s="41">
        <f>+D24*D11</f>
        <v>550</v>
      </c>
      <c r="E23" s="41">
        <f>+E24*E11</f>
        <v>1100</v>
      </c>
      <c r="F23" s="41">
        <f>+F24*F11</f>
        <v>1650</v>
      </c>
      <c r="G23" s="41">
        <f>+G24*G11</f>
        <v>550</v>
      </c>
    </row>
    <row r="24" spans="2:7" x14ac:dyDescent="0.35">
      <c r="B24" t="s">
        <v>32</v>
      </c>
      <c r="C24" s="23">
        <f t="shared" ca="1" si="4"/>
        <v>2.2000000000000001E-3</v>
      </c>
      <c r="D24" s="24">
        <v>2.2000000000000001E-3</v>
      </c>
      <c r="E24" s="24">
        <v>2.2000000000000001E-3</v>
      </c>
      <c r="F24" s="24">
        <v>2.2000000000000001E-3</v>
      </c>
      <c r="G24" s="24">
        <v>2.2000000000000001E-3</v>
      </c>
    </row>
    <row r="26" spans="2:7" x14ac:dyDescent="0.35">
      <c r="B26" t="s">
        <v>24</v>
      </c>
      <c r="C26" s="18">
        <f t="shared" ref="C26:C27" ca="1" si="7">+OFFSET(C26,0,$C$2)</f>
        <v>843.20806745890093</v>
      </c>
      <c r="D26" s="18">
        <f>+-PMT(D17/$C$8,D19,D16)</f>
        <v>843.20806745890093</v>
      </c>
      <c r="E26" s="18">
        <f>+-PMT(E17/$C$8,E19,E16)</f>
        <v>1740.8252762895224</v>
      </c>
      <c r="F26" s="18">
        <f>+-PMT(F17/$C$8,F19,F16)</f>
        <v>2694.2681268529468</v>
      </c>
      <c r="G26" s="18">
        <f>+-PMT(G17/$C$8,G19,G16)</f>
        <v>1357.2432748520168</v>
      </c>
    </row>
    <row r="27" spans="2:7" x14ac:dyDescent="0.35">
      <c r="B27" t="s">
        <v>25</v>
      </c>
      <c r="C27" s="18">
        <f t="shared" ca="1" si="7"/>
        <v>1043.208067458901</v>
      </c>
      <c r="D27" s="18">
        <f>+(D20/$C$8)+(D23/$C$8)+D26</f>
        <v>1043.208067458901</v>
      </c>
      <c r="E27" s="18">
        <f>+(E20/$C$8)+(E23/$C$8)+E26</f>
        <v>2140.8252762895227</v>
      </c>
      <c r="F27" s="18">
        <f>+(F20/$C$8)+(F23/$C$8)+F26</f>
        <v>3294.2681268529468</v>
      </c>
      <c r="G27" s="18">
        <f>+(G20/$C$8)+(G23/$C$8)+G26</f>
        <v>1557.2432748520168</v>
      </c>
    </row>
    <row r="29" spans="2:7" x14ac:dyDescent="0.35">
      <c r="B29" s="17" t="s">
        <v>29</v>
      </c>
    </row>
    <row r="30" spans="2:7" x14ac:dyDescent="0.35">
      <c r="B30" t="s">
        <v>82</v>
      </c>
      <c r="C30" s="18">
        <f t="shared" ref="C30:C34" ca="1" si="8">+OFFSET(C30,0,$C$2)</f>
        <v>3500</v>
      </c>
      <c r="D30" s="19">
        <v>3500</v>
      </c>
      <c r="E30" s="19">
        <v>3500</v>
      </c>
      <c r="F30" s="19">
        <v>3500</v>
      </c>
      <c r="G30" s="19">
        <v>3500</v>
      </c>
    </row>
    <row r="31" spans="2:7" x14ac:dyDescent="0.35">
      <c r="B31" t="s">
        <v>83</v>
      </c>
      <c r="C31" s="22">
        <f t="shared" ca="1" si="8"/>
        <v>3500</v>
      </c>
      <c r="D31" s="19">
        <v>3500</v>
      </c>
      <c r="E31" s="19">
        <v>3500</v>
      </c>
      <c r="F31" s="19">
        <v>3500</v>
      </c>
      <c r="G31" s="19">
        <v>3500</v>
      </c>
    </row>
    <row r="32" spans="2:7" x14ac:dyDescent="0.35">
      <c r="B32" t="s">
        <v>84</v>
      </c>
      <c r="C32" s="22">
        <f t="shared" ca="1" si="8"/>
        <v>250</v>
      </c>
      <c r="D32" s="29">
        <v>250</v>
      </c>
      <c r="E32" s="29">
        <v>250</v>
      </c>
      <c r="F32" s="29">
        <v>250</v>
      </c>
      <c r="G32" s="29">
        <v>250</v>
      </c>
    </row>
    <row r="33" spans="2:7" x14ac:dyDescent="0.35">
      <c r="B33" t="s">
        <v>80</v>
      </c>
      <c r="C33" s="22">
        <f t="shared" ca="1" si="8"/>
        <v>0</v>
      </c>
      <c r="D33" s="29">
        <v>0</v>
      </c>
      <c r="E33" s="29">
        <v>0</v>
      </c>
      <c r="F33" s="29">
        <v>0</v>
      </c>
      <c r="G33" s="29">
        <v>0</v>
      </c>
    </row>
    <row r="34" spans="2:7" x14ac:dyDescent="0.35">
      <c r="B34" t="s">
        <v>80</v>
      </c>
      <c r="C34" s="22">
        <f t="shared" ca="1" si="8"/>
        <v>0</v>
      </c>
      <c r="D34" s="29">
        <v>0</v>
      </c>
      <c r="E34" s="29">
        <v>0</v>
      </c>
      <c r="F34" s="29">
        <v>0</v>
      </c>
      <c r="G34" s="29">
        <v>0</v>
      </c>
    </row>
    <row r="36" spans="2:7" x14ac:dyDescent="0.35">
      <c r="B36" s="17" t="s">
        <v>30</v>
      </c>
    </row>
    <row r="37" spans="2:7" x14ac:dyDescent="0.35">
      <c r="B37" t="s">
        <v>156</v>
      </c>
      <c r="C37" s="18">
        <f t="shared" ref="C37:C50" ca="1" si="9">+OFFSET(C37,0,$C$2)</f>
        <v>1043.208067458901</v>
      </c>
      <c r="D37" s="18">
        <f t="shared" ref="D37:F37" si="10">+D27</f>
        <v>1043.208067458901</v>
      </c>
      <c r="E37" s="18">
        <f t="shared" si="10"/>
        <v>2140.8252762895227</v>
      </c>
      <c r="F37" s="18">
        <f t="shared" si="10"/>
        <v>3294.2681268529468</v>
      </c>
      <c r="G37" s="18">
        <f t="shared" ref="G37" si="11">+G27</f>
        <v>1557.2432748520168</v>
      </c>
    </row>
    <row r="38" spans="2:7" x14ac:dyDescent="0.35">
      <c r="B38" t="s">
        <v>37</v>
      </c>
      <c r="C38" s="22">
        <f t="shared" ca="1" si="9"/>
        <v>250</v>
      </c>
      <c r="D38" s="29">
        <v>250</v>
      </c>
      <c r="E38" s="29">
        <v>250</v>
      </c>
      <c r="F38" s="29">
        <v>250</v>
      </c>
      <c r="G38" s="29">
        <v>250</v>
      </c>
    </row>
    <row r="39" spans="2:7" x14ac:dyDescent="0.35">
      <c r="B39" t="s">
        <v>81</v>
      </c>
      <c r="C39" s="22">
        <f t="shared" ca="1" si="9"/>
        <v>500</v>
      </c>
      <c r="D39" s="29">
        <v>500</v>
      </c>
      <c r="E39" s="29">
        <v>500</v>
      </c>
      <c r="F39" s="29">
        <v>500</v>
      </c>
      <c r="G39" s="29">
        <v>500</v>
      </c>
    </row>
    <row r="40" spans="2:7" x14ac:dyDescent="0.35">
      <c r="B40" t="s">
        <v>81</v>
      </c>
      <c r="C40" s="22">
        <f t="shared" ca="1" si="9"/>
        <v>500</v>
      </c>
      <c r="D40" s="29">
        <v>500</v>
      </c>
      <c r="E40" s="29">
        <v>500</v>
      </c>
      <c r="F40" s="29">
        <v>500</v>
      </c>
      <c r="G40" s="29">
        <v>500</v>
      </c>
    </row>
    <row r="41" spans="2:7" x14ac:dyDescent="0.35">
      <c r="B41" t="s">
        <v>155</v>
      </c>
      <c r="C41" s="22">
        <f t="shared" ca="1" si="9"/>
        <v>100</v>
      </c>
      <c r="D41" s="29">
        <v>100</v>
      </c>
      <c r="E41" s="29">
        <v>100</v>
      </c>
      <c r="F41" s="29">
        <v>100</v>
      </c>
      <c r="G41" s="29">
        <v>100</v>
      </c>
    </row>
    <row r="42" spans="2:7" x14ac:dyDescent="0.35">
      <c r="B42" t="s">
        <v>1</v>
      </c>
      <c r="C42" s="22">
        <f t="shared" ca="1" si="9"/>
        <v>100</v>
      </c>
      <c r="D42" s="29">
        <v>100</v>
      </c>
      <c r="E42" s="29">
        <v>100</v>
      </c>
      <c r="F42" s="29">
        <v>100</v>
      </c>
      <c r="G42" s="29">
        <v>100</v>
      </c>
    </row>
    <row r="43" spans="2:7" x14ac:dyDescent="0.35">
      <c r="B43" t="s">
        <v>33</v>
      </c>
      <c r="C43" s="22">
        <f t="shared" ca="1" si="9"/>
        <v>100</v>
      </c>
      <c r="D43" s="29">
        <v>100</v>
      </c>
      <c r="E43" s="29">
        <v>100</v>
      </c>
      <c r="F43" s="29">
        <v>100</v>
      </c>
      <c r="G43" s="29">
        <v>100</v>
      </c>
    </row>
    <row r="44" spans="2:7" x14ac:dyDescent="0.35">
      <c r="B44" t="s">
        <v>34</v>
      </c>
      <c r="C44" s="22">
        <f t="shared" ca="1" si="9"/>
        <v>100</v>
      </c>
      <c r="D44" s="29">
        <v>100</v>
      </c>
      <c r="E44" s="29">
        <v>100</v>
      </c>
      <c r="F44" s="29">
        <v>100</v>
      </c>
      <c r="G44" s="29">
        <v>100</v>
      </c>
    </row>
    <row r="45" spans="2:7" x14ac:dyDescent="0.35">
      <c r="B45" t="s">
        <v>35</v>
      </c>
      <c r="C45" s="22">
        <f t="shared" ca="1" si="9"/>
        <v>100</v>
      </c>
      <c r="D45" s="29">
        <v>100</v>
      </c>
      <c r="E45" s="29">
        <v>100</v>
      </c>
      <c r="F45" s="29">
        <v>100</v>
      </c>
      <c r="G45" s="29">
        <v>100</v>
      </c>
    </row>
    <row r="46" spans="2:7" x14ac:dyDescent="0.35">
      <c r="B46" t="s">
        <v>5</v>
      </c>
      <c r="C46" s="22">
        <f t="shared" ca="1" si="9"/>
        <v>100</v>
      </c>
      <c r="D46" s="29">
        <v>100</v>
      </c>
      <c r="E46" s="29">
        <v>100</v>
      </c>
      <c r="F46" s="29">
        <v>100</v>
      </c>
      <c r="G46" s="29">
        <v>100</v>
      </c>
    </row>
    <row r="47" spans="2:7" x14ac:dyDescent="0.35">
      <c r="B47" t="s">
        <v>6</v>
      </c>
      <c r="C47" s="22">
        <f t="shared" ca="1" si="9"/>
        <v>0</v>
      </c>
      <c r="D47" s="29">
        <v>0</v>
      </c>
      <c r="E47" s="29">
        <v>0</v>
      </c>
      <c r="F47" s="29">
        <v>0</v>
      </c>
      <c r="G47" s="29">
        <v>0</v>
      </c>
    </row>
    <row r="48" spans="2:7" x14ac:dyDescent="0.35">
      <c r="B48" t="s">
        <v>7</v>
      </c>
      <c r="C48" s="22">
        <f t="shared" ca="1" si="9"/>
        <v>50</v>
      </c>
      <c r="D48" s="29">
        <v>50</v>
      </c>
      <c r="E48" s="29">
        <v>50</v>
      </c>
      <c r="F48" s="29">
        <v>50</v>
      </c>
      <c r="G48" s="29">
        <v>50</v>
      </c>
    </row>
    <row r="49" spans="2:7" x14ac:dyDescent="0.35">
      <c r="B49" t="s">
        <v>115</v>
      </c>
      <c r="C49" s="22">
        <f t="shared" ca="1" si="9"/>
        <v>208.33333333333334</v>
      </c>
      <c r="D49" s="22">
        <f>+D52*D11/$C$8</f>
        <v>208.33333333333334</v>
      </c>
      <c r="E49" s="22">
        <f t="shared" ref="E49" si="12">+E52*E11/$C$8</f>
        <v>416.66666666666669</v>
      </c>
      <c r="F49" s="22">
        <f>+F52*F11/$C$8</f>
        <v>625</v>
      </c>
      <c r="G49" s="22">
        <f>+G52*G11/$C$8</f>
        <v>208.33333333333334</v>
      </c>
    </row>
    <row r="50" spans="2:7" x14ac:dyDescent="0.35">
      <c r="B50" t="s">
        <v>0</v>
      </c>
      <c r="C50" s="22">
        <f t="shared" ca="1" si="9"/>
        <v>25</v>
      </c>
      <c r="D50" s="29">
        <v>25</v>
      </c>
      <c r="E50" s="29">
        <v>25</v>
      </c>
      <c r="F50" s="29">
        <v>25</v>
      </c>
      <c r="G50" s="29">
        <v>25</v>
      </c>
    </row>
    <row r="52" spans="2:7" x14ac:dyDescent="0.35">
      <c r="B52" t="s">
        <v>114</v>
      </c>
      <c r="C52" s="23">
        <f t="shared" ref="C52:C55" ca="1" si="13">+OFFSET(C52,0,$C$2)</f>
        <v>0.01</v>
      </c>
      <c r="D52" s="24">
        <v>0.01</v>
      </c>
      <c r="E52" s="24">
        <v>0.01</v>
      </c>
      <c r="F52" s="24">
        <v>0.01</v>
      </c>
      <c r="G52" s="24">
        <v>0.01</v>
      </c>
    </row>
    <row r="53" spans="2:7" x14ac:dyDescent="0.35">
      <c r="B53" t="s">
        <v>116</v>
      </c>
      <c r="C53" s="23">
        <f t="shared" ca="1" si="13"/>
        <v>0.7</v>
      </c>
      <c r="D53" s="24">
        <v>0.7</v>
      </c>
      <c r="E53" s="24">
        <v>0.7</v>
      </c>
      <c r="F53" s="24">
        <v>0.7</v>
      </c>
      <c r="G53" s="24">
        <v>0.7</v>
      </c>
    </row>
    <row r="54" spans="2:7" x14ac:dyDescent="0.35">
      <c r="B54" t="s">
        <v>138</v>
      </c>
      <c r="C54" s="23">
        <f t="shared" ca="1" si="13"/>
        <v>0.02</v>
      </c>
      <c r="D54" s="24">
        <v>0.02</v>
      </c>
      <c r="E54" s="24">
        <v>0.02</v>
      </c>
      <c r="F54" s="24">
        <v>0.02</v>
      </c>
      <c r="G54" s="24">
        <v>0.02</v>
      </c>
    </row>
    <row r="55" spans="2:7" x14ac:dyDescent="0.35">
      <c r="B55" t="s">
        <v>139</v>
      </c>
      <c r="C55" s="23">
        <f t="shared" ca="1" si="13"/>
        <v>1.2999999999999999E-2</v>
      </c>
      <c r="D55" s="24">
        <v>1.2999999999999999E-2</v>
      </c>
      <c r="E55" s="24">
        <v>1.2999999999999999E-2</v>
      </c>
      <c r="F55" s="24">
        <v>1.2999999999999999E-2</v>
      </c>
      <c r="G55" s="24">
        <v>1.2999999999999999E-2</v>
      </c>
    </row>
    <row r="57" spans="2:7" x14ac:dyDescent="0.35">
      <c r="B57" s="17" t="s">
        <v>44</v>
      </c>
    </row>
    <row r="58" spans="2:7" x14ac:dyDescent="0.35">
      <c r="B58" t="s">
        <v>45</v>
      </c>
      <c r="C58" s="18">
        <f t="shared" ref="C58" ca="1" si="14">+OFFSET(C58,0,$C$2)</f>
        <v>200000</v>
      </c>
      <c r="D58" s="18">
        <f>+D16</f>
        <v>200000</v>
      </c>
      <c r="E58" s="18">
        <f>+E16</f>
        <v>400000</v>
      </c>
      <c r="F58" s="18">
        <f>+F16</f>
        <v>600000</v>
      </c>
      <c r="G58" s="18">
        <f>+G16</f>
        <v>200000</v>
      </c>
    </row>
    <row r="60" spans="2:7" x14ac:dyDescent="0.35">
      <c r="B60" s="17" t="s">
        <v>142</v>
      </c>
    </row>
    <row r="61" spans="2:7" x14ac:dyDescent="0.35">
      <c r="B61" t="s">
        <v>55</v>
      </c>
      <c r="C61" s="23">
        <f t="shared" ref="C61:C63" ca="1" si="15">+OFFSET(C61,0,$C$2)</f>
        <v>0.06</v>
      </c>
      <c r="D61" s="24">
        <v>0.06</v>
      </c>
      <c r="E61" s="24">
        <v>0.06</v>
      </c>
      <c r="F61" s="24">
        <v>0.06</v>
      </c>
      <c r="G61" s="24">
        <v>0.06</v>
      </c>
    </row>
    <row r="62" spans="2:7" x14ac:dyDescent="0.35">
      <c r="B62" t="s">
        <v>53</v>
      </c>
      <c r="C62" s="23">
        <f t="shared" ca="1" si="15"/>
        <v>0.02</v>
      </c>
      <c r="D62" s="24">
        <v>0.02</v>
      </c>
      <c r="E62" s="24">
        <v>0.02</v>
      </c>
      <c r="F62" s="24">
        <v>0.02</v>
      </c>
      <c r="G62" s="24">
        <v>0.02</v>
      </c>
    </row>
    <row r="63" spans="2:7" x14ac:dyDescent="0.35">
      <c r="B63" s="39" t="s">
        <v>54</v>
      </c>
      <c r="C63" s="23">
        <f t="shared" ca="1" si="15"/>
        <v>0</v>
      </c>
      <c r="D63" s="24">
        <v>0</v>
      </c>
      <c r="E63" s="24">
        <v>0</v>
      </c>
      <c r="F63" s="24">
        <v>0</v>
      </c>
      <c r="G63" s="24">
        <v>0</v>
      </c>
    </row>
    <row r="64" spans="2:7" x14ac:dyDescent="0.35">
      <c r="B64" s="39"/>
    </row>
    <row r="65" spans="2:7" x14ac:dyDescent="0.35">
      <c r="B65" s="17" t="s">
        <v>56</v>
      </c>
    </row>
    <row r="66" spans="2:7" x14ac:dyDescent="0.35">
      <c r="B66" t="s">
        <v>85</v>
      </c>
      <c r="C66" s="23">
        <f t="shared" ref="C66:C68" ca="1" si="16">+OFFSET(C66,0,$C$2)</f>
        <v>0.8</v>
      </c>
      <c r="D66" s="24">
        <v>0.8</v>
      </c>
      <c r="E66" s="24">
        <v>0.8</v>
      </c>
      <c r="F66" s="24">
        <v>0.8</v>
      </c>
      <c r="G66" s="24">
        <v>0.8</v>
      </c>
    </row>
    <row r="67" spans="2:7" x14ac:dyDescent="0.35">
      <c r="B67" t="s">
        <v>59</v>
      </c>
      <c r="C67" s="23">
        <f t="shared" ca="1" si="16"/>
        <v>7.0004400231174824E-2</v>
      </c>
      <c r="D67" s="40">
        <f>+(1+D68)^12-1</f>
        <v>7.0004400231174824E-2</v>
      </c>
      <c r="E67" s="40">
        <f t="shared" ref="E67:G68" si="17">+D67</f>
        <v>7.0004400231174824E-2</v>
      </c>
      <c r="F67" s="40">
        <f t="shared" si="17"/>
        <v>7.0004400231174824E-2</v>
      </c>
      <c r="G67" s="40">
        <f t="shared" si="17"/>
        <v>7.0004400231174824E-2</v>
      </c>
    </row>
    <row r="68" spans="2:7" x14ac:dyDescent="0.35">
      <c r="B68" t="s">
        <v>58</v>
      </c>
      <c r="C68" s="23">
        <f t="shared" ca="1" si="16"/>
        <v>5.6544900215472751E-3</v>
      </c>
      <c r="D68" s="24">
        <v>5.6544900215472751E-3</v>
      </c>
      <c r="E68" s="40">
        <f t="shared" si="17"/>
        <v>5.6544900215472751E-3</v>
      </c>
      <c r="F68" s="40">
        <f t="shared" si="17"/>
        <v>5.6544900215472751E-3</v>
      </c>
      <c r="G68" s="40">
        <f t="shared" si="17"/>
        <v>5.6544900215472751E-3</v>
      </c>
    </row>
    <row r="69" spans="2:7" x14ac:dyDescent="0.35">
      <c r="B69" t="s">
        <v>86</v>
      </c>
      <c r="C69" s="18">
        <f t="shared" ref="C69" ca="1" si="18">+OFFSET(C69,0,$C$2)</f>
        <v>50000</v>
      </c>
      <c r="D69" s="19">
        <v>50000</v>
      </c>
      <c r="E69" s="19">
        <v>50000</v>
      </c>
      <c r="F69" s="19">
        <v>50000</v>
      </c>
      <c r="G69" s="19">
        <v>50000</v>
      </c>
    </row>
    <row r="71" spans="2:7" x14ac:dyDescent="0.35">
      <c r="B71" s="17" t="s">
        <v>96</v>
      </c>
    </row>
    <row r="72" spans="2:7" x14ac:dyDescent="0.35">
      <c r="B72" t="s">
        <v>140</v>
      </c>
      <c r="C72" s="23">
        <f t="shared" ref="C72:C77" ca="1" si="19">+OFFSET(C72,0,$C$2)</f>
        <v>3.2001434587081379E-2</v>
      </c>
      <c r="D72" s="40">
        <f>+(1+D73)^12-1</f>
        <v>3.2001434587081379E-2</v>
      </c>
      <c r="E72" s="40">
        <f t="shared" ref="E72:G73" si="20">+D72</f>
        <v>3.2001434587081379E-2</v>
      </c>
      <c r="F72" s="40">
        <f t="shared" si="20"/>
        <v>3.2001434587081379E-2</v>
      </c>
      <c r="G72" s="40">
        <f t="shared" si="20"/>
        <v>3.2001434587081379E-2</v>
      </c>
    </row>
    <row r="73" spans="2:7" x14ac:dyDescent="0.35">
      <c r="B73" t="s">
        <v>141</v>
      </c>
      <c r="C73" s="23">
        <f t="shared" ca="1" si="19"/>
        <v>2.6284531051623439E-3</v>
      </c>
      <c r="D73" s="24">
        <v>2.6284531051623439E-3</v>
      </c>
      <c r="E73" s="40">
        <f t="shared" si="20"/>
        <v>2.6284531051623439E-3</v>
      </c>
      <c r="F73" s="40">
        <f t="shared" si="20"/>
        <v>2.6284531051623439E-3</v>
      </c>
      <c r="G73" s="40">
        <f t="shared" si="20"/>
        <v>2.6284531051623439E-3</v>
      </c>
    </row>
    <row r="74" spans="2:7" x14ac:dyDescent="0.35">
      <c r="B74" t="s">
        <v>97</v>
      </c>
      <c r="C74" s="18">
        <f t="shared" ca="1" si="19"/>
        <v>0</v>
      </c>
      <c r="D74" s="19">
        <v>0</v>
      </c>
      <c r="E74" s="19">
        <v>0</v>
      </c>
      <c r="F74" s="19">
        <v>0</v>
      </c>
      <c r="G74" s="19">
        <v>0</v>
      </c>
    </row>
    <row r="75" spans="2:7" x14ac:dyDescent="0.35">
      <c r="B75" t="s">
        <v>98</v>
      </c>
      <c r="C75" s="18">
        <f t="shared" ca="1" si="19"/>
        <v>0</v>
      </c>
      <c r="D75" s="19">
        <v>0</v>
      </c>
      <c r="E75" s="19">
        <v>0</v>
      </c>
      <c r="F75" s="19">
        <v>0</v>
      </c>
      <c r="G75" s="19">
        <v>0</v>
      </c>
    </row>
    <row r="76" spans="2:7" x14ac:dyDescent="0.35">
      <c r="B76" t="s">
        <v>103</v>
      </c>
      <c r="C76" s="23">
        <f t="shared" ca="1" si="19"/>
        <v>7.0004400231174824E-2</v>
      </c>
      <c r="D76" s="40">
        <f>+(1+D77)^12-1</f>
        <v>7.0004400231174824E-2</v>
      </c>
      <c r="E76" s="40">
        <f t="shared" ref="E76:G77" si="21">+D76</f>
        <v>7.0004400231174824E-2</v>
      </c>
      <c r="F76" s="40">
        <f t="shared" si="21"/>
        <v>7.0004400231174824E-2</v>
      </c>
      <c r="G76" s="40">
        <f t="shared" si="21"/>
        <v>7.0004400231174824E-2</v>
      </c>
    </row>
    <row r="77" spans="2:7" x14ac:dyDescent="0.35">
      <c r="B77" t="s">
        <v>104</v>
      </c>
      <c r="C77" s="23">
        <f t="shared" ca="1" si="19"/>
        <v>5.6544900215472751E-3</v>
      </c>
      <c r="D77" s="24">
        <v>5.6544900215472751E-3</v>
      </c>
      <c r="E77" s="40">
        <f t="shared" si="21"/>
        <v>5.6544900215472751E-3</v>
      </c>
      <c r="F77" s="40">
        <f t="shared" si="21"/>
        <v>5.6544900215472751E-3</v>
      </c>
      <c r="G77" s="40">
        <f t="shared" si="21"/>
        <v>5.6544900215472751E-3</v>
      </c>
    </row>
  </sheetData>
  <hyperlinks>
    <hyperlink ref="B63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D102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ColWidth="10.1796875" defaultRowHeight="13" x14ac:dyDescent="0.3"/>
  <cols>
    <col min="1" max="1" width="10.1796875" style="2"/>
    <col min="2" max="2" width="51.81640625" style="2" customWidth="1"/>
    <col min="3" max="13" width="13.26953125" style="2" customWidth="1"/>
    <col min="14" max="14" width="2.7265625" style="2" customWidth="1"/>
    <col min="15" max="72" width="13.26953125" style="2" customWidth="1"/>
    <col min="73" max="134" width="13.1796875" style="2" customWidth="1"/>
    <col min="135" max="16384" width="10.1796875" style="2"/>
  </cols>
  <sheetData>
    <row r="1" spans="1:134" ht="14.5" x14ac:dyDescent="0.35">
      <c r="B1" s="42" t="s">
        <v>87</v>
      </c>
      <c r="C1" s="42" t="str">
        <f ca="1">+Inputs!C3</f>
        <v>Scenario 1</v>
      </c>
      <c r="D1" s="63">
        <f t="shared" ref="D1:M1" si="0">+D10</f>
        <v>2021</v>
      </c>
      <c r="E1" s="63">
        <f t="shared" si="0"/>
        <v>2022</v>
      </c>
      <c r="F1" s="63">
        <f t="shared" si="0"/>
        <v>2023</v>
      </c>
      <c r="G1" s="63">
        <f t="shared" si="0"/>
        <v>2024</v>
      </c>
      <c r="H1" s="63">
        <f t="shared" si="0"/>
        <v>2025</v>
      </c>
      <c r="I1" s="63">
        <f t="shared" si="0"/>
        <v>2026</v>
      </c>
      <c r="J1" s="63">
        <f t="shared" si="0"/>
        <v>2027</v>
      </c>
      <c r="K1" s="63">
        <f t="shared" si="0"/>
        <v>2028</v>
      </c>
      <c r="L1" s="63">
        <f t="shared" si="0"/>
        <v>2029</v>
      </c>
      <c r="M1" s="63">
        <f t="shared" si="0"/>
        <v>2030</v>
      </c>
      <c r="N1" s="64"/>
      <c r="O1" s="65">
        <f ca="1">+O3</f>
        <v>44227</v>
      </c>
      <c r="P1" s="65">
        <f t="shared" ref="P1:BJ1" ca="1" si="1">+P3</f>
        <v>44255</v>
      </c>
      <c r="Q1" s="65">
        <f t="shared" ca="1" si="1"/>
        <v>44286</v>
      </c>
      <c r="R1" s="65">
        <f t="shared" ca="1" si="1"/>
        <v>44316</v>
      </c>
      <c r="S1" s="65">
        <f t="shared" ca="1" si="1"/>
        <v>44347</v>
      </c>
      <c r="T1" s="65">
        <f t="shared" ca="1" si="1"/>
        <v>44377</v>
      </c>
      <c r="U1" s="65">
        <f t="shared" ca="1" si="1"/>
        <v>44408</v>
      </c>
      <c r="V1" s="65">
        <f t="shared" ca="1" si="1"/>
        <v>44439</v>
      </c>
      <c r="W1" s="65">
        <f t="shared" ca="1" si="1"/>
        <v>44469</v>
      </c>
      <c r="X1" s="65">
        <f t="shared" ca="1" si="1"/>
        <v>44500</v>
      </c>
      <c r="Y1" s="65">
        <f t="shared" ca="1" si="1"/>
        <v>44530</v>
      </c>
      <c r="Z1" s="65">
        <f t="shared" ca="1" si="1"/>
        <v>44561</v>
      </c>
      <c r="AA1" s="65">
        <f t="shared" ca="1" si="1"/>
        <v>44592</v>
      </c>
      <c r="AB1" s="65">
        <f t="shared" ca="1" si="1"/>
        <v>44620</v>
      </c>
      <c r="AC1" s="65">
        <f t="shared" ca="1" si="1"/>
        <v>44651</v>
      </c>
      <c r="AD1" s="65">
        <f t="shared" ca="1" si="1"/>
        <v>44681</v>
      </c>
      <c r="AE1" s="65">
        <f t="shared" ca="1" si="1"/>
        <v>44712</v>
      </c>
      <c r="AF1" s="65">
        <f t="shared" ca="1" si="1"/>
        <v>44742</v>
      </c>
      <c r="AG1" s="65">
        <f t="shared" ca="1" si="1"/>
        <v>44773</v>
      </c>
      <c r="AH1" s="65">
        <f t="shared" ca="1" si="1"/>
        <v>44804</v>
      </c>
      <c r="AI1" s="65">
        <f t="shared" ca="1" si="1"/>
        <v>44834</v>
      </c>
      <c r="AJ1" s="65">
        <f t="shared" ca="1" si="1"/>
        <v>44865</v>
      </c>
      <c r="AK1" s="65">
        <f t="shared" ca="1" si="1"/>
        <v>44895</v>
      </c>
      <c r="AL1" s="65">
        <f t="shared" ca="1" si="1"/>
        <v>44926</v>
      </c>
      <c r="AM1" s="65">
        <f t="shared" ca="1" si="1"/>
        <v>44957</v>
      </c>
      <c r="AN1" s="65">
        <f t="shared" ca="1" si="1"/>
        <v>44985</v>
      </c>
      <c r="AO1" s="65">
        <f t="shared" ca="1" si="1"/>
        <v>45016</v>
      </c>
      <c r="AP1" s="65">
        <f t="shared" ca="1" si="1"/>
        <v>45046</v>
      </c>
      <c r="AQ1" s="65">
        <f t="shared" ca="1" si="1"/>
        <v>45077</v>
      </c>
      <c r="AR1" s="65">
        <f t="shared" ca="1" si="1"/>
        <v>45107</v>
      </c>
      <c r="AS1" s="65">
        <f t="shared" ca="1" si="1"/>
        <v>45138</v>
      </c>
      <c r="AT1" s="65">
        <f t="shared" ca="1" si="1"/>
        <v>45169</v>
      </c>
      <c r="AU1" s="65">
        <f t="shared" ca="1" si="1"/>
        <v>45199</v>
      </c>
      <c r="AV1" s="65">
        <f t="shared" ca="1" si="1"/>
        <v>45230</v>
      </c>
      <c r="AW1" s="65">
        <f t="shared" ca="1" si="1"/>
        <v>45260</v>
      </c>
      <c r="AX1" s="65">
        <f t="shared" ca="1" si="1"/>
        <v>45291</v>
      </c>
      <c r="AY1" s="65">
        <f t="shared" ca="1" si="1"/>
        <v>45322</v>
      </c>
      <c r="AZ1" s="65">
        <f t="shared" ca="1" si="1"/>
        <v>45351</v>
      </c>
      <c r="BA1" s="65">
        <f t="shared" ca="1" si="1"/>
        <v>45382</v>
      </c>
      <c r="BB1" s="65">
        <f t="shared" ca="1" si="1"/>
        <v>45412</v>
      </c>
      <c r="BC1" s="65">
        <f t="shared" ca="1" si="1"/>
        <v>45443</v>
      </c>
      <c r="BD1" s="65">
        <f t="shared" ca="1" si="1"/>
        <v>45473</v>
      </c>
      <c r="BE1" s="65">
        <f t="shared" ca="1" si="1"/>
        <v>45504</v>
      </c>
      <c r="BF1" s="65">
        <f t="shared" ca="1" si="1"/>
        <v>45535</v>
      </c>
      <c r="BG1" s="65">
        <f t="shared" ca="1" si="1"/>
        <v>45565</v>
      </c>
      <c r="BH1" s="65">
        <f t="shared" ca="1" si="1"/>
        <v>45596</v>
      </c>
      <c r="BI1" s="65">
        <f t="shared" ca="1" si="1"/>
        <v>45626</v>
      </c>
      <c r="BJ1" s="65">
        <f t="shared" ca="1" si="1"/>
        <v>45657</v>
      </c>
      <c r="BK1" s="65">
        <f t="shared" ref="BK1:BQ1" ca="1" si="2">+BK3</f>
        <v>45688</v>
      </c>
      <c r="BL1" s="65">
        <f t="shared" ca="1" si="2"/>
        <v>45716</v>
      </c>
      <c r="BM1" s="65">
        <f t="shared" ca="1" si="2"/>
        <v>45747</v>
      </c>
      <c r="BN1" s="65">
        <f t="shared" ca="1" si="2"/>
        <v>45777</v>
      </c>
      <c r="BO1" s="65">
        <f t="shared" ca="1" si="2"/>
        <v>45808</v>
      </c>
      <c r="BP1" s="65">
        <f t="shared" ca="1" si="2"/>
        <v>45838</v>
      </c>
      <c r="BQ1" s="65">
        <f t="shared" ca="1" si="2"/>
        <v>45869</v>
      </c>
      <c r="BR1" s="65">
        <f t="shared" ref="BR1:BV1" ca="1" si="3">+BR3</f>
        <v>45900</v>
      </c>
      <c r="BS1" s="65">
        <f t="shared" ca="1" si="3"/>
        <v>45930</v>
      </c>
      <c r="BT1" s="65">
        <f t="shared" ca="1" si="3"/>
        <v>45961</v>
      </c>
      <c r="BU1" s="65">
        <f t="shared" ca="1" si="3"/>
        <v>45991</v>
      </c>
      <c r="BV1" s="65">
        <f t="shared" ca="1" si="3"/>
        <v>46022</v>
      </c>
      <c r="BW1" s="65">
        <f t="shared" ref="BW1:CT1" ca="1" si="4">+BW3</f>
        <v>46053</v>
      </c>
      <c r="BX1" s="65">
        <f t="shared" ca="1" si="4"/>
        <v>46081</v>
      </c>
      <c r="BY1" s="65">
        <f t="shared" ca="1" si="4"/>
        <v>46112</v>
      </c>
      <c r="BZ1" s="65">
        <f t="shared" ca="1" si="4"/>
        <v>46142</v>
      </c>
      <c r="CA1" s="65">
        <f t="shared" ca="1" si="4"/>
        <v>46173</v>
      </c>
      <c r="CB1" s="65">
        <f t="shared" ca="1" si="4"/>
        <v>46203</v>
      </c>
      <c r="CC1" s="65">
        <f t="shared" ca="1" si="4"/>
        <v>46234</v>
      </c>
      <c r="CD1" s="65">
        <f t="shared" ca="1" si="4"/>
        <v>46265</v>
      </c>
      <c r="CE1" s="65">
        <f t="shared" ca="1" si="4"/>
        <v>46295</v>
      </c>
      <c r="CF1" s="65">
        <f t="shared" ca="1" si="4"/>
        <v>46326</v>
      </c>
      <c r="CG1" s="65">
        <f t="shared" ca="1" si="4"/>
        <v>46356</v>
      </c>
      <c r="CH1" s="65">
        <f t="shared" ca="1" si="4"/>
        <v>46387</v>
      </c>
      <c r="CI1" s="65">
        <f t="shared" ca="1" si="4"/>
        <v>46418</v>
      </c>
      <c r="CJ1" s="65">
        <f t="shared" ca="1" si="4"/>
        <v>46446</v>
      </c>
      <c r="CK1" s="65">
        <f t="shared" ca="1" si="4"/>
        <v>46477</v>
      </c>
      <c r="CL1" s="65">
        <f t="shared" ca="1" si="4"/>
        <v>46507</v>
      </c>
      <c r="CM1" s="65">
        <f t="shared" ca="1" si="4"/>
        <v>46538</v>
      </c>
      <c r="CN1" s="65">
        <f t="shared" ca="1" si="4"/>
        <v>46568</v>
      </c>
      <c r="CO1" s="65">
        <f t="shared" ca="1" si="4"/>
        <v>46599</v>
      </c>
      <c r="CP1" s="65">
        <f t="shared" ca="1" si="4"/>
        <v>46630</v>
      </c>
      <c r="CQ1" s="65">
        <f t="shared" ca="1" si="4"/>
        <v>46660</v>
      </c>
      <c r="CR1" s="65">
        <f t="shared" ca="1" si="4"/>
        <v>46691</v>
      </c>
      <c r="CS1" s="65">
        <f t="shared" ca="1" si="4"/>
        <v>46721</v>
      </c>
      <c r="CT1" s="65">
        <f t="shared" ca="1" si="4"/>
        <v>46752</v>
      </c>
      <c r="CU1" s="65">
        <f t="shared" ref="CU1:DF1" ca="1" si="5">+CU3</f>
        <v>46783</v>
      </c>
      <c r="CV1" s="65">
        <f t="shared" ca="1" si="5"/>
        <v>46812</v>
      </c>
      <c r="CW1" s="65">
        <f t="shared" ca="1" si="5"/>
        <v>46843</v>
      </c>
      <c r="CX1" s="65">
        <f t="shared" ca="1" si="5"/>
        <v>46873</v>
      </c>
      <c r="CY1" s="65">
        <f t="shared" ca="1" si="5"/>
        <v>46904</v>
      </c>
      <c r="CZ1" s="65">
        <f t="shared" ca="1" si="5"/>
        <v>46934</v>
      </c>
      <c r="DA1" s="65">
        <f t="shared" ca="1" si="5"/>
        <v>46965</v>
      </c>
      <c r="DB1" s="65">
        <f t="shared" ca="1" si="5"/>
        <v>46996</v>
      </c>
      <c r="DC1" s="65">
        <f t="shared" ca="1" si="5"/>
        <v>47026</v>
      </c>
      <c r="DD1" s="65">
        <f t="shared" ca="1" si="5"/>
        <v>47057</v>
      </c>
      <c r="DE1" s="65">
        <f t="shared" ca="1" si="5"/>
        <v>47087</v>
      </c>
      <c r="DF1" s="65">
        <f t="shared" ca="1" si="5"/>
        <v>47118</v>
      </c>
      <c r="DG1" s="65">
        <f t="shared" ref="DG1:DW1" ca="1" si="6">+DG3</f>
        <v>47149</v>
      </c>
      <c r="DH1" s="65">
        <f t="shared" ca="1" si="6"/>
        <v>47177</v>
      </c>
      <c r="DI1" s="65">
        <f t="shared" ca="1" si="6"/>
        <v>47208</v>
      </c>
      <c r="DJ1" s="65">
        <f t="shared" ca="1" si="6"/>
        <v>47238</v>
      </c>
      <c r="DK1" s="65">
        <f t="shared" ca="1" si="6"/>
        <v>47269</v>
      </c>
      <c r="DL1" s="65">
        <f t="shared" ca="1" si="6"/>
        <v>47299</v>
      </c>
      <c r="DM1" s="65">
        <f t="shared" ca="1" si="6"/>
        <v>47330</v>
      </c>
      <c r="DN1" s="65">
        <f t="shared" ca="1" si="6"/>
        <v>47361</v>
      </c>
      <c r="DO1" s="65">
        <f t="shared" ca="1" si="6"/>
        <v>47391</v>
      </c>
      <c r="DP1" s="65">
        <f t="shared" ca="1" si="6"/>
        <v>47422</v>
      </c>
      <c r="DQ1" s="65">
        <f t="shared" ca="1" si="6"/>
        <v>47452</v>
      </c>
      <c r="DR1" s="65">
        <f t="shared" ca="1" si="6"/>
        <v>47483</v>
      </c>
      <c r="DS1" s="65">
        <f t="shared" ca="1" si="6"/>
        <v>47514</v>
      </c>
      <c r="DT1" s="65">
        <f t="shared" ca="1" si="6"/>
        <v>47542</v>
      </c>
      <c r="DU1" s="65">
        <f t="shared" ca="1" si="6"/>
        <v>47573</v>
      </c>
      <c r="DV1" s="65">
        <f t="shared" ca="1" si="6"/>
        <v>47603</v>
      </c>
      <c r="DW1" s="65">
        <f t="shared" ca="1" si="6"/>
        <v>47634</v>
      </c>
      <c r="DX1" s="65">
        <f t="shared" ref="DX1:EC1" ca="1" si="7">+DX3</f>
        <v>47664</v>
      </c>
      <c r="DY1" s="65">
        <f t="shared" ca="1" si="7"/>
        <v>47695</v>
      </c>
      <c r="DZ1" s="65">
        <f t="shared" ca="1" si="7"/>
        <v>47726</v>
      </c>
      <c r="EA1" s="65">
        <f t="shared" ca="1" si="7"/>
        <v>47756</v>
      </c>
      <c r="EB1" s="65">
        <f t="shared" ca="1" si="7"/>
        <v>47787</v>
      </c>
      <c r="EC1" s="65">
        <f t="shared" ca="1" si="7"/>
        <v>47817</v>
      </c>
      <c r="ED1" s="65">
        <f t="shared" ref="ED1" ca="1" si="8">+ED3</f>
        <v>47848</v>
      </c>
    </row>
    <row r="2" spans="1:134" ht="14.5" x14ac:dyDescent="0.35">
      <c r="D2" s="66"/>
      <c r="E2" s="66"/>
      <c r="F2" s="66"/>
      <c r="G2" s="66"/>
      <c r="H2" s="66"/>
      <c r="I2" s="66"/>
      <c r="J2" s="66"/>
      <c r="K2" s="66"/>
      <c r="L2" s="66"/>
      <c r="M2" s="66"/>
      <c r="N2" s="64"/>
      <c r="O2" s="66">
        <f ca="1">+YEAR(O3)</f>
        <v>2021</v>
      </c>
      <c r="P2" s="66">
        <f t="shared" ref="P2:CA2" ca="1" si="9">+YEAR(P3)</f>
        <v>2021</v>
      </c>
      <c r="Q2" s="66">
        <f t="shared" ca="1" si="9"/>
        <v>2021</v>
      </c>
      <c r="R2" s="66">
        <f t="shared" ca="1" si="9"/>
        <v>2021</v>
      </c>
      <c r="S2" s="66">
        <f t="shared" ca="1" si="9"/>
        <v>2021</v>
      </c>
      <c r="T2" s="66">
        <f t="shared" ca="1" si="9"/>
        <v>2021</v>
      </c>
      <c r="U2" s="66">
        <f t="shared" ca="1" si="9"/>
        <v>2021</v>
      </c>
      <c r="V2" s="66">
        <f t="shared" ca="1" si="9"/>
        <v>2021</v>
      </c>
      <c r="W2" s="66">
        <f t="shared" ca="1" si="9"/>
        <v>2021</v>
      </c>
      <c r="X2" s="66">
        <f t="shared" ca="1" si="9"/>
        <v>2021</v>
      </c>
      <c r="Y2" s="66">
        <f t="shared" ca="1" si="9"/>
        <v>2021</v>
      </c>
      <c r="Z2" s="66">
        <f t="shared" ca="1" si="9"/>
        <v>2021</v>
      </c>
      <c r="AA2" s="66">
        <f t="shared" ca="1" si="9"/>
        <v>2022</v>
      </c>
      <c r="AB2" s="66">
        <f t="shared" ca="1" si="9"/>
        <v>2022</v>
      </c>
      <c r="AC2" s="66">
        <f t="shared" ca="1" si="9"/>
        <v>2022</v>
      </c>
      <c r="AD2" s="66">
        <f t="shared" ca="1" si="9"/>
        <v>2022</v>
      </c>
      <c r="AE2" s="66">
        <f t="shared" ca="1" si="9"/>
        <v>2022</v>
      </c>
      <c r="AF2" s="66">
        <f t="shared" ca="1" si="9"/>
        <v>2022</v>
      </c>
      <c r="AG2" s="66">
        <f t="shared" ca="1" si="9"/>
        <v>2022</v>
      </c>
      <c r="AH2" s="66">
        <f t="shared" ca="1" si="9"/>
        <v>2022</v>
      </c>
      <c r="AI2" s="66">
        <f t="shared" ca="1" si="9"/>
        <v>2022</v>
      </c>
      <c r="AJ2" s="66">
        <f t="shared" ca="1" si="9"/>
        <v>2022</v>
      </c>
      <c r="AK2" s="66">
        <f t="shared" ca="1" si="9"/>
        <v>2022</v>
      </c>
      <c r="AL2" s="66">
        <f t="shared" ca="1" si="9"/>
        <v>2022</v>
      </c>
      <c r="AM2" s="66">
        <f t="shared" ca="1" si="9"/>
        <v>2023</v>
      </c>
      <c r="AN2" s="66">
        <f t="shared" ca="1" si="9"/>
        <v>2023</v>
      </c>
      <c r="AO2" s="66">
        <f t="shared" ca="1" si="9"/>
        <v>2023</v>
      </c>
      <c r="AP2" s="66">
        <f t="shared" ca="1" si="9"/>
        <v>2023</v>
      </c>
      <c r="AQ2" s="66">
        <f t="shared" ca="1" si="9"/>
        <v>2023</v>
      </c>
      <c r="AR2" s="66">
        <f t="shared" ca="1" si="9"/>
        <v>2023</v>
      </c>
      <c r="AS2" s="66">
        <f t="shared" ca="1" si="9"/>
        <v>2023</v>
      </c>
      <c r="AT2" s="66">
        <f t="shared" ca="1" si="9"/>
        <v>2023</v>
      </c>
      <c r="AU2" s="66">
        <f t="shared" ca="1" si="9"/>
        <v>2023</v>
      </c>
      <c r="AV2" s="66">
        <f t="shared" ca="1" si="9"/>
        <v>2023</v>
      </c>
      <c r="AW2" s="66">
        <f t="shared" ca="1" si="9"/>
        <v>2023</v>
      </c>
      <c r="AX2" s="66">
        <f t="shared" ca="1" si="9"/>
        <v>2023</v>
      </c>
      <c r="AY2" s="66">
        <f t="shared" ca="1" si="9"/>
        <v>2024</v>
      </c>
      <c r="AZ2" s="66">
        <f t="shared" ca="1" si="9"/>
        <v>2024</v>
      </c>
      <c r="BA2" s="66">
        <f t="shared" ca="1" si="9"/>
        <v>2024</v>
      </c>
      <c r="BB2" s="66">
        <f t="shared" ca="1" si="9"/>
        <v>2024</v>
      </c>
      <c r="BC2" s="66">
        <f t="shared" ca="1" si="9"/>
        <v>2024</v>
      </c>
      <c r="BD2" s="66">
        <f t="shared" ca="1" si="9"/>
        <v>2024</v>
      </c>
      <c r="BE2" s="66">
        <f t="shared" ca="1" si="9"/>
        <v>2024</v>
      </c>
      <c r="BF2" s="66">
        <f t="shared" ca="1" si="9"/>
        <v>2024</v>
      </c>
      <c r="BG2" s="66">
        <f t="shared" ca="1" si="9"/>
        <v>2024</v>
      </c>
      <c r="BH2" s="66">
        <f t="shared" ca="1" si="9"/>
        <v>2024</v>
      </c>
      <c r="BI2" s="66">
        <f t="shared" ca="1" si="9"/>
        <v>2024</v>
      </c>
      <c r="BJ2" s="66">
        <f t="shared" ca="1" si="9"/>
        <v>2024</v>
      </c>
      <c r="BK2" s="66">
        <f t="shared" ca="1" si="9"/>
        <v>2025</v>
      </c>
      <c r="BL2" s="66">
        <f t="shared" ca="1" si="9"/>
        <v>2025</v>
      </c>
      <c r="BM2" s="66">
        <f t="shared" ca="1" si="9"/>
        <v>2025</v>
      </c>
      <c r="BN2" s="66">
        <f t="shared" ca="1" si="9"/>
        <v>2025</v>
      </c>
      <c r="BO2" s="66">
        <f t="shared" ca="1" si="9"/>
        <v>2025</v>
      </c>
      <c r="BP2" s="66">
        <f t="shared" ca="1" si="9"/>
        <v>2025</v>
      </c>
      <c r="BQ2" s="66">
        <f t="shared" ca="1" si="9"/>
        <v>2025</v>
      </c>
      <c r="BR2" s="66">
        <f t="shared" ca="1" si="9"/>
        <v>2025</v>
      </c>
      <c r="BS2" s="66">
        <f t="shared" ca="1" si="9"/>
        <v>2025</v>
      </c>
      <c r="BT2" s="66">
        <f t="shared" ca="1" si="9"/>
        <v>2025</v>
      </c>
      <c r="BU2" s="66">
        <f t="shared" ca="1" si="9"/>
        <v>2025</v>
      </c>
      <c r="BV2" s="66">
        <f t="shared" ca="1" si="9"/>
        <v>2025</v>
      </c>
      <c r="BW2" s="66">
        <f t="shared" ca="1" si="9"/>
        <v>2026</v>
      </c>
      <c r="BX2" s="66">
        <f t="shared" ca="1" si="9"/>
        <v>2026</v>
      </c>
      <c r="BY2" s="66">
        <f t="shared" ca="1" si="9"/>
        <v>2026</v>
      </c>
      <c r="BZ2" s="66">
        <f t="shared" ca="1" si="9"/>
        <v>2026</v>
      </c>
      <c r="CA2" s="66">
        <f t="shared" ca="1" si="9"/>
        <v>2026</v>
      </c>
      <c r="CB2" s="66">
        <f t="shared" ref="CB2:ED2" ca="1" si="10">+YEAR(CB3)</f>
        <v>2026</v>
      </c>
      <c r="CC2" s="66">
        <f t="shared" ca="1" si="10"/>
        <v>2026</v>
      </c>
      <c r="CD2" s="66">
        <f t="shared" ca="1" si="10"/>
        <v>2026</v>
      </c>
      <c r="CE2" s="66">
        <f t="shared" ca="1" si="10"/>
        <v>2026</v>
      </c>
      <c r="CF2" s="66">
        <f t="shared" ca="1" si="10"/>
        <v>2026</v>
      </c>
      <c r="CG2" s="66">
        <f t="shared" ca="1" si="10"/>
        <v>2026</v>
      </c>
      <c r="CH2" s="66">
        <f t="shared" ca="1" si="10"/>
        <v>2026</v>
      </c>
      <c r="CI2" s="66">
        <f t="shared" ca="1" si="10"/>
        <v>2027</v>
      </c>
      <c r="CJ2" s="66">
        <f t="shared" ca="1" si="10"/>
        <v>2027</v>
      </c>
      <c r="CK2" s="66">
        <f t="shared" ca="1" si="10"/>
        <v>2027</v>
      </c>
      <c r="CL2" s="66">
        <f t="shared" ca="1" si="10"/>
        <v>2027</v>
      </c>
      <c r="CM2" s="66">
        <f t="shared" ca="1" si="10"/>
        <v>2027</v>
      </c>
      <c r="CN2" s="66">
        <f t="shared" ca="1" si="10"/>
        <v>2027</v>
      </c>
      <c r="CO2" s="66">
        <f t="shared" ca="1" si="10"/>
        <v>2027</v>
      </c>
      <c r="CP2" s="66">
        <f t="shared" ca="1" si="10"/>
        <v>2027</v>
      </c>
      <c r="CQ2" s="66">
        <f t="shared" ca="1" si="10"/>
        <v>2027</v>
      </c>
      <c r="CR2" s="66">
        <f t="shared" ca="1" si="10"/>
        <v>2027</v>
      </c>
      <c r="CS2" s="66">
        <f t="shared" ca="1" si="10"/>
        <v>2027</v>
      </c>
      <c r="CT2" s="66">
        <f t="shared" ca="1" si="10"/>
        <v>2027</v>
      </c>
      <c r="CU2" s="66">
        <f t="shared" ca="1" si="10"/>
        <v>2028</v>
      </c>
      <c r="CV2" s="66">
        <f t="shared" ca="1" si="10"/>
        <v>2028</v>
      </c>
      <c r="CW2" s="66">
        <f t="shared" ca="1" si="10"/>
        <v>2028</v>
      </c>
      <c r="CX2" s="66">
        <f t="shared" ca="1" si="10"/>
        <v>2028</v>
      </c>
      <c r="CY2" s="66">
        <f t="shared" ca="1" si="10"/>
        <v>2028</v>
      </c>
      <c r="CZ2" s="66">
        <f t="shared" ca="1" si="10"/>
        <v>2028</v>
      </c>
      <c r="DA2" s="66">
        <f t="shared" ca="1" si="10"/>
        <v>2028</v>
      </c>
      <c r="DB2" s="66">
        <f t="shared" ca="1" si="10"/>
        <v>2028</v>
      </c>
      <c r="DC2" s="66">
        <f t="shared" ca="1" si="10"/>
        <v>2028</v>
      </c>
      <c r="DD2" s="66">
        <f t="shared" ca="1" si="10"/>
        <v>2028</v>
      </c>
      <c r="DE2" s="66">
        <f t="shared" ca="1" si="10"/>
        <v>2028</v>
      </c>
      <c r="DF2" s="66">
        <f t="shared" ca="1" si="10"/>
        <v>2028</v>
      </c>
      <c r="DG2" s="66">
        <f t="shared" ca="1" si="10"/>
        <v>2029</v>
      </c>
      <c r="DH2" s="66">
        <f t="shared" ca="1" si="10"/>
        <v>2029</v>
      </c>
      <c r="DI2" s="66">
        <f t="shared" ca="1" si="10"/>
        <v>2029</v>
      </c>
      <c r="DJ2" s="66">
        <f t="shared" ca="1" si="10"/>
        <v>2029</v>
      </c>
      <c r="DK2" s="66">
        <f t="shared" ca="1" si="10"/>
        <v>2029</v>
      </c>
      <c r="DL2" s="66">
        <f t="shared" ca="1" si="10"/>
        <v>2029</v>
      </c>
      <c r="DM2" s="66">
        <f t="shared" ca="1" si="10"/>
        <v>2029</v>
      </c>
      <c r="DN2" s="66">
        <f t="shared" ca="1" si="10"/>
        <v>2029</v>
      </c>
      <c r="DO2" s="66">
        <f t="shared" ca="1" si="10"/>
        <v>2029</v>
      </c>
      <c r="DP2" s="66">
        <f t="shared" ca="1" si="10"/>
        <v>2029</v>
      </c>
      <c r="DQ2" s="66">
        <f t="shared" ca="1" si="10"/>
        <v>2029</v>
      </c>
      <c r="DR2" s="66">
        <f t="shared" ca="1" si="10"/>
        <v>2029</v>
      </c>
      <c r="DS2" s="66">
        <f t="shared" ca="1" si="10"/>
        <v>2030</v>
      </c>
      <c r="DT2" s="66">
        <f t="shared" ca="1" si="10"/>
        <v>2030</v>
      </c>
      <c r="DU2" s="66">
        <f t="shared" ca="1" si="10"/>
        <v>2030</v>
      </c>
      <c r="DV2" s="66">
        <f t="shared" ca="1" si="10"/>
        <v>2030</v>
      </c>
      <c r="DW2" s="66">
        <f t="shared" ca="1" si="10"/>
        <v>2030</v>
      </c>
      <c r="DX2" s="66">
        <f t="shared" ca="1" si="10"/>
        <v>2030</v>
      </c>
      <c r="DY2" s="66">
        <f t="shared" ca="1" si="10"/>
        <v>2030</v>
      </c>
      <c r="DZ2" s="66">
        <f t="shared" ca="1" si="10"/>
        <v>2030</v>
      </c>
      <c r="EA2" s="66">
        <f t="shared" ca="1" si="10"/>
        <v>2030</v>
      </c>
      <c r="EB2" s="66">
        <f t="shared" ca="1" si="10"/>
        <v>2030</v>
      </c>
      <c r="EC2" s="66">
        <f t="shared" ca="1" si="10"/>
        <v>2030</v>
      </c>
      <c r="ED2" s="66">
        <f t="shared" ca="1" si="10"/>
        <v>2030</v>
      </c>
    </row>
    <row r="3" spans="1:134" customFormat="1" ht="13.5" customHeight="1" x14ac:dyDescent="0.35">
      <c r="B3" s="3"/>
      <c r="C3" s="3"/>
      <c r="D3" s="67"/>
      <c r="E3" s="67"/>
      <c r="F3" s="67"/>
      <c r="G3" s="67"/>
      <c r="H3" s="67"/>
      <c r="I3" s="67"/>
      <c r="J3" s="67"/>
      <c r="K3" s="67"/>
      <c r="L3" s="67"/>
      <c r="M3" s="67"/>
      <c r="N3" s="64"/>
      <c r="O3" s="68">
        <f t="shared" ref="O3:BJ3" ca="1" si="11">+O10</f>
        <v>44227</v>
      </c>
      <c r="P3" s="68">
        <f t="shared" ca="1" si="11"/>
        <v>44255</v>
      </c>
      <c r="Q3" s="68">
        <f t="shared" ca="1" si="11"/>
        <v>44286</v>
      </c>
      <c r="R3" s="68">
        <f t="shared" ca="1" si="11"/>
        <v>44316</v>
      </c>
      <c r="S3" s="68">
        <f t="shared" ca="1" si="11"/>
        <v>44347</v>
      </c>
      <c r="T3" s="68">
        <f t="shared" ca="1" si="11"/>
        <v>44377</v>
      </c>
      <c r="U3" s="68">
        <f t="shared" ca="1" si="11"/>
        <v>44408</v>
      </c>
      <c r="V3" s="68">
        <f t="shared" ca="1" si="11"/>
        <v>44439</v>
      </c>
      <c r="W3" s="68">
        <f t="shared" ca="1" si="11"/>
        <v>44469</v>
      </c>
      <c r="X3" s="68">
        <f t="shared" ca="1" si="11"/>
        <v>44500</v>
      </c>
      <c r="Y3" s="68">
        <f t="shared" ca="1" si="11"/>
        <v>44530</v>
      </c>
      <c r="Z3" s="68">
        <f t="shared" ca="1" si="11"/>
        <v>44561</v>
      </c>
      <c r="AA3" s="68">
        <f t="shared" ca="1" si="11"/>
        <v>44592</v>
      </c>
      <c r="AB3" s="68">
        <f t="shared" ca="1" si="11"/>
        <v>44620</v>
      </c>
      <c r="AC3" s="68">
        <f t="shared" ca="1" si="11"/>
        <v>44651</v>
      </c>
      <c r="AD3" s="68">
        <f t="shared" ca="1" si="11"/>
        <v>44681</v>
      </c>
      <c r="AE3" s="68">
        <f t="shared" ca="1" si="11"/>
        <v>44712</v>
      </c>
      <c r="AF3" s="68">
        <f t="shared" ca="1" si="11"/>
        <v>44742</v>
      </c>
      <c r="AG3" s="68">
        <f t="shared" ca="1" si="11"/>
        <v>44773</v>
      </c>
      <c r="AH3" s="68">
        <f t="shared" ca="1" si="11"/>
        <v>44804</v>
      </c>
      <c r="AI3" s="68">
        <f t="shared" ca="1" si="11"/>
        <v>44834</v>
      </c>
      <c r="AJ3" s="68">
        <f t="shared" ca="1" si="11"/>
        <v>44865</v>
      </c>
      <c r="AK3" s="68">
        <f t="shared" ca="1" si="11"/>
        <v>44895</v>
      </c>
      <c r="AL3" s="68">
        <f t="shared" ca="1" si="11"/>
        <v>44926</v>
      </c>
      <c r="AM3" s="68">
        <f t="shared" ca="1" si="11"/>
        <v>44957</v>
      </c>
      <c r="AN3" s="68">
        <f t="shared" ca="1" si="11"/>
        <v>44985</v>
      </c>
      <c r="AO3" s="68">
        <f t="shared" ca="1" si="11"/>
        <v>45016</v>
      </c>
      <c r="AP3" s="68">
        <f t="shared" ca="1" si="11"/>
        <v>45046</v>
      </c>
      <c r="AQ3" s="68">
        <f t="shared" ca="1" si="11"/>
        <v>45077</v>
      </c>
      <c r="AR3" s="68">
        <f t="shared" ca="1" si="11"/>
        <v>45107</v>
      </c>
      <c r="AS3" s="68">
        <f t="shared" ca="1" si="11"/>
        <v>45138</v>
      </c>
      <c r="AT3" s="68">
        <f t="shared" ca="1" si="11"/>
        <v>45169</v>
      </c>
      <c r="AU3" s="68">
        <f t="shared" ca="1" si="11"/>
        <v>45199</v>
      </c>
      <c r="AV3" s="68">
        <f t="shared" ca="1" si="11"/>
        <v>45230</v>
      </c>
      <c r="AW3" s="68">
        <f t="shared" ca="1" si="11"/>
        <v>45260</v>
      </c>
      <c r="AX3" s="68">
        <f t="shared" ca="1" si="11"/>
        <v>45291</v>
      </c>
      <c r="AY3" s="68">
        <f t="shared" ca="1" si="11"/>
        <v>45322</v>
      </c>
      <c r="AZ3" s="68">
        <f t="shared" ca="1" si="11"/>
        <v>45351</v>
      </c>
      <c r="BA3" s="68">
        <f t="shared" ca="1" si="11"/>
        <v>45382</v>
      </c>
      <c r="BB3" s="68">
        <f t="shared" ca="1" si="11"/>
        <v>45412</v>
      </c>
      <c r="BC3" s="68">
        <f t="shared" ca="1" si="11"/>
        <v>45443</v>
      </c>
      <c r="BD3" s="68">
        <f t="shared" ca="1" si="11"/>
        <v>45473</v>
      </c>
      <c r="BE3" s="68">
        <f t="shared" ca="1" si="11"/>
        <v>45504</v>
      </c>
      <c r="BF3" s="68">
        <f t="shared" ca="1" si="11"/>
        <v>45535</v>
      </c>
      <c r="BG3" s="68">
        <f t="shared" ca="1" si="11"/>
        <v>45565</v>
      </c>
      <c r="BH3" s="68">
        <f t="shared" ca="1" si="11"/>
        <v>45596</v>
      </c>
      <c r="BI3" s="68">
        <f t="shared" ca="1" si="11"/>
        <v>45626</v>
      </c>
      <c r="BJ3" s="68">
        <f t="shared" ca="1" si="11"/>
        <v>45657</v>
      </c>
      <c r="BK3" s="68">
        <f t="shared" ref="BK3:BQ3" ca="1" si="12">+BK10</f>
        <v>45688</v>
      </c>
      <c r="BL3" s="68">
        <f t="shared" ca="1" si="12"/>
        <v>45716</v>
      </c>
      <c r="BM3" s="68">
        <f t="shared" ca="1" si="12"/>
        <v>45747</v>
      </c>
      <c r="BN3" s="68">
        <f t="shared" ca="1" si="12"/>
        <v>45777</v>
      </c>
      <c r="BO3" s="68">
        <f t="shared" ca="1" si="12"/>
        <v>45808</v>
      </c>
      <c r="BP3" s="68">
        <f t="shared" ca="1" si="12"/>
        <v>45838</v>
      </c>
      <c r="BQ3" s="68">
        <f t="shared" ca="1" si="12"/>
        <v>45869</v>
      </c>
      <c r="BR3" s="68">
        <f t="shared" ref="BR3:BV3" ca="1" si="13">+BR10</f>
        <v>45900</v>
      </c>
      <c r="BS3" s="68">
        <f t="shared" ca="1" si="13"/>
        <v>45930</v>
      </c>
      <c r="BT3" s="68">
        <f t="shared" ca="1" si="13"/>
        <v>45961</v>
      </c>
      <c r="BU3" s="68">
        <f t="shared" ca="1" si="13"/>
        <v>45991</v>
      </c>
      <c r="BV3" s="68">
        <f t="shared" ca="1" si="13"/>
        <v>46022</v>
      </c>
      <c r="BW3" s="68">
        <f t="shared" ref="BW3:CT3" ca="1" si="14">+BW10</f>
        <v>46053</v>
      </c>
      <c r="BX3" s="68">
        <f t="shared" ca="1" si="14"/>
        <v>46081</v>
      </c>
      <c r="BY3" s="68">
        <f t="shared" ca="1" si="14"/>
        <v>46112</v>
      </c>
      <c r="BZ3" s="68">
        <f t="shared" ca="1" si="14"/>
        <v>46142</v>
      </c>
      <c r="CA3" s="68">
        <f t="shared" ca="1" si="14"/>
        <v>46173</v>
      </c>
      <c r="CB3" s="68">
        <f t="shared" ca="1" si="14"/>
        <v>46203</v>
      </c>
      <c r="CC3" s="68">
        <f t="shared" ca="1" si="14"/>
        <v>46234</v>
      </c>
      <c r="CD3" s="68">
        <f t="shared" ca="1" si="14"/>
        <v>46265</v>
      </c>
      <c r="CE3" s="68">
        <f t="shared" ca="1" si="14"/>
        <v>46295</v>
      </c>
      <c r="CF3" s="68">
        <f t="shared" ca="1" si="14"/>
        <v>46326</v>
      </c>
      <c r="CG3" s="68">
        <f t="shared" ca="1" si="14"/>
        <v>46356</v>
      </c>
      <c r="CH3" s="68">
        <f t="shared" ca="1" si="14"/>
        <v>46387</v>
      </c>
      <c r="CI3" s="68">
        <f t="shared" ca="1" si="14"/>
        <v>46418</v>
      </c>
      <c r="CJ3" s="68">
        <f t="shared" ca="1" si="14"/>
        <v>46446</v>
      </c>
      <c r="CK3" s="68">
        <f t="shared" ca="1" si="14"/>
        <v>46477</v>
      </c>
      <c r="CL3" s="68">
        <f t="shared" ca="1" si="14"/>
        <v>46507</v>
      </c>
      <c r="CM3" s="68">
        <f t="shared" ca="1" si="14"/>
        <v>46538</v>
      </c>
      <c r="CN3" s="68">
        <f t="shared" ca="1" si="14"/>
        <v>46568</v>
      </c>
      <c r="CO3" s="68">
        <f t="shared" ca="1" si="14"/>
        <v>46599</v>
      </c>
      <c r="CP3" s="68">
        <f t="shared" ca="1" si="14"/>
        <v>46630</v>
      </c>
      <c r="CQ3" s="68">
        <f t="shared" ca="1" si="14"/>
        <v>46660</v>
      </c>
      <c r="CR3" s="68">
        <f t="shared" ca="1" si="14"/>
        <v>46691</v>
      </c>
      <c r="CS3" s="68">
        <f t="shared" ca="1" si="14"/>
        <v>46721</v>
      </c>
      <c r="CT3" s="68">
        <f t="shared" ca="1" si="14"/>
        <v>46752</v>
      </c>
      <c r="CU3" s="68">
        <f t="shared" ref="CU3:DF3" ca="1" si="15">+CU10</f>
        <v>46783</v>
      </c>
      <c r="CV3" s="68">
        <f t="shared" ca="1" si="15"/>
        <v>46812</v>
      </c>
      <c r="CW3" s="68">
        <f t="shared" ca="1" si="15"/>
        <v>46843</v>
      </c>
      <c r="CX3" s="68">
        <f t="shared" ca="1" si="15"/>
        <v>46873</v>
      </c>
      <c r="CY3" s="68">
        <f t="shared" ca="1" si="15"/>
        <v>46904</v>
      </c>
      <c r="CZ3" s="68">
        <f t="shared" ca="1" si="15"/>
        <v>46934</v>
      </c>
      <c r="DA3" s="68">
        <f t="shared" ca="1" si="15"/>
        <v>46965</v>
      </c>
      <c r="DB3" s="68">
        <f t="shared" ca="1" si="15"/>
        <v>46996</v>
      </c>
      <c r="DC3" s="68">
        <f t="shared" ca="1" si="15"/>
        <v>47026</v>
      </c>
      <c r="DD3" s="68">
        <f t="shared" ca="1" si="15"/>
        <v>47057</v>
      </c>
      <c r="DE3" s="68">
        <f t="shared" ca="1" si="15"/>
        <v>47087</v>
      </c>
      <c r="DF3" s="68">
        <f t="shared" ca="1" si="15"/>
        <v>47118</v>
      </c>
      <c r="DG3" s="68">
        <f t="shared" ref="DG3:DW3" ca="1" si="16">+DG10</f>
        <v>47149</v>
      </c>
      <c r="DH3" s="68">
        <f t="shared" ca="1" si="16"/>
        <v>47177</v>
      </c>
      <c r="DI3" s="68">
        <f t="shared" ca="1" si="16"/>
        <v>47208</v>
      </c>
      <c r="DJ3" s="68">
        <f t="shared" ca="1" si="16"/>
        <v>47238</v>
      </c>
      <c r="DK3" s="68">
        <f t="shared" ca="1" si="16"/>
        <v>47269</v>
      </c>
      <c r="DL3" s="68">
        <f t="shared" ca="1" si="16"/>
        <v>47299</v>
      </c>
      <c r="DM3" s="68">
        <f t="shared" ca="1" si="16"/>
        <v>47330</v>
      </c>
      <c r="DN3" s="68">
        <f t="shared" ca="1" si="16"/>
        <v>47361</v>
      </c>
      <c r="DO3" s="68">
        <f t="shared" ca="1" si="16"/>
        <v>47391</v>
      </c>
      <c r="DP3" s="68">
        <f t="shared" ca="1" si="16"/>
        <v>47422</v>
      </c>
      <c r="DQ3" s="68">
        <f t="shared" ca="1" si="16"/>
        <v>47452</v>
      </c>
      <c r="DR3" s="68">
        <f t="shared" ca="1" si="16"/>
        <v>47483</v>
      </c>
      <c r="DS3" s="68">
        <f t="shared" ca="1" si="16"/>
        <v>47514</v>
      </c>
      <c r="DT3" s="68">
        <f t="shared" ca="1" si="16"/>
        <v>47542</v>
      </c>
      <c r="DU3" s="68">
        <f t="shared" ca="1" si="16"/>
        <v>47573</v>
      </c>
      <c r="DV3" s="68">
        <f t="shared" ca="1" si="16"/>
        <v>47603</v>
      </c>
      <c r="DW3" s="68">
        <f t="shared" ca="1" si="16"/>
        <v>47634</v>
      </c>
      <c r="DX3" s="68">
        <f t="shared" ref="DX3:EC3" ca="1" si="17">+DX10</f>
        <v>47664</v>
      </c>
      <c r="DY3" s="68">
        <f t="shared" ca="1" si="17"/>
        <v>47695</v>
      </c>
      <c r="DZ3" s="68">
        <f t="shared" ca="1" si="17"/>
        <v>47726</v>
      </c>
      <c r="EA3" s="68">
        <f t="shared" ca="1" si="17"/>
        <v>47756</v>
      </c>
      <c r="EB3" s="68">
        <f t="shared" ca="1" si="17"/>
        <v>47787</v>
      </c>
      <c r="EC3" s="68">
        <f t="shared" ca="1" si="17"/>
        <v>47817</v>
      </c>
      <c r="ED3" s="68">
        <f t="shared" ref="ED3" ca="1" si="18">+ED10</f>
        <v>47848</v>
      </c>
    </row>
    <row r="4" spans="1:134" customFormat="1" ht="13.5" customHeight="1" x14ac:dyDescent="0.35">
      <c r="B4" s="3"/>
      <c r="C4" s="3"/>
      <c r="D4" s="67"/>
      <c r="E4" s="67"/>
      <c r="F4" s="67"/>
      <c r="G4" s="67"/>
      <c r="H4" s="67"/>
      <c r="I4" s="67"/>
      <c r="J4" s="67"/>
      <c r="K4" s="67"/>
      <c r="L4" s="67"/>
      <c r="M4" s="67"/>
      <c r="N4" s="64"/>
      <c r="O4" s="68" t="str">
        <f ca="1">+"Q"&amp;ROUNDUP(MONTH(O3)/3,0)&amp;" "&amp;YEAR(O3)</f>
        <v>Q1 2021</v>
      </c>
      <c r="P4" s="68" t="str">
        <f ca="1">+"Q"&amp;ROUNDUP(MONTH(P3)/3,0)&amp;" "&amp;YEAR(P3)</f>
        <v>Q1 2021</v>
      </c>
      <c r="Q4" s="68" t="str">
        <f t="shared" ref="Q4:BJ4" ca="1" si="19">+"Q"&amp;ROUNDUP(MONTH(Q3)/3,0)&amp;" "&amp;YEAR(Q3)</f>
        <v>Q1 2021</v>
      </c>
      <c r="R4" s="68" t="str">
        <f t="shared" ca="1" si="19"/>
        <v>Q2 2021</v>
      </c>
      <c r="S4" s="68" t="str">
        <f t="shared" ca="1" si="19"/>
        <v>Q2 2021</v>
      </c>
      <c r="T4" s="68" t="str">
        <f t="shared" ca="1" si="19"/>
        <v>Q2 2021</v>
      </c>
      <c r="U4" s="68" t="str">
        <f t="shared" ca="1" si="19"/>
        <v>Q3 2021</v>
      </c>
      <c r="V4" s="68" t="str">
        <f t="shared" ca="1" si="19"/>
        <v>Q3 2021</v>
      </c>
      <c r="W4" s="68" t="str">
        <f t="shared" ca="1" si="19"/>
        <v>Q3 2021</v>
      </c>
      <c r="X4" s="68" t="str">
        <f t="shared" ca="1" si="19"/>
        <v>Q4 2021</v>
      </c>
      <c r="Y4" s="68" t="str">
        <f t="shared" ca="1" si="19"/>
        <v>Q4 2021</v>
      </c>
      <c r="Z4" s="68" t="str">
        <f t="shared" ca="1" si="19"/>
        <v>Q4 2021</v>
      </c>
      <c r="AA4" s="68" t="str">
        <f t="shared" ca="1" si="19"/>
        <v>Q1 2022</v>
      </c>
      <c r="AB4" s="68" t="str">
        <f t="shared" ca="1" si="19"/>
        <v>Q1 2022</v>
      </c>
      <c r="AC4" s="68" t="str">
        <f t="shared" ca="1" si="19"/>
        <v>Q1 2022</v>
      </c>
      <c r="AD4" s="68" t="str">
        <f t="shared" ca="1" si="19"/>
        <v>Q2 2022</v>
      </c>
      <c r="AE4" s="68" t="str">
        <f t="shared" ca="1" si="19"/>
        <v>Q2 2022</v>
      </c>
      <c r="AF4" s="68" t="str">
        <f t="shared" ca="1" si="19"/>
        <v>Q2 2022</v>
      </c>
      <c r="AG4" s="68" t="str">
        <f t="shared" ca="1" si="19"/>
        <v>Q3 2022</v>
      </c>
      <c r="AH4" s="68" t="str">
        <f t="shared" ca="1" si="19"/>
        <v>Q3 2022</v>
      </c>
      <c r="AI4" s="68" t="str">
        <f t="shared" ca="1" si="19"/>
        <v>Q3 2022</v>
      </c>
      <c r="AJ4" s="68" t="str">
        <f t="shared" ca="1" si="19"/>
        <v>Q4 2022</v>
      </c>
      <c r="AK4" s="68" t="str">
        <f t="shared" ca="1" si="19"/>
        <v>Q4 2022</v>
      </c>
      <c r="AL4" s="68" t="str">
        <f t="shared" ca="1" si="19"/>
        <v>Q4 2022</v>
      </c>
      <c r="AM4" s="68" t="str">
        <f t="shared" ca="1" si="19"/>
        <v>Q1 2023</v>
      </c>
      <c r="AN4" s="68" t="str">
        <f t="shared" ca="1" si="19"/>
        <v>Q1 2023</v>
      </c>
      <c r="AO4" s="68" t="str">
        <f t="shared" ca="1" si="19"/>
        <v>Q1 2023</v>
      </c>
      <c r="AP4" s="68" t="str">
        <f t="shared" ca="1" si="19"/>
        <v>Q2 2023</v>
      </c>
      <c r="AQ4" s="68" t="str">
        <f t="shared" ca="1" si="19"/>
        <v>Q2 2023</v>
      </c>
      <c r="AR4" s="68" t="str">
        <f t="shared" ca="1" si="19"/>
        <v>Q2 2023</v>
      </c>
      <c r="AS4" s="68" t="str">
        <f t="shared" ca="1" si="19"/>
        <v>Q3 2023</v>
      </c>
      <c r="AT4" s="68" t="str">
        <f t="shared" ca="1" si="19"/>
        <v>Q3 2023</v>
      </c>
      <c r="AU4" s="68" t="str">
        <f t="shared" ca="1" si="19"/>
        <v>Q3 2023</v>
      </c>
      <c r="AV4" s="68" t="str">
        <f t="shared" ca="1" si="19"/>
        <v>Q4 2023</v>
      </c>
      <c r="AW4" s="68" t="str">
        <f t="shared" ca="1" si="19"/>
        <v>Q4 2023</v>
      </c>
      <c r="AX4" s="68" t="str">
        <f t="shared" ca="1" si="19"/>
        <v>Q4 2023</v>
      </c>
      <c r="AY4" s="68" t="str">
        <f t="shared" ca="1" si="19"/>
        <v>Q1 2024</v>
      </c>
      <c r="AZ4" s="68" t="str">
        <f t="shared" ca="1" si="19"/>
        <v>Q1 2024</v>
      </c>
      <c r="BA4" s="68" t="str">
        <f t="shared" ca="1" si="19"/>
        <v>Q1 2024</v>
      </c>
      <c r="BB4" s="68" t="str">
        <f t="shared" ca="1" si="19"/>
        <v>Q2 2024</v>
      </c>
      <c r="BC4" s="68" t="str">
        <f t="shared" ca="1" si="19"/>
        <v>Q2 2024</v>
      </c>
      <c r="BD4" s="68" t="str">
        <f t="shared" ca="1" si="19"/>
        <v>Q2 2024</v>
      </c>
      <c r="BE4" s="68" t="str">
        <f t="shared" ca="1" si="19"/>
        <v>Q3 2024</v>
      </c>
      <c r="BF4" s="68" t="str">
        <f t="shared" ca="1" si="19"/>
        <v>Q3 2024</v>
      </c>
      <c r="BG4" s="68" t="str">
        <f t="shared" ca="1" si="19"/>
        <v>Q3 2024</v>
      </c>
      <c r="BH4" s="68" t="str">
        <f t="shared" ca="1" si="19"/>
        <v>Q4 2024</v>
      </c>
      <c r="BI4" s="68" t="str">
        <f t="shared" ca="1" si="19"/>
        <v>Q4 2024</v>
      </c>
      <c r="BJ4" s="68" t="str">
        <f t="shared" ca="1" si="19"/>
        <v>Q4 2024</v>
      </c>
      <c r="BK4" s="68" t="str">
        <f t="shared" ref="BK4:BQ4" ca="1" si="20">+"Q"&amp;ROUNDUP(MONTH(BK3)/3,0)&amp;" "&amp;YEAR(BK3)</f>
        <v>Q1 2025</v>
      </c>
      <c r="BL4" s="68" t="str">
        <f t="shared" ca="1" si="20"/>
        <v>Q1 2025</v>
      </c>
      <c r="BM4" s="68" t="str">
        <f t="shared" ca="1" si="20"/>
        <v>Q1 2025</v>
      </c>
      <c r="BN4" s="68" t="str">
        <f t="shared" ca="1" si="20"/>
        <v>Q2 2025</v>
      </c>
      <c r="BO4" s="68" t="str">
        <f t="shared" ca="1" si="20"/>
        <v>Q2 2025</v>
      </c>
      <c r="BP4" s="68" t="str">
        <f t="shared" ca="1" si="20"/>
        <v>Q2 2025</v>
      </c>
      <c r="BQ4" s="68" t="str">
        <f t="shared" ca="1" si="20"/>
        <v>Q3 2025</v>
      </c>
      <c r="BR4" s="68" t="str">
        <f t="shared" ref="BR4:BV4" ca="1" si="21">+"Q"&amp;ROUNDUP(MONTH(BR3)/3,0)&amp;" "&amp;YEAR(BR3)</f>
        <v>Q3 2025</v>
      </c>
      <c r="BS4" s="68" t="str">
        <f t="shared" ca="1" si="21"/>
        <v>Q3 2025</v>
      </c>
      <c r="BT4" s="68" t="str">
        <f t="shared" ca="1" si="21"/>
        <v>Q4 2025</v>
      </c>
      <c r="BU4" s="68" t="str">
        <f t="shared" ca="1" si="21"/>
        <v>Q4 2025</v>
      </c>
      <c r="BV4" s="68" t="str">
        <f t="shared" ca="1" si="21"/>
        <v>Q4 2025</v>
      </c>
      <c r="BW4" s="68" t="str">
        <f t="shared" ref="BW4:CT4" ca="1" si="22">+"Q"&amp;ROUNDUP(MONTH(BW3)/3,0)&amp;" "&amp;YEAR(BW3)</f>
        <v>Q1 2026</v>
      </c>
      <c r="BX4" s="68" t="str">
        <f t="shared" ca="1" si="22"/>
        <v>Q1 2026</v>
      </c>
      <c r="BY4" s="68" t="str">
        <f t="shared" ca="1" si="22"/>
        <v>Q1 2026</v>
      </c>
      <c r="BZ4" s="68" t="str">
        <f t="shared" ca="1" si="22"/>
        <v>Q2 2026</v>
      </c>
      <c r="CA4" s="68" t="str">
        <f t="shared" ca="1" si="22"/>
        <v>Q2 2026</v>
      </c>
      <c r="CB4" s="68" t="str">
        <f t="shared" ca="1" si="22"/>
        <v>Q2 2026</v>
      </c>
      <c r="CC4" s="68" t="str">
        <f t="shared" ca="1" si="22"/>
        <v>Q3 2026</v>
      </c>
      <c r="CD4" s="68" t="str">
        <f t="shared" ca="1" si="22"/>
        <v>Q3 2026</v>
      </c>
      <c r="CE4" s="68" t="str">
        <f t="shared" ca="1" si="22"/>
        <v>Q3 2026</v>
      </c>
      <c r="CF4" s="68" t="str">
        <f t="shared" ca="1" si="22"/>
        <v>Q4 2026</v>
      </c>
      <c r="CG4" s="68" t="str">
        <f t="shared" ca="1" si="22"/>
        <v>Q4 2026</v>
      </c>
      <c r="CH4" s="68" t="str">
        <f t="shared" ca="1" si="22"/>
        <v>Q4 2026</v>
      </c>
      <c r="CI4" s="68" t="str">
        <f t="shared" ca="1" si="22"/>
        <v>Q1 2027</v>
      </c>
      <c r="CJ4" s="68" t="str">
        <f t="shared" ca="1" si="22"/>
        <v>Q1 2027</v>
      </c>
      <c r="CK4" s="68" t="str">
        <f t="shared" ca="1" si="22"/>
        <v>Q1 2027</v>
      </c>
      <c r="CL4" s="68" t="str">
        <f t="shared" ca="1" si="22"/>
        <v>Q2 2027</v>
      </c>
      <c r="CM4" s="68" t="str">
        <f t="shared" ca="1" si="22"/>
        <v>Q2 2027</v>
      </c>
      <c r="CN4" s="68" t="str">
        <f t="shared" ca="1" si="22"/>
        <v>Q2 2027</v>
      </c>
      <c r="CO4" s="68" t="str">
        <f t="shared" ca="1" si="22"/>
        <v>Q3 2027</v>
      </c>
      <c r="CP4" s="68" t="str">
        <f t="shared" ca="1" si="22"/>
        <v>Q3 2027</v>
      </c>
      <c r="CQ4" s="68" t="str">
        <f t="shared" ca="1" si="22"/>
        <v>Q3 2027</v>
      </c>
      <c r="CR4" s="68" t="str">
        <f t="shared" ca="1" si="22"/>
        <v>Q4 2027</v>
      </c>
      <c r="CS4" s="68" t="str">
        <f t="shared" ca="1" si="22"/>
        <v>Q4 2027</v>
      </c>
      <c r="CT4" s="68" t="str">
        <f t="shared" ca="1" si="22"/>
        <v>Q4 2027</v>
      </c>
      <c r="CU4" s="68" t="str">
        <f t="shared" ref="CU4:DF4" ca="1" si="23">+"Q"&amp;ROUNDUP(MONTH(CU3)/3,0)&amp;" "&amp;YEAR(CU3)</f>
        <v>Q1 2028</v>
      </c>
      <c r="CV4" s="68" t="str">
        <f t="shared" ca="1" si="23"/>
        <v>Q1 2028</v>
      </c>
      <c r="CW4" s="68" t="str">
        <f t="shared" ca="1" si="23"/>
        <v>Q1 2028</v>
      </c>
      <c r="CX4" s="68" t="str">
        <f t="shared" ca="1" si="23"/>
        <v>Q2 2028</v>
      </c>
      <c r="CY4" s="68" t="str">
        <f t="shared" ca="1" si="23"/>
        <v>Q2 2028</v>
      </c>
      <c r="CZ4" s="68" t="str">
        <f t="shared" ca="1" si="23"/>
        <v>Q2 2028</v>
      </c>
      <c r="DA4" s="68" t="str">
        <f t="shared" ca="1" si="23"/>
        <v>Q3 2028</v>
      </c>
      <c r="DB4" s="68" t="str">
        <f t="shared" ca="1" si="23"/>
        <v>Q3 2028</v>
      </c>
      <c r="DC4" s="68" t="str">
        <f t="shared" ca="1" si="23"/>
        <v>Q3 2028</v>
      </c>
      <c r="DD4" s="68" t="str">
        <f t="shared" ca="1" si="23"/>
        <v>Q4 2028</v>
      </c>
      <c r="DE4" s="68" t="str">
        <f t="shared" ca="1" si="23"/>
        <v>Q4 2028</v>
      </c>
      <c r="DF4" s="68" t="str">
        <f t="shared" ca="1" si="23"/>
        <v>Q4 2028</v>
      </c>
      <c r="DG4" s="68" t="str">
        <f t="shared" ref="DG4:DW4" ca="1" si="24">+"Q"&amp;ROUNDUP(MONTH(DG3)/3,0)&amp;" "&amp;YEAR(DG3)</f>
        <v>Q1 2029</v>
      </c>
      <c r="DH4" s="68" t="str">
        <f t="shared" ca="1" si="24"/>
        <v>Q1 2029</v>
      </c>
      <c r="DI4" s="68" t="str">
        <f t="shared" ca="1" si="24"/>
        <v>Q1 2029</v>
      </c>
      <c r="DJ4" s="68" t="str">
        <f t="shared" ca="1" si="24"/>
        <v>Q2 2029</v>
      </c>
      <c r="DK4" s="68" t="str">
        <f t="shared" ca="1" si="24"/>
        <v>Q2 2029</v>
      </c>
      <c r="DL4" s="68" t="str">
        <f t="shared" ca="1" si="24"/>
        <v>Q2 2029</v>
      </c>
      <c r="DM4" s="68" t="str">
        <f t="shared" ca="1" si="24"/>
        <v>Q3 2029</v>
      </c>
      <c r="DN4" s="68" t="str">
        <f t="shared" ca="1" si="24"/>
        <v>Q3 2029</v>
      </c>
      <c r="DO4" s="68" t="str">
        <f t="shared" ca="1" si="24"/>
        <v>Q3 2029</v>
      </c>
      <c r="DP4" s="68" t="str">
        <f t="shared" ca="1" si="24"/>
        <v>Q4 2029</v>
      </c>
      <c r="DQ4" s="68" t="str">
        <f t="shared" ca="1" si="24"/>
        <v>Q4 2029</v>
      </c>
      <c r="DR4" s="68" t="str">
        <f t="shared" ca="1" si="24"/>
        <v>Q4 2029</v>
      </c>
      <c r="DS4" s="68" t="str">
        <f t="shared" ca="1" si="24"/>
        <v>Q1 2030</v>
      </c>
      <c r="DT4" s="68" t="str">
        <f t="shared" ca="1" si="24"/>
        <v>Q1 2030</v>
      </c>
      <c r="DU4" s="68" t="str">
        <f t="shared" ca="1" si="24"/>
        <v>Q1 2030</v>
      </c>
      <c r="DV4" s="68" t="str">
        <f t="shared" ca="1" si="24"/>
        <v>Q2 2030</v>
      </c>
      <c r="DW4" s="68" t="str">
        <f t="shared" ca="1" si="24"/>
        <v>Q2 2030</v>
      </c>
      <c r="DX4" s="68" t="str">
        <f t="shared" ref="DX4:EC4" ca="1" si="25">+"Q"&amp;ROUNDUP(MONTH(DX3)/3,0)&amp;" "&amp;YEAR(DX3)</f>
        <v>Q2 2030</v>
      </c>
      <c r="DY4" s="68" t="str">
        <f t="shared" ca="1" si="25"/>
        <v>Q3 2030</v>
      </c>
      <c r="DZ4" s="68" t="str">
        <f t="shared" ca="1" si="25"/>
        <v>Q3 2030</v>
      </c>
      <c r="EA4" s="68" t="str">
        <f t="shared" ca="1" si="25"/>
        <v>Q3 2030</v>
      </c>
      <c r="EB4" s="68" t="str">
        <f t="shared" ca="1" si="25"/>
        <v>Q4 2030</v>
      </c>
      <c r="EC4" s="68" t="str">
        <f t="shared" ca="1" si="25"/>
        <v>Q4 2030</v>
      </c>
      <c r="ED4" s="68" t="str">
        <f t="shared" ref="ED4" ca="1" si="26">+"Q"&amp;ROUNDUP(MONTH(ED3)/3,0)&amp;" "&amp;YEAR(ED3)</f>
        <v>Q4 2030</v>
      </c>
    </row>
    <row r="5" spans="1:134" customFormat="1" ht="13.5" customHeight="1" x14ac:dyDescent="0.35">
      <c r="B5" s="3"/>
      <c r="C5" s="3"/>
      <c r="D5" s="67"/>
      <c r="E5" s="67"/>
      <c r="F5" s="67"/>
      <c r="G5" s="67"/>
      <c r="H5" s="67"/>
      <c r="I5" s="67"/>
      <c r="J5" s="67"/>
      <c r="K5" s="67"/>
      <c r="L5" s="67"/>
      <c r="M5" s="67"/>
      <c r="N5" s="64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</row>
    <row r="6" spans="1:134" customFormat="1" ht="13.5" customHeight="1" x14ac:dyDescent="0.35">
      <c r="B6" s="2"/>
      <c r="C6" s="2"/>
      <c r="D6" s="69"/>
      <c r="E6" s="69"/>
      <c r="F6" s="69"/>
      <c r="G6" s="69"/>
      <c r="H6" s="69"/>
      <c r="I6" s="69"/>
      <c r="J6" s="69"/>
      <c r="K6" s="69"/>
      <c r="L6" s="69"/>
      <c r="M6" s="69"/>
      <c r="N6" s="64"/>
      <c r="O6" s="70">
        <v>1</v>
      </c>
      <c r="P6" s="71">
        <f>+O6+1</f>
        <v>2</v>
      </c>
      <c r="Q6" s="71">
        <f t="shared" ref="Q6:Z6" si="27">+P6+1</f>
        <v>3</v>
      </c>
      <c r="R6" s="71">
        <f t="shared" si="27"/>
        <v>4</v>
      </c>
      <c r="S6" s="71">
        <f t="shared" si="27"/>
        <v>5</v>
      </c>
      <c r="T6" s="71">
        <f t="shared" si="27"/>
        <v>6</v>
      </c>
      <c r="U6" s="71">
        <f t="shared" si="27"/>
        <v>7</v>
      </c>
      <c r="V6" s="71">
        <f t="shared" si="27"/>
        <v>8</v>
      </c>
      <c r="W6" s="71">
        <f t="shared" si="27"/>
        <v>9</v>
      </c>
      <c r="X6" s="71">
        <f t="shared" si="27"/>
        <v>10</v>
      </c>
      <c r="Y6" s="71">
        <f t="shared" si="27"/>
        <v>11</v>
      </c>
      <c r="Z6" s="71">
        <f t="shared" si="27"/>
        <v>12</v>
      </c>
      <c r="AA6" s="71">
        <f>+Z6+1</f>
        <v>13</v>
      </c>
      <c r="AB6" s="71">
        <f>+AA6+1</f>
        <v>14</v>
      </c>
      <c r="AC6" s="71">
        <f t="shared" ref="AC6:AL6" si="28">+AB6+1</f>
        <v>15</v>
      </c>
      <c r="AD6" s="71">
        <f t="shared" si="28"/>
        <v>16</v>
      </c>
      <c r="AE6" s="71">
        <f t="shared" si="28"/>
        <v>17</v>
      </c>
      <c r="AF6" s="71">
        <f t="shared" si="28"/>
        <v>18</v>
      </c>
      <c r="AG6" s="71">
        <f t="shared" si="28"/>
        <v>19</v>
      </c>
      <c r="AH6" s="71">
        <f t="shared" si="28"/>
        <v>20</v>
      </c>
      <c r="AI6" s="71">
        <f t="shared" si="28"/>
        <v>21</v>
      </c>
      <c r="AJ6" s="71">
        <f t="shared" si="28"/>
        <v>22</v>
      </c>
      <c r="AK6" s="71">
        <f t="shared" si="28"/>
        <v>23</v>
      </c>
      <c r="AL6" s="71">
        <f t="shared" si="28"/>
        <v>24</v>
      </c>
      <c r="AM6" s="71">
        <f>+AL6+1</f>
        <v>25</v>
      </c>
      <c r="AN6" s="71">
        <f>+AM6+1</f>
        <v>26</v>
      </c>
      <c r="AO6" s="71">
        <f t="shared" ref="AO6:AX6" si="29">+AN6+1</f>
        <v>27</v>
      </c>
      <c r="AP6" s="71">
        <f t="shared" si="29"/>
        <v>28</v>
      </c>
      <c r="AQ6" s="71">
        <f t="shared" si="29"/>
        <v>29</v>
      </c>
      <c r="AR6" s="71">
        <f t="shared" si="29"/>
        <v>30</v>
      </c>
      <c r="AS6" s="71">
        <f t="shared" si="29"/>
        <v>31</v>
      </c>
      <c r="AT6" s="71">
        <f t="shared" si="29"/>
        <v>32</v>
      </c>
      <c r="AU6" s="71">
        <f t="shared" si="29"/>
        <v>33</v>
      </c>
      <c r="AV6" s="71">
        <f t="shared" si="29"/>
        <v>34</v>
      </c>
      <c r="AW6" s="71">
        <f t="shared" si="29"/>
        <v>35</v>
      </c>
      <c r="AX6" s="71">
        <f t="shared" si="29"/>
        <v>36</v>
      </c>
      <c r="AY6" s="71">
        <f>+AX6+1</f>
        <v>37</v>
      </c>
      <c r="AZ6" s="71">
        <f>+AY6+1</f>
        <v>38</v>
      </c>
      <c r="BA6" s="71">
        <f t="shared" ref="BA6:BJ6" si="30">+AZ6+1</f>
        <v>39</v>
      </c>
      <c r="BB6" s="71">
        <f t="shared" si="30"/>
        <v>40</v>
      </c>
      <c r="BC6" s="71">
        <f t="shared" si="30"/>
        <v>41</v>
      </c>
      <c r="BD6" s="71">
        <f t="shared" si="30"/>
        <v>42</v>
      </c>
      <c r="BE6" s="71">
        <f t="shared" si="30"/>
        <v>43</v>
      </c>
      <c r="BF6" s="71">
        <f t="shared" si="30"/>
        <v>44</v>
      </c>
      <c r="BG6" s="71">
        <f t="shared" si="30"/>
        <v>45</v>
      </c>
      <c r="BH6" s="71">
        <f t="shared" si="30"/>
        <v>46</v>
      </c>
      <c r="BI6" s="71">
        <f t="shared" si="30"/>
        <v>47</v>
      </c>
      <c r="BJ6" s="71">
        <f t="shared" si="30"/>
        <v>48</v>
      </c>
      <c r="BK6" s="71">
        <f t="shared" ref="BK6" si="31">+BJ6+1</f>
        <v>49</v>
      </c>
      <c r="BL6" s="71">
        <f t="shared" ref="BL6" si="32">+BK6+1</f>
        <v>50</v>
      </c>
      <c r="BM6" s="71">
        <f t="shared" ref="BM6" si="33">+BL6+1</f>
        <v>51</v>
      </c>
      <c r="BN6" s="71">
        <f t="shared" ref="BN6" si="34">+BM6+1</f>
        <v>52</v>
      </c>
      <c r="BO6" s="71">
        <f t="shared" ref="BO6" si="35">+BN6+1</f>
        <v>53</v>
      </c>
      <c r="BP6" s="71">
        <f t="shared" ref="BP6" si="36">+BO6+1</f>
        <v>54</v>
      </c>
      <c r="BQ6" s="71">
        <f t="shared" ref="BQ6" si="37">+BP6+1</f>
        <v>55</v>
      </c>
      <c r="BR6" s="71">
        <f t="shared" ref="BR6" si="38">+BQ6+1</f>
        <v>56</v>
      </c>
      <c r="BS6" s="71">
        <f t="shared" ref="BS6" si="39">+BR6+1</f>
        <v>57</v>
      </c>
      <c r="BT6" s="71">
        <f t="shared" ref="BT6" si="40">+BS6+1</f>
        <v>58</v>
      </c>
      <c r="BU6" s="71">
        <f t="shared" ref="BU6" si="41">+BT6+1</f>
        <v>59</v>
      </c>
      <c r="BV6" s="71">
        <f t="shared" ref="BV6" si="42">+BU6+1</f>
        <v>60</v>
      </c>
      <c r="BW6" s="71">
        <f t="shared" ref="BW6" si="43">+BV6+1</f>
        <v>61</v>
      </c>
      <c r="BX6" s="71">
        <f t="shared" ref="BX6" si="44">+BW6+1</f>
        <v>62</v>
      </c>
      <c r="BY6" s="71">
        <f t="shared" ref="BY6" si="45">+BX6+1</f>
        <v>63</v>
      </c>
      <c r="BZ6" s="71">
        <f t="shared" ref="BZ6" si="46">+BY6+1</f>
        <v>64</v>
      </c>
      <c r="CA6" s="71">
        <f t="shared" ref="CA6" si="47">+BZ6+1</f>
        <v>65</v>
      </c>
      <c r="CB6" s="71">
        <f t="shared" ref="CB6" si="48">+CA6+1</f>
        <v>66</v>
      </c>
      <c r="CC6" s="71">
        <f t="shared" ref="CC6" si="49">+CB6+1</f>
        <v>67</v>
      </c>
      <c r="CD6" s="71">
        <f t="shared" ref="CD6" si="50">+CC6+1</f>
        <v>68</v>
      </c>
      <c r="CE6" s="71">
        <f t="shared" ref="CE6" si="51">+CD6+1</f>
        <v>69</v>
      </c>
      <c r="CF6" s="71">
        <f t="shared" ref="CF6" si="52">+CE6+1</f>
        <v>70</v>
      </c>
      <c r="CG6" s="71">
        <f t="shared" ref="CG6" si="53">+CF6+1</f>
        <v>71</v>
      </c>
      <c r="CH6" s="71">
        <f t="shared" ref="CH6" si="54">+CG6+1</f>
        <v>72</v>
      </c>
      <c r="CI6" s="71">
        <f t="shared" ref="CI6" si="55">+CH6+1</f>
        <v>73</v>
      </c>
      <c r="CJ6" s="71">
        <f t="shared" ref="CJ6" si="56">+CI6+1</f>
        <v>74</v>
      </c>
      <c r="CK6" s="71">
        <f t="shared" ref="CK6" si="57">+CJ6+1</f>
        <v>75</v>
      </c>
      <c r="CL6" s="71">
        <f t="shared" ref="CL6" si="58">+CK6+1</f>
        <v>76</v>
      </c>
      <c r="CM6" s="71">
        <f t="shared" ref="CM6" si="59">+CL6+1</f>
        <v>77</v>
      </c>
      <c r="CN6" s="71">
        <f t="shared" ref="CN6" si="60">+CM6+1</f>
        <v>78</v>
      </c>
      <c r="CO6" s="71">
        <f t="shared" ref="CO6" si="61">+CN6+1</f>
        <v>79</v>
      </c>
      <c r="CP6" s="71">
        <f t="shared" ref="CP6" si="62">+CO6+1</f>
        <v>80</v>
      </c>
      <c r="CQ6" s="71">
        <f t="shared" ref="CQ6" si="63">+CP6+1</f>
        <v>81</v>
      </c>
      <c r="CR6" s="71">
        <f t="shared" ref="CR6" si="64">+CQ6+1</f>
        <v>82</v>
      </c>
      <c r="CS6" s="71">
        <f t="shared" ref="CS6" si="65">+CR6+1</f>
        <v>83</v>
      </c>
      <c r="CT6" s="71">
        <f t="shared" ref="CT6" si="66">+CS6+1</f>
        <v>84</v>
      </c>
      <c r="CU6" s="71">
        <f t="shared" ref="CU6" si="67">+CT6+1</f>
        <v>85</v>
      </c>
      <c r="CV6" s="71">
        <f t="shared" ref="CV6" si="68">+CU6+1</f>
        <v>86</v>
      </c>
      <c r="CW6" s="71">
        <f t="shared" ref="CW6" si="69">+CV6+1</f>
        <v>87</v>
      </c>
      <c r="CX6" s="71">
        <f t="shared" ref="CX6" si="70">+CW6+1</f>
        <v>88</v>
      </c>
      <c r="CY6" s="71">
        <f t="shared" ref="CY6" si="71">+CX6+1</f>
        <v>89</v>
      </c>
      <c r="CZ6" s="71">
        <f t="shared" ref="CZ6" si="72">+CY6+1</f>
        <v>90</v>
      </c>
      <c r="DA6" s="71">
        <f t="shared" ref="DA6" si="73">+CZ6+1</f>
        <v>91</v>
      </c>
      <c r="DB6" s="71">
        <f t="shared" ref="DB6" si="74">+DA6+1</f>
        <v>92</v>
      </c>
      <c r="DC6" s="71">
        <f t="shared" ref="DC6" si="75">+DB6+1</f>
        <v>93</v>
      </c>
      <c r="DD6" s="71">
        <f t="shared" ref="DD6" si="76">+DC6+1</f>
        <v>94</v>
      </c>
      <c r="DE6" s="71">
        <f t="shared" ref="DE6" si="77">+DD6+1</f>
        <v>95</v>
      </c>
      <c r="DF6" s="71">
        <f t="shared" ref="DF6" si="78">+DE6+1</f>
        <v>96</v>
      </c>
      <c r="DG6" s="71">
        <f t="shared" ref="DG6" si="79">+DF6+1</f>
        <v>97</v>
      </c>
      <c r="DH6" s="71">
        <f t="shared" ref="DH6" si="80">+DG6+1</f>
        <v>98</v>
      </c>
      <c r="DI6" s="71">
        <f t="shared" ref="DI6" si="81">+DH6+1</f>
        <v>99</v>
      </c>
      <c r="DJ6" s="71">
        <f t="shared" ref="DJ6" si="82">+DI6+1</f>
        <v>100</v>
      </c>
      <c r="DK6" s="71">
        <f t="shared" ref="DK6" si="83">+DJ6+1</f>
        <v>101</v>
      </c>
      <c r="DL6" s="71">
        <f t="shared" ref="DL6" si="84">+DK6+1</f>
        <v>102</v>
      </c>
      <c r="DM6" s="71">
        <f t="shared" ref="DM6" si="85">+DL6+1</f>
        <v>103</v>
      </c>
      <c r="DN6" s="71">
        <f t="shared" ref="DN6" si="86">+DM6+1</f>
        <v>104</v>
      </c>
      <c r="DO6" s="71">
        <f t="shared" ref="DO6" si="87">+DN6+1</f>
        <v>105</v>
      </c>
      <c r="DP6" s="71">
        <f t="shared" ref="DP6" si="88">+DO6+1</f>
        <v>106</v>
      </c>
      <c r="DQ6" s="71">
        <f t="shared" ref="DQ6" si="89">+DP6+1</f>
        <v>107</v>
      </c>
      <c r="DR6" s="71">
        <f t="shared" ref="DR6" si="90">+DQ6+1</f>
        <v>108</v>
      </c>
      <c r="DS6" s="71">
        <f t="shared" ref="DS6" si="91">+DR6+1</f>
        <v>109</v>
      </c>
      <c r="DT6" s="71">
        <f t="shared" ref="DT6" si="92">+DS6+1</f>
        <v>110</v>
      </c>
      <c r="DU6" s="71">
        <f t="shared" ref="DU6" si="93">+DT6+1</f>
        <v>111</v>
      </c>
      <c r="DV6" s="71">
        <f t="shared" ref="DV6" si="94">+DU6+1</f>
        <v>112</v>
      </c>
      <c r="DW6" s="71">
        <f t="shared" ref="DW6" si="95">+DV6+1</f>
        <v>113</v>
      </c>
      <c r="DX6" s="71">
        <f t="shared" ref="DX6" si="96">+DW6+1</f>
        <v>114</v>
      </c>
      <c r="DY6" s="71">
        <f t="shared" ref="DY6" si="97">+DX6+1</f>
        <v>115</v>
      </c>
      <c r="DZ6" s="71">
        <f t="shared" ref="DZ6" si="98">+DY6+1</f>
        <v>116</v>
      </c>
      <c r="EA6" s="71">
        <f t="shared" ref="EA6" si="99">+DZ6+1</f>
        <v>117</v>
      </c>
      <c r="EB6" s="71">
        <f t="shared" ref="EB6" si="100">+EA6+1</f>
        <v>118</v>
      </c>
      <c r="EC6" s="71">
        <f t="shared" ref="EC6:ED6" si="101">+EB6+1</f>
        <v>119</v>
      </c>
      <c r="ED6" s="71">
        <f t="shared" si="101"/>
        <v>120</v>
      </c>
    </row>
    <row r="7" spans="1:134" customFormat="1" ht="13.5" customHeight="1" x14ac:dyDescent="0.35">
      <c r="B7" s="3"/>
      <c r="C7" s="3"/>
      <c r="D7" s="69"/>
      <c r="E7" s="69"/>
      <c r="F7" s="69"/>
      <c r="G7" s="69"/>
      <c r="H7" s="69"/>
      <c r="I7" s="69"/>
      <c r="J7" s="69"/>
      <c r="K7" s="69"/>
      <c r="L7" s="69"/>
      <c r="M7" s="69"/>
      <c r="N7" s="64"/>
      <c r="O7" s="70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</row>
    <row r="8" spans="1:134" customFormat="1" ht="18.5" x14ac:dyDescent="0.45">
      <c r="B8" s="4" t="str">
        <f>+"Home Ownership Scenarios Model, Monthly Payment Summary"</f>
        <v>Home Ownership Scenarios Model, Monthly Payment Summary</v>
      </c>
      <c r="C8" s="4"/>
      <c r="D8" s="72"/>
      <c r="E8" s="72"/>
      <c r="F8" s="72"/>
      <c r="G8" s="72"/>
      <c r="H8" s="72"/>
      <c r="I8" s="72"/>
      <c r="J8" s="72"/>
      <c r="K8" s="72"/>
      <c r="L8" s="72"/>
      <c r="M8" s="72"/>
      <c r="N8" s="64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4"/>
      <c r="AB8" s="73"/>
      <c r="AC8" s="73"/>
      <c r="AD8" s="73"/>
      <c r="AE8" s="73"/>
      <c r="AF8" s="73"/>
      <c r="AG8" s="75"/>
      <c r="AH8" s="73"/>
      <c r="AI8" s="73"/>
      <c r="AJ8" s="73"/>
      <c r="AK8" s="73"/>
      <c r="AL8" s="75"/>
      <c r="AM8" s="75"/>
      <c r="AN8" s="73"/>
      <c r="AO8" s="73"/>
      <c r="AP8" s="73"/>
      <c r="AQ8" s="73"/>
      <c r="AR8" s="73"/>
      <c r="AS8" s="73"/>
      <c r="AT8" s="75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</row>
    <row r="9" spans="1:134" customFormat="1" ht="15" customHeight="1" x14ac:dyDescent="0.35">
      <c r="B9" s="5"/>
      <c r="C9" s="5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</row>
    <row r="10" spans="1:134" customFormat="1" ht="15" customHeight="1" x14ac:dyDescent="0.35">
      <c r="B10" s="5"/>
      <c r="C10" s="6"/>
      <c r="D10" s="128">
        <v>2021</v>
      </c>
      <c r="E10" s="128">
        <f>+D10+1</f>
        <v>2022</v>
      </c>
      <c r="F10" s="128">
        <f>+E10+1</f>
        <v>2023</v>
      </c>
      <c r="G10" s="128">
        <f t="shared" ref="G10:H10" si="102">+F10+1</f>
        <v>2024</v>
      </c>
      <c r="H10" s="128">
        <f t="shared" si="102"/>
        <v>2025</v>
      </c>
      <c r="I10" s="128">
        <f t="shared" ref="I10" si="103">+H10+1</f>
        <v>2026</v>
      </c>
      <c r="J10" s="128">
        <f t="shared" ref="J10" si="104">+I10+1</f>
        <v>2027</v>
      </c>
      <c r="K10" s="128">
        <f t="shared" ref="K10" si="105">+J10+1</f>
        <v>2028</v>
      </c>
      <c r="L10" s="128">
        <f t="shared" ref="L10" si="106">+K10+1</f>
        <v>2029</v>
      </c>
      <c r="M10" s="128">
        <f t="shared" ref="M10" si="107">+L10+1</f>
        <v>2030</v>
      </c>
      <c r="N10" s="78"/>
      <c r="O10" s="79">
        <f ca="1">+Inputs!C7</f>
        <v>44227</v>
      </c>
      <c r="P10" s="79">
        <f ca="1">+EOMONTH(O10,1)</f>
        <v>44255</v>
      </c>
      <c r="Q10" s="79">
        <f t="shared" ref="Q10:BQ10" ca="1" si="108">+EOMONTH(P10,1)</f>
        <v>44286</v>
      </c>
      <c r="R10" s="79">
        <f t="shared" ca="1" si="108"/>
        <v>44316</v>
      </c>
      <c r="S10" s="79">
        <f t="shared" ca="1" si="108"/>
        <v>44347</v>
      </c>
      <c r="T10" s="79">
        <f t="shared" ca="1" si="108"/>
        <v>44377</v>
      </c>
      <c r="U10" s="79">
        <f t="shared" ca="1" si="108"/>
        <v>44408</v>
      </c>
      <c r="V10" s="79">
        <f t="shared" ca="1" si="108"/>
        <v>44439</v>
      </c>
      <c r="W10" s="79">
        <f t="shared" ca="1" si="108"/>
        <v>44469</v>
      </c>
      <c r="X10" s="79">
        <f t="shared" ca="1" si="108"/>
        <v>44500</v>
      </c>
      <c r="Y10" s="79">
        <f t="shared" ca="1" si="108"/>
        <v>44530</v>
      </c>
      <c r="Z10" s="79">
        <f t="shared" ca="1" si="108"/>
        <v>44561</v>
      </c>
      <c r="AA10" s="79">
        <f t="shared" ca="1" si="108"/>
        <v>44592</v>
      </c>
      <c r="AB10" s="79">
        <f t="shared" ca="1" si="108"/>
        <v>44620</v>
      </c>
      <c r="AC10" s="79">
        <f t="shared" ca="1" si="108"/>
        <v>44651</v>
      </c>
      <c r="AD10" s="79">
        <f t="shared" ca="1" si="108"/>
        <v>44681</v>
      </c>
      <c r="AE10" s="79">
        <f t="shared" ca="1" si="108"/>
        <v>44712</v>
      </c>
      <c r="AF10" s="79">
        <f t="shared" ca="1" si="108"/>
        <v>44742</v>
      </c>
      <c r="AG10" s="79">
        <f t="shared" ca="1" si="108"/>
        <v>44773</v>
      </c>
      <c r="AH10" s="79">
        <f t="shared" ca="1" si="108"/>
        <v>44804</v>
      </c>
      <c r="AI10" s="79">
        <f t="shared" ca="1" si="108"/>
        <v>44834</v>
      </c>
      <c r="AJ10" s="79">
        <f t="shared" ca="1" si="108"/>
        <v>44865</v>
      </c>
      <c r="AK10" s="79">
        <f t="shared" ca="1" si="108"/>
        <v>44895</v>
      </c>
      <c r="AL10" s="79">
        <f t="shared" ca="1" si="108"/>
        <v>44926</v>
      </c>
      <c r="AM10" s="79">
        <f t="shared" ca="1" si="108"/>
        <v>44957</v>
      </c>
      <c r="AN10" s="79">
        <f t="shared" ca="1" si="108"/>
        <v>44985</v>
      </c>
      <c r="AO10" s="79">
        <f t="shared" ca="1" si="108"/>
        <v>45016</v>
      </c>
      <c r="AP10" s="79">
        <f t="shared" ca="1" si="108"/>
        <v>45046</v>
      </c>
      <c r="AQ10" s="79">
        <f t="shared" ca="1" si="108"/>
        <v>45077</v>
      </c>
      <c r="AR10" s="79">
        <f t="shared" ca="1" si="108"/>
        <v>45107</v>
      </c>
      <c r="AS10" s="79">
        <f t="shared" ca="1" si="108"/>
        <v>45138</v>
      </c>
      <c r="AT10" s="79">
        <f t="shared" ca="1" si="108"/>
        <v>45169</v>
      </c>
      <c r="AU10" s="79">
        <f t="shared" ca="1" si="108"/>
        <v>45199</v>
      </c>
      <c r="AV10" s="79">
        <f t="shared" ca="1" si="108"/>
        <v>45230</v>
      </c>
      <c r="AW10" s="79">
        <f t="shared" ca="1" si="108"/>
        <v>45260</v>
      </c>
      <c r="AX10" s="79">
        <f t="shared" ca="1" si="108"/>
        <v>45291</v>
      </c>
      <c r="AY10" s="79">
        <f t="shared" ca="1" si="108"/>
        <v>45322</v>
      </c>
      <c r="AZ10" s="79">
        <f t="shared" ca="1" si="108"/>
        <v>45351</v>
      </c>
      <c r="BA10" s="79">
        <f t="shared" ca="1" si="108"/>
        <v>45382</v>
      </c>
      <c r="BB10" s="79">
        <f t="shared" ca="1" si="108"/>
        <v>45412</v>
      </c>
      <c r="BC10" s="79">
        <f t="shared" ca="1" si="108"/>
        <v>45443</v>
      </c>
      <c r="BD10" s="79">
        <f t="shared" ca="1" si="108"/>
        <v>45473</v>
      </c>
      <c r="BE10" s="79">
        <f t="shared" ca="1" si="108"/>
        <v>45504</v>
      </c>
      <c r="BF10" s="79">
        <f t="shared" ca="1" si="108"/>
        <v>45535</v>
      </c>
      <c r="BG10" s="79">
        <f t="shared" ca="1" si="108"/>
        <v>45565</v>
      </c>
      <c r="BH10" s="79">
        <f t="shared" ca="1" si="108"/>
        <v>45596</v>
      </c>
      <c r="BI10" s="79">
        <f t="shared" ca="1" si="108"/>
        <v>45626</v>
      </c>
      <c r="BJ10" s="79">
        <f t="shared" ca="1" si="108"/>
        <v>45657</v>
      </c>
      <c r="BK10" s="79">
        <f t="shared" ca="1" si="108"/>
        <v>45688</v>
      </c>
      <c r="BL10" s="79">
        <f t="shared" ca="1" si="108"/>
        <v>45716</v>
      </c>
      <c r="BM10" s="79">
        <f t="shared" ca="1" si="108"/>
        <v>45747</v>
      </c>
      <c r="BN10" s="79">
        <f t="shared" ca="1" si="108"/>
        <v>45777</v>
      </c>
      <c r="BO10" s="79">
        <f t="shared" ca="1" si="108"/>
        <v>45808</v>
      </c>
      <c r="BP10" s="79">
        <f t="shared" ca="1" si="108"/>
        <v>45838</v>
      </c>
      <c r="BQ10" s="79">
        <f t="shared" ca="1" si="108"/>
        <v>45869</v>
      </c>
      <c r="BR10" s="79">
        <f t="shared" ref="BR10" ca="1" si="109">+EOMONTH(BQ10,1)</f>
        <v>45900</v>
      </c>
      <c r="BS10" s="79">
        <f t="shared" ref="BS10" ca="1" si="110">+EOMONTH(BR10,1)</f>
        <v>45930</v>
      </c>
      <c r="BT10" s="79">
        <f t="shared" ref="BT10" ca="1" si="111">+EOMONTH(BS10,1)</f>
        <v>45961</v>
      </c>
      <c r="BU10" s="79">
        <f t="shared" ref="BU10" ca="1" si="112">+EOMONTH(BT10,1)</f>
        <v>45991</v>
      </c>
      <c r="BV10" s="79">
        <f t="shared" ref="BV10" ca="1" si="113">+EOMONTH(BU10,1)</f>
        <v>46022</v>
      </c>
      <c r="BW10" s="79">
        <f t="shared" ref="BW10" ca="1" si="114">+EOMONTH(BV10,1)</f>
        <v>46053</v>
      </c>
      <c r="BX10" s="79">
        <f t="shared" ref="BX10" ca="1" si="115">+EOMONTH(BW10,1)</f>
        <v>46081</v>
      </c>
      <c r="BY10" s="79">
        <f t="shared" ref="BY10" ca="1" si="116">+EOMONTH(BX10,1)</f>
        <v>46112</v>
      </c>
      <c r="BZ10" s="79">
        <f t="shared" ref="BZ10" ca="1" si="117">+EOMONTH(BY10,1)</f>
        <v>46142</v>
      </c>
      <c r="CA10" s="79">
        <f t="shared" ref="CA10" ca="1" si="118">+EOMONTH(BZ10,1)</f>
        <v>46173</v>
      </c>
      <c r="CB10" s="79">
        <f t="shared" ref="CB10" ca="1" si="119">+EOMONTH(CA10,1)</f>
        <v>46203</v>
      </c>
      <c r="CC10" s="79">
        <f t="shared" ref="CC10" ca="1" si="120">+EOMONTH(CB10,1)</f>
        <v>46234</v>
      </c>
      <c r="CD10" s="79">
        <f t="shared" ref="CD10" ca="1" si="121">+EOMONTH(CC10,1)</f>
        <v>46265</v>
      </c>
      <c r="CE10" s="79">
        <f t="shared" ref="CE10" ca="1" si="122">+EOMONTH(CD10,1)</f>
        <v>46295</v>
      </c>
      <c r="CF10" s="79">
        <f t="shared" ref="CF10" ca="1" si="123">+EOMONTH(CE10,1)</f>
        <v>46326</v>
      </c>
      <c r="CG10" s="79">
        <f t="shared" ref="CG10" ca="1" si="124">+EOMONTH(CF10,1)</f>
        <v>46356</v>
      </c>
      <c r="CH10" s="79">
        <f t="shared" ref="CH10" ca="1" si="125">+EOMONTH(CG10,1)</f>
        <v>46387</v>
      </c>
      <c r="CI10" s="79">
        <f t="shared" ref="CI10" ca="1" si="126">+EOMONTH(CH10,1)</f>
        <v>46418</v>
      </c>
      <c r="CJ10" s="79">
        <f t="shared" ref="CJ10" ca="1" si="127">+EOMONTH(CI10,1)</f>
        <v>46446</v>
      </c>
      <c r="CK10" s="79">
        <f t="shared" ref="CK10" ca="1" si="128">+EOMONTH(CJ10,1)</f>
        <v>46477</v>
      </c>
      <c r="CL10" s="79">
        <f t="shared" ref="CL10" ca="1" si="129">+EOMONTH(CK10,1)</f>
        <v>46507</v>
      </c>
      <c r="CM10" s="79">
        <f t="shared" ref="CM10" ca="1" si="130">+EOMONTH(CL10,1)</f>
        <v>46538</v>
      </c>
      <c r="CN10" s="79">
        <f t="shared" ref="CN10" ca="1" si="131">+EOMONTH(CM10,1)</f>
        <v>46568</v>
      </c>
      <c r="CO10" s="79">
        <f t="shared" ref="CO10" ca="1" si="132">+EOMONTH(CN10,1)</f>
        <v>46599</v>
      </c>
      <c r="CP10" s="79">
        <f t="shared" ref="CP10" ca="1" si="133">+EOMONTH(CO10,1)</f>
        <v>46630</v>
      </c>
      <c r="CQ10" s="79">
        <f t="shared" ref="CQ10" ca="1" si="134">+EOMONTH(CP10,1)</f>
        <v>46660</v>
      </c>
      <c r="CR10" s="79">
        <f t="shared" ref="CR10" ca="1" si="135">+EOMONTH(CQ10,1)</f>
        <v>46691</v>
      </c>
      <c r="CS10" s="79">
        <f t="shared" ref="CS10" ca="1" si="136">+EOMONTH(CR10,1)</f>
        <v>46721</v>
      </c>
      <c r="CT10" s="79">
        <f t="shared" ref="CT10" ca="1" si="137">+EOMONTH(CS10,1)</f>
        <v>46752</v>
      </c>
      <c r="CU10" s="79">
        <f t="shared" ref="CU10" ca="1" si="138">+EOMONTH(CT10,1)</f>
        <v>46783</v>
      </c>
      <c r="CV10" s="79">
        <f t="shared" ref="CV10" ca="1" si="139">+EOMONTH(CU10,1)</f>
        <v>46812</v>
      </c>
      <c r="CW10" s="79">
        <f t="shared" ref="CW10" ca="1" si="140">+EOMONTH(CV10,1)</f>
        <v>46843</v>
      </c>
      <c r="CX10" s="79">
        <f t="shared" ref="CX10" ca="1" si="141">+EOMONTH(CW10,1)</f>
        <v>46873</v>
      </c>
      <c r="CY10" s="79">
        <f t="shared" ref="CY10" ca="1" si="142">+EOMONTH(CX10,1)</f>
        <v>46904</v>
      </c>
      <c r="CZ10" s="79">
        <f t="shared" ref="CZ10" ca="1" si="143">+EOMONTH(CY10,1)</f>
        <v>46934</v>
      </c>
      <c r="DA10" s="79">
        <f t="shared" ref="DA10" ca="1" si="144">+EOMONTH(CZ10,1)</f>
        <v>46965</v>
      </c>
      <c r="DB10" s="79">
        <f t="shared" ref="DB10" ca="1" si="145">+EOMONTH(DA10,1)</f>
        <v>46996</v>
      </c>
      <c r="DC10" s="79">
        <f t="shared" ref="DC10" ca="1" si="146">+EOMONTH(DB10,1)</f>
        <v>47026</v>
      </c>
      <c r="DD10" s="79">
        <f t="shared" ref="DD10" ca="1" si="147">+EOMONTH(DC10,1)</f>
        <v>47057</v>
      </c>
      <c r="DE10" s="79">
        <f t="shared" ref="DE10" ca="1" si="148">+EOMONTH(DD10,1)</f>
        <v>47087</v>
      </c>
      <c r="DF10" s="79">
        <f t="shared" ref="DF10" ca="1" si="149">+EOMONTH(DE10,1)</f>
        <v>47118</v>
      </c>
      <c r="DG10" s="79">
        <f t="shared" ref="DG10" ca="1" si="150">+EOMONTH(DF10,1)</f>
        <v>47149</v>
      </c>
      <c r="DH10" s="79">
        <f t="shared" ref="DH10" ca="1" si="151">+EOMONTH(DG10,1)</f>
        <v>47177</v>
      </c>
      <c r="DI10" s="79">
        <f t="shared" ref="DI10" ca="1" si="152">+EOMONTH(DH10,1)</f>
        <v>47208</v>
      </c>
      <c r="DJ10" s="79">
        <f t="shared" ref="DJ10" ca="1" si="153">+EOMONTH(DI10,1)</f>
        <v>47238</v>
      </c>
      <c r="DK10" s="79">
        <f t="shared" ref="DK10" ca="1" si="154">+EOMONTH(DJ10,1)</f>
        <v>47269</v>
      </c>
      <c r="DL10" s="79">
        <f t="shared" ref="DL10" ca="1" si="155">+EOMONTH(DK10,1)</f>
        <v>47299</v>
      </c>
      <c r="DM10" s="79">
        <f t="shared" ref="DM10" ca="1" si="156">+EOMONTH(DL10,1)</f>
        <v>47330</v>
      </c>
      <c r="DN10" s="79">
        <f t="shared" ref="DN10" ca="1" si="157">+EOMONTH(DM10,1)</f>
        <v>47361</v>
      </c>
      <c r="DO10" s="79">
        <f t="shared" ref="DO10" ca="1" si="158">+EOMONTH(DN10,1)</f>
        <v>47391</v>
      </c>
      <c r="DP10" s="79">
        <f t="shared" ref="DP10" ca="1" si="159">+EOMONTH(DO10,1)</f>
        <v>47422</v>
      </c>
      <c r="DQ10" s="79">
        <f t="shared" ref="DQ10" ca="1" si="160">+EOMONTH(DP10,1)</f>
        <v>47452</v>
      </c>
      <c r="DR10" s="79">
        <f t="shared" ref="DR10" ca="1" si="161">+EOMONTH(DQ10,1)</f>
        <v>47483</v>
      </c>
      <c r="DS10" s="79">
        <f t="shared" ref="DS10" ca="1" si="162">+EOMONTH(DR10,1)</f>
        <v>47514</v>
      </c>
      <c r="DT10" s="79">
        <f t="shared" ref="DT10" ca="1" si="163">+EOMONTH(DS10,1)</f>
        <v>47542</v>
      </c>
      <c r="DU10" s="79">
        <f t="shared" ref="DU10" ca="1" si="164">+EOMONTH(DT10,1)</f>
        <v>47573</v>
      </c>
      <c r="DV10" s="79">
        <f t="shared" ref="DV10" ca="1" si="165">+EOMONTH(DU10,1)</f>
        <v>47603</v>
      </c>
      <c r="DW10" s="79">
        <f t="shared" ref="DW10" ca="1" si="166">+EOMONTH(DV10,1)</f>
        <v>47634</v>
      </c>
      <c r="DX10" s="79">
        <f t="shared" ref="DX10" ca="1" si="167">+EOMONTH(DW10,1)</f>
        <v>47664</v>
      </c>
      <c r="DY10" s="79">
        <f t="shared" ref="DY10" ca="1" si="168">+EOMONTH(DX10,1)</f>
        <v>47695</v>
      </c>
      <c r="DZ10" s="79">
        <f t="shared" ref="DZ10" ca="1" si="169">+EOMONTH(DY10,1)</f>
        <v>47726</v>
      </c>
      <c r="EA10" s="79">
        <f t="shared" ref="EA10" ca="1" si="170">+EOMONTH(DZ10,1)</f>
        <v>47756</v>
      </c>
      <c r="EB10" s="79">
        <f t="shared" ref="EB10" ca="1" si="171">+EOMONTH(EA10,1)</f>
        <v>47787</v>
      </c>
      <c r="EC10" s="79">
        <f t="shared" ref="EC10:ED10" ca="1" si="172">+EOMONTH(EB10,1)</f>
        <v>47817</v>
      </c>
      <c r="ED10" s="79">
        <f t="shared" ca="1" si="172"/>
        <v>47848</v>
      </c>
    </row>
    <row r="11" spans="1:134" customFormat="1" ht="15" customHeight="1" x14ac:dyDescent="0.35">
      <c r="B11" s="7" t="s">
        <v>2</v>
      </c>
      <c r="C11" s="7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78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</row>
    <row r="12" spans="1:134" customFormat="1" ht="15" customHeight="1" x14ac:dyDescent="0.35">
      <c r="B12" s="8" t="str">
        <f>+Inputs!B30</f>
        <v>#1 Income, after-tax</v>
      </c>
      <c r="C12" s="8"/>
      <c r="D12" s="83">
        <f ca="1">+SUM(O12:Z12)</f>
        <v>42000</v>
      </c>
      <c r="E12" s="83">
        <f ca="1">+SUM(AA12:AL12)</f>
        <v>42000</v>
      </c>
      <c r="F12" s="83">
        <f ca="1">+SUM(AM12:AX12)</f>
        <v>42000</v>
      </c>
      <c r="G12" s="83">
        <f ca="1">+SUM(AY12:BJ12)</f>
        <v>42000</v>
      </c>
      <c r="H12" s="83">
        <f ca="1">+SUM(BK12:BV12)</f>
        <v>42000</v>
      </c>
      <c r="I12" s="83">
        <f ca="1">+SUM(BW12:CH12)</f>
        <v>42000</v>
      </c>
      <c r="J12" s="83">
        <f ca="1">+SUM(CI12:CT12)</f>
        <v>42000</v>
      </c>
      <c r="K12" s="83">
        <f ca="1">+SUM(CU12:DF12)</f>
        <v>42000</v>
      </c>
      <c r="L12" s="83">
        <f ca="1">+SUM(DG12:DR12)</f>
        <v>42000</v>
      </c>
      <c r="M12" s="83">
        <f ca="1">+SUM(DS12:ED12)</f>
        <v>42000</v>
      </c>
      <c r="N12" s="78"/>
      <c r="O12" s="84">
        <f ca="1">+Inputs!C30</f>
        <v>3500</v>
      </c>
      <c r="P12" s="84">
        <f ca="1">+O12</f>
        <v>3500</v>
      </c>
      <c r="Q12" s="84">
        <f t="shared" ref="Q12:CB12" ca="1" si="173">+P12</f>
        <v>3500</v>
      </c>
      <c r="R12" s="84">
        <f t="shared" ca="1" si="173"/>
        <v>3500</v>
      </c>
      <c r="S12" s="84">
        <f t="shared" ca="1" si="173"/>
        <v>3500</v>
      </c>
      <c r="T12" s="84">
        <f t="shared" ca="1" si="173"/>
        <v>3500</v>
      </c>
      <c r="U12" s="84">
        <f t="shared" ca="1" si="173"/>
        <v>3500</v>
      </c>
      <c r="V12" s="84">
        <f t="shared" ca="1" si="173"/>
        <v>3500</v>
      </c>
      <c r="W12" s="84">
        <f t="shared" ca="1" si="173"/>
        <v>3500</v>
      </c>
      <c r="X12" s="84">
        <f t="shared" ca="1" si="173"/>
        <v>3500</v>
      </c>
      <c r="Y12" s="84">
        <f t="shared" ca="1" si="173"/>
        <v>3500</v>
      </c>
      <c r="Z12" s="84">
        <f t="shared" ca="1" si="173"/>
        <v>3500</v>
      </c>
      <c r="AA12" s="84">
        <f t="shared" ca="1" si="173"/>
        <v>3500</v>
      </c>
      <c r="AB12" s="84">
        <f t="shared" ca="1" si="173"/>
        <v>3500</v>
      </c>
      <c r="AC12" s="84">
        <f t="shared" ca="1" si="173"/>
        <v>3500</v>
      </c>
      <c r="AD12" s="84">
        <f t="shared" ca="1" si="173"/>
        <v>3500</v>
      </c>
      <c r="AE12" s="84">
        <f t="shared" ca="1" si="173"/>
        <v>3500</v>
      </c>
      <c r="AF12" s="84">
        <f t="shared" ca="1" si="173"/>
        <v>3500</v>
      </c>
      <c r="AG12" s="84">
        <f t="shared" ca="1" si="173"/>
        <v>3500</v>
      </c>
      <c r="AH12" s="84">
        <f t="shared" ca="1" si="173"/>
        <v>3500</v>
      </c>
      <c r="AI12" s="84">
        <f t="shared" ca="1" si="173"/>
        <v>3500</v>
      </c>
      <c r="AJ12" s="84">
        <f t="shared" ca="1" si="173"/>
        <v>3500</v>
      </c>
      <c r="AK12" s="84">
        <f t="shared" ca="1" si="173"/>
        <v>3500</v>
      </c>
      <c r="AL12" s="84">
        <f t="shared" ca="1" si="173"/>
        <v>3500</v>
      </c>
      <c r="AM12" s="84">
        <f t="shared" ca="1" si="173"/>
        <v>3500</v>
      </c>
      <c r="AN12" s="84">
        <f t="shared" ca="1" si="173"/>
        <v>3500</v>
      </c>
      <c r="AO12" s="84">
        <f t="shared" ca="1" si="173"/>
        <v>3500</v>
      </c>
      <c r="AP12" s="84">
        <f t="shared" ca="1" si="173"/>
        <v>3500</v>
      </c>
      <c r="AQ12" s="84">
        <f t="shared" ca="1" si="173"/>
        <v>3500</v>
      </c>
      <c r="AR12" s="84">
        <f t="shared" ca="1" si="173"/>
        <v>3500</v>
      </c>
      <c r="AS12" s="84">
        <f t="shared" ca="1" si="173"/>
        <v>3500</v>
      </c>
      <c r="AT12" s="84">
        <f t="shared" ca="1" si="173"/>
        <v>3500</v>
      </c>
      <c r="AU12" s="84">
        <f t="shared" ca="1" si="173"/>
        <v>3500</v>
      </c>
      <c r="AV12" s="84">
        <f t="shared" ca="1" si="173"/>
        <v>3500</v>
      </c>
      <c r="AW12" s="84">
        <f t="shared" ca="1" si="173"/>
        <v>3500</v>
      </c>
      <c r="AX12" s="84">
        <f t="shared" ca="1" si="173"/>
        <v>3500</v>
      </c>
      <c r="AY12" s="84">
        <f t="shared" ca="1" si="173"/>
        <v>3500</v>
      </c>
      <c r="AZ12" s="84">
        <f t="shared" ca="1" si="173"/>
        <v>3500</v>
      </c>
      <c r="BA12" s="84">
        <f t="shared" ca="1" si="173"/>
        <v>3500</v>
      </c>
      <c r="BB12" s="84">
        <f t="shared" ca="1" si="173"/>
        <v>3500</v>
      </c>
      <c r="BC12" s="84">
        <f t="shared" ca="1" si="173"/>
        <v>3500</v>
      </c>
      <c r="BD12" s="84">
        <f t="shared" ca="1" si="173"/>
        <v>3500</v>
      </c>
      <c r="BE12" s="84">
        <f t="shared" ca="1" si="173"/>
        <v>3500</v>
      </c>
      <c r="BF12" s="84">
        <f t="shared" ca="1" si="173"/>
        <v>3500</v>
      </c>
      <c r="BG12" s="84">
        <f t="shared" ca="1" si="173"/>
        <v>3500</v>
      </c>
      <c r="BH12" s="84">
        <f t="shared" ca="1" si="173"/>
        <v>3500</v>
      </c>
      <c r="BI12" s="84">
        <f t="shared" ca="1" si="173"/>
        <v>3500</v>
      </c>
      <c r="BJ12" s="84">
        <f t="shared" ca="1" si="173"/>
        <v>3500</v>
      </c>
      <c r="BK12" s="84">
        <f t="shared" ca="1" si="173"/>
        <v>3500</v>
      </c>
      <c r="BL12" s="84">
        <f t="shared" ca="1" si="173"/>
        <v>3500</v>
      </c>
      <c r="BM12" s="84">
        <f t="shared" ca="1" si="173"/>
        <v>3500</v>
      </c>
      <c r="BN12" s="84">
        <f t="shared" ca="1" si="173"/>
        <v>3500</v>
      </c>
      <c r="BO12" s="84">
        <f t="shared" ca="1" si="173"/>
        <v>3500</v>
      </c>
      <c r="BP12" s="84">
        <f t="shared" ca="1" si="173"/>
        <v>3500</v>
      </c>
      <c r="BQ12" s="84">
        <f t="shared" ca="1" si="173"/>
        <v>3500</v>
      </c>
      <c r="BR12" s="84">
        <f t="shared" ca="1" si="173"/>
        <v>3500</v>
      </c>
      <c r="BS12" s="84">
        <f t="shared" ca="1" si="173"/>
        <v>3500</v>
      </c>
      <c r="BT12" s="84">
        <f t="shared" ca="1" si="173"/>
        <v>3500</v>
      </c>
      <c r="BU12" s="84">
        <f t="shared" ca="1" si="173"/>
        <v>3500</v>
      </c>
      <c r="BV12" s="84">
        <f t="shared" ca="1" si="173"/>
        <v>3500</v>
      </c>
      <c r="BW12" s="84">
        <f t="shared" ca="1" si="173"/>
        <v>3500</v>
      </c>
      <c r="BX12" s="84">
        <f t="shared" ca="1" si="173"/>
        <v>3500</v>
      </c>
      <c r="BY12" s="84">
        <f t="shared" ca="1" si="173"/>
        <v>3500</v>
      </c>
      <c r="BZ12" s="84">
        <f t="shared" ca="1" si="173"/>
        <v>3500</v>
      </c>
      <c r="CA12" s="84">
        <f t="shared" ca="1" si="173"/>
        <v>3500</v>
      </c>
      <c r="CB12" s="84">
        <f t="shared" ca="1" si="173"/>
        <v>3500</v>
      </c>
      <c r="CC12" s="84">
        <f t="shared" ref="CC12:ED12" ca="1" si="174">+CB12</f>
        <v>3500</v>
      </c>
      <c r="CD12" s="84">
        <f t="shared" ca="1" si="174"/>
        <v>3500</v>
      </c>
      <c r="CE12" s="84">
        <f t="shared" ca="1" si="174"/>
        <v>3500</v>
      </c>
      <c r="CF12" s="84">
        <f t="shared" ca="1" si="174"/>
        <v>3500</v>
      </c>
      <c r="CG12" s="84">
        <f t="shared" ca="1" si="174"/>
        <v>3500</v>
      </c>
      <c r="CH12" s="84">
        <f t="shared" ca="1" si="174"/>
        <v>3500</v>
      </c>
      <c r="CI12" s="84">
        <f t="shared" ca="1" si="174"/>
        <v>3500</v>
      </c>
      <c r="CJ12" s="84">
        <f t="shared" ca="1" si="174"/>
        <v>3500</v>
      </c>
      <c r="CK12" s="84">
        <f t="shared" ca="1" si="174"/>
        <v>3500</v>
      </c>
      <c r="CL12" s="84">
        <f t="shared" ca="1" si="174"/>
        <v>3500</v>
      </c>
      <c r="CM12" s="84">
        <f t="shared" ca="1" si="174"/>
        <v>3500</v>
      </c>
      <c r="CN12" s="84">
        <f t="shared" ca="1" si="174"/>
        <v>3500</v>
      </c>
      <c r="CO12" s="84">
        <f t="shared" ca="1" si="174"/>
        <v>3500</v>
      </c>
      <c r="CP12" s="84">
        <f t="shared" ca="1" si="174"/>
        <v>3500</v>
      </c>
      <c r="CQ12" s="84">
        <f t="shared" ca="1" si="174"/>
        <v>3500</v>
      </c>
      <c r="CR12" s="84">
        <f t="shared" ca="1" si="174"/>
        <v>3500</v>
      </c>
      <c r="CS12" s="84">
        <f t="shared" ca="1" si="174"/>
        <v>3500</v>
      </c>
      <c r="CT12" s="84">
        <f t="shared" ca="1" si="174"/>
        <v>3500</v>
      </c>
      <c r="CU12" s="84">
        <f t="shared" ca="1" si="174"/>
        <v>3500</v>
      </c>
      <c r="CV12" s="84">
        <f t="shared" ca="1" si="174"/>
        <v>3500</v>
      </c>
      <c r="CW12" s="84">
        <f t="shared" ca="1" si="174"/>
        <v>3500</v>
      </c>
      <c r="CX12" s="84">
        <f t="shared" ca="1" si="174"/>
        <v>3500</v>
      </c>
      <c r="CY12" s="84">
        <f t="shared" ca="1" si="174"/>
        <v>3500</v>
      </c>
      <c r="CZ12" s="84">
        <f t="shared" ca="1" si="174"/>
        <v>3500</v>
      </c>
      <c r="DA12" s="84">
        <f t="shared" ca="1" si="174"/>
        <v>3500</v>
      </c>
      <c r="DB12" s="84">
        <f t="shared" ca="1" si="174"/>
        <v>3500</v>
      </c>
      <c r="DC12" s="84">
        <f t="shared" ca="1" si="174"/>
        <v>3500</v>
      </c>
      <c r="DD12" s="84">
        <f t="shared" ca="1" si="174"/>
        <v>3500</v>
      </c>
      <c r="DE12" s="84">
        <f t="shared" ca="1" si="174"/>
        <v>3500</v>
      </c>
      <c r="DF12" s="84">
        <f t="shared" ca="1" si="174"/>
        <v>3500</v>
      </c>
      <c r="DG12" s="84">
        <f t="shared" ca="1" si="174"/>
        <v>3500</v>
      </c>
      <c r="DH12" s="84">
        <f t="shared" ca="1" si="174"/>
        <v>3500</v>
      </c>
      <c r="DI12" s="84">
        <f t="shared" ca="1" si="174"/>
        <v>3500</v>
      </c>
      <c r="DJ12" s="84">
        <f t="shared" ca="1" si="174"/>
        <v>3500</v>
      </c>
      <c r="DK12" s="84">
        <f t="shared" ca="1" si="174"/>
        <v>3500</v>
      </c>
      <c r="DL12" s="84">
        <f t="shared" ca="1" si="174"/>
        <v>3500</v>
      </c>
      <c r="DM12" s="84">
        <f t="shared" ca="1" si="174"/>
        <v>3500</v>
      </c>
      <c r="DN12" s="84">
        <f t="shared" ca="1" si="174"/>
        <v>3500</v>
      </c>
      <c r="DO12" s="84">
        <f t="shared" ca="1" si="174"/>
        <v>3500</v>
      </c>
      <c r="DP12" s="84">
        <f t="shared" ca="1" si="174"/>
        <v>3500</v>
      </c>
      <c r="DQ12" s="84">
        <f t="shared" ca="1" si="174"/>
        <v>3500</v>
      </c>
      <c r="DR12" s="84">
        <f t="shared" ca="1" si="174"/>
        <v>3500</v>
      </c>
      <c r="DS12" s="84">
        <f t="shared" ca="1" si="174"/>
        <v>3500</v>
      </c>
      <c r="DT12" s="84">
        <f t="shared" ca="1" si="174"/>
        <v>3500</v>
      </c>
      <c r="DU12" s="84">
        <f t="shared" ca="1" si="174"/>
        <v>3500</v>
      </c>
      <c r="DV12" s="84">
        <f t="shared" ca="1" si="174"/>
        <v>3500</v>
      </c>
      <c r="DW12" s="84">
        <f t="shared" ca="1" si="174"/>
        <v>3500</v>
      </c>
      <c r="DX12" s="84">
        <f t="shared" ca="1" si="174"/>
        <v>3500</v>
      </c>
      <c r="DY12" s="84">
        <f t="shared" ca="1" si="174"/>
        <v>3500</v>
      </c>
      <c r="DZ12" s="84">
        <f t="shared" ca="1" si="174"/>
        <v>3500</v>
      </c>
      <c r="EA12" s="84">
        <f t="shared" ca="1" si="174"/>
        <v>3500</v>
      </c>
      <c r="EB12" s="84">
        <f t="shared" ca="1" si="174"/>
        <v>3500</v>
      </c>
      <c r="EC12" s="84">
        <f t="shared" ca="1" si="174"/>
        <v>3500</v>
      </c>
      <c r="ED12" s="84">
        <f t="shared" ca="1" si="174"/>
        <v>3500</v>
      </c>
    </row>
    <row r="13" spans="1:134" customFormat="1" ht="15" customHeight="1" x14ac:dyDescent="0.35">
      <c r="B13" s="8" t="str">
        <f>+Inputs!B31</f>
        <v>#2 Income, after-tax</v>
      </c>
      <c r="C13" s="8"/>
      <c r="D13" s="85">
        <f t="shared" ref="D13:D16" ca="1" si="175">+SUM(O13:Z13)</f>
        <v>42000</v>
      </c>
      <c r="E13" s="85">
        <f t="shared" ref="E13:E16" ca="1" si="176">+SUM(AA13:AL13)</f>
        <v>42000</v>
      </c>
      <c r="F13" s="85">
        <f t="shared" ref="F13:F16" ca="1" si="177">+SUM(AM13:AX13)</f>
        <v>42000</v>
      </c>
      <c r="G13" s="85">
        <f t="shared" ref="G13:G16" ca="1" si="178">+SUM(AY13:BJ13)</f>
        <v>42000</v>
      </c>
      <c r="H13" s="85">
        <f t="shared" ref="H13:H16" ca="1" si="179">+SUM(BK13:BV13)</f>
        <v>42000</v>
      </c>
      <c r="I13" s="85">
        <f t="shared" ref="I13:I16" ca="1" si="180">+SUM(BW13:CH13)</f>
        <v>42000</v>
      </c>
      <c r="J13" s="85">
        <f t="shared" ref="J13:J16" ca="1" si="181">+SUM(CI13:CT13)</f>
        <v>42000</v>
      </c>
      <c r="K13" s="85">
        <f t="shared" ref="K13:K16" ca="1" si="182">+SUM(CU13:DF13)</f>
        <v>42000</v>
      </c>
      <c r="L13" s="85">
        <f t="shared" ref="L13:L16" ca="1" si="183">+SUM(DG13:DR13)</f>
        <v>42000</v>
      </c>
      <c r="M13" s="85">
        <f t="shared" ref="M13:M15" ca="1" si="184">+SUM(DS13:ED13)</f>
        <v>42000</v>
      </c>
      <c r="N13" s="78"/>
      <c r="O13" s="86">
        <f ca="1">+Inputs!C31</f>
        <v>3500</v>
      </c>
      <c r="P13" s="86">
        <f ca="1">+O13</f>
        <v>3500</v>
      </c>
      <c r="Q13" s="86">
        <f t="shared" ref="Q13:CB13" ca="1" si="185">+P13</f>
        <v>3500</v>
      </c>
      <c r="R13" s="86">
        <f t="shared" ca="1" si="185"/>
        <v>3500</v>
      </c>
      <c r="S13" s="86">
        <f t="shared" ca="1" si="185"/>
        <v>3500</v>
      </c>
      <c r="T13" s="86">
        <f t="shared" ca="1" si="185"/>
        <v>3500</v>
      </c>
      <c r="U13" s="86">
        <f t="shared" ca="1" si="185"/>
        <v>3500</v>
      </c>
      <c r="V13" s="86">
        <f t="shared" ca="1" si="185"/>
        <v>3500</v>
      </c>
      <c r="W13" s="86">
        <f t="shared" ca="1" si="185"/>
        <v>3500</v>
      </c>
      <c r="X13" s="86">
        <f t="shared" ca="1" si="185"/>
        <v>3500</v>
      </c>
      <c r="Y13" s="86">
        <f t="shared" ca="1" si="185"/>
        <v>3500</v>
      </c>
      <c r="Z13" s="86">
        <f t="shared" ca="1" si="185"/>
        <v>3500</v>
      </c>
      <c r="AA13" s="86">
        <f t="shared" ca="1" si="185"/>
        <v>3500</v>
      </c>
      <c r="AB13" s="86">
        <f t="shared" ca="1" si="185"/>
        <v>3500</v>
      </c>
      <c r="AC13" s="86">
        <f t="shared" ca="1" si="185"/>
        <v>3500</v>
      </c>
      <c r="AD13" s="86">
        <f t="shared" ca="1" si="185"/>
        <v>3500</v>
      </c>
      <c r="AE13" s="86">
        <f t="shared" ca="1" si="185"/>
        <v>3500</v>
      </c>
      <c r="AF13" s="86">
        <f t="shared" ca="1" si="185"/>
        <v>3500</v>
      </c>
      <c r="AG13" s="86">
        <f t="shared" ca="1" si="185"/>
        <v>3500</v>
      </c>
      <c r="AH13" s="86">
        <f t="shared" ca="1" si="185"/>
        <v>3500</v>
      </c>
      <c r="AI13" s="86">
        <f t="shared" ca="1" si="185"/>
        <v>3500</v>
      </c>
      <c r="AJ13" s="86">
        <f t="shared" ca="1" si="185"/>
        <v>3500</v>
      </c>
      <c r="AK13" s="86">
        <f t="shared" ca="1" si="185"/>
        <v>3500</v>
      </c>
      <c r="AL13" s="86">
        <f t="shared" ca="1" si="185"/>
        <v>3500</v>
      </c>
      <c r="AM13" s="86">
        <f t="shared" ca="1" si="185"/>
        <v>3500</v>
      </c>
      <c r="AN13" s="86">
        <f t="shared" ca="1" si="185"/>
        <v>3500</v>
      </c>
      <c r="AO13" s="86">
        <f t="shared" ca="1" si="185"/>
        <v>3500</v>
      </c>
      <c r="AP13" s="86">
        <f t="shared" ca="1" si="185"/>
        <v>3500</v>
      </c>
      <c r="AQ13" s="86">
        <f t="shared" ca="1" si="185"/>
        <v>3500</v>
      </c>
      <c r="AR13" s="86">
        <f t="shared" ca="1" si="185"/>
        <v>3500</v>
      </c>
      <c r="AS13" s="86">
        <f t="shared" ca="1" si="185"/>
        <v>3500</v>
      </c>
      <c r="AT13" s="86">
        <f t="shared" ca="1" si="185"/>
        <v>3500</v>
      </c>
      <c r="AU13" s="86">
        <f t="shared" ca="1" si="185"/>
        <v>3500</v>
      </c>
      <c r="AV13" s="86">
        <f t="shared" ca="1" si="185"/>
        <v>3500</v>
      </c>
      <c r="AW13" s="86">
        <f t="shared" ca="1" si="185"/>
        <v>3500</v>
      </c>
      <c r="AX13" s="86">
        <f t="shared" ca="1" si="185"/>
        <v>3500</v>
      </c>
      <c r="AY13" s="86">
        <f t="shared" ca="1" si="185"/>
        <v>3500</v>
      </c>
      <c r="AZ13" s="86">
        <f t="shared" ca="1" si="185"/>
        <v>3500</v>
      </c>
      <c r="BA13" s="86">
        <f t="shared" ca="1" si="185"/>
        <v>3500</v>
      </c>
      <c r="BB13" s="86">
        <f t="shared" ca="1" si="185"/>
        <v>3500</v>
      </c>
      <c r="BC13" s="86">
        <f t="shared" ca="1" si="185"/>
        <v>3500</v>
      </c>
      <c r="BD13" s="86">
        <f t="shared" ca="1" si="185"/>
        <v>3500</v>
      </c>
      <c r="BE13" s="86">
        <f t="shared" ca="1" si="185"/>
        <v>3500</v>
      </c>
      <c r="BF13" s="86">
        <f t="shared" ca="1" si="185"/>
        <v>3500</v>
      </c>
      <c r="BG13" s="86">
        <f t="shared" ca="1" si="185"/>
        <v>3500</v>
      </c>
      <c r="BH13" s="86">
        <f t="shared" ca="1" si="185"/>
        <v>3500</v>
      </c>
      <c r="BI13" s="86">
        <f t="shared" ca="1" si="185"/>
        <v>3500</v>
      </c>
      <c r="BJ13" s="86">
        <f t="shared" ca="1" si="185"/>
        <v>3500</v>
      </c>
      <c r="BK13" s="86">
        <f t="shared" ca="1" si="185"/>
        <v>3500</v>
      </c>
      <c r="BL13" s="86">
        <f t="shared" ca="1" si="185"/>
        <v>3500</v>
      </c>
      <c r="BM13" s="86">
        <f t="shared" ca="1" si="185"/>
        <v>3500</v>
      </c>
      <c r="BN13" s="86">
        <f t="shared" ca="1" si="185"/>
        <v>3500</v>
      </c>
      <c r="BO13" s="86">
        <f t="shared" ca="1" si="185"/>
        <v>3500</v>
      </c>
      <c r="BP13" s="86">
        <f t="shared" ca="1" si="185"/>
        <v>3500</v>
      </c>
      <c r="BQ13" s="86">
        <f t="shared" ca="1" si="185"/>
        <v>3500</v>
      </c>
      <c r="BR13" s="86">
        <f t="shared" ca="1" si="185"/>
        <v>3500</v>
      </c>
      <c r="BS13" s="86">
        <f t="shared" ca="1" si="185"/>
        <v>3500</v>
      </c>
      <c r="BT13" s="86">
        <f t="shared" ca="1" si="185"/>
        <v>3500</v>
      </c>
      <c r="BU13" s="86">
        <f t="shared" ca="1" si="185"/>
        <v>3500</v>
      </c>
      <c r="BV13" s="86">
        <f t="shared" ca="1" si="185"/>
        <v>3500</v>
      </c>
      <c r="BW13" s="86">
        <f t="shared" ca="1" si="185"/>
        <v>3500</v>
      </c>
      <c r="BX13" s="86">
        <f t="shared" ca="1" si="185"/>
        <v>3500</v>
      </c>
      <c r="BY13" s="86">
        <f t="shared" ca="1" si="185"/>
        <v>3500</v>
      </c>
      <c r="BZ13" s="86">
        <f t="shared" ca="1" si="185"/>
        <v>3500</v>
      </c>
      <c r="CA13" s="86">
        <f t="shared" ca="1" si="185"/>
        <v>3500</v>
      </c>
      <c r="CB13" s="86">
        <f t="shared" ca="1" si="185"/>
        <v>3500</v>
      </c>
      <c r="CC13" s="86">
        <f t="shared" ref="CC13:ED13" ca="1" si="186">+CB13</f>
        <v>3500</v>
      </c>
      <c r="CD13" s="86">
        <f t="shared" ca="1" si="186"/>
        <v>3500</v>
      </c>
      <c r="CE13" s="86">
        <f t="shared" ca="1" si="186"/>
        <v>3500</v>
      </c>
      <c r="CF13" s="86">
        <f t="shared" ca="1" si="186"/>
        <v>3500</v>
      </c>
      <c r="CG13" s="86">
        <f t="shared" ca="1" si="186"/>
        <v>3500</v>
      </c>
      <c r="CH13" s="86">
        <f t="shared" ca="1" si="186"/>
        <v>3500</v>
      </c>
      <c r="CI13" s="86">
        <f t="shared" ca="1" si="186"/>
        <v>3500</v>
      </c>
      <c r="CJ13" s="86">
        <f t="shared" ca="1" si="186"/>
        <v>3500</v>
      </c>
      <c r="CK13" s="86">
        <f t="shared" ca="1" si="186"/>
        <v>3500</v>
      </c>
      <c r="CL13" s="86">
        <f t="shared" ca="1" si="186"/>
        <v>3500</v>
      </c>
      <c r="CM13" s="86">
        <f t="shared" ca="1" si="186"/>
        <v>3500</v>
      </c>
      <c r="CN13" s="86">
        <f t="shared" ca="1" si="186"/>
        <v>3500</v>
      </c>
      <c r="CO13" s="86">
        <f t="shared" ca="1" si="186"/>
        <v>3500</v>
      </c>
      <c r="CP13" s="86">
        <f t="shared" ca="1" si="186"/>
        <v>3500</v>
      </c>
      <c r="CQ13" s="86">
        <f t="shared" ca="1" si="186"/>
        <v>3500</v>
      </c>
      <c r="CR13" s="86">
        <f t="shared" ca="1" si="186"/>
        <v>3500</v>
      </c>
      <c r="CS13" s="86">
        <f t="shared" ca="1" si="186"/>
        <v>3500</v>
      </c>
      <c r="CT13" s="86">
        <f t="shared" ca="1" si="186"/>
        <v>3500</v>
      </c>
      <c r="CU13" s="86">
        <f t="shared" ca="1" si="186"/>
        <v>3500</v>
      </c>
      <c r="CV13" s="86">
        <f t="shared" ca="1" si="186"/>
        <v>3500</v>
      </c>
      <c r="CW13" s="86">
        <f t="shared" ca="1" si="186"/>
        <v>3500</v>
      </c>
      <c r="CX13" s="86">
        <f t="shared" ca="1" si="186"/>
        <v>3500</v>
      </c>
      <c r="CY13" s="86">
        <f t="shared" ca="1" si="186"/>
        <v>3500</v>
      </c>
      <c r="CZ13" s="86">
        <f t="shared" ca="1" si="186"/>
        <v>3500</v>
      </c>
      <c r="DA13" s="86">
        <f t="shared" ca="1" si="186"/>
        <v>3500</v>
      </c>
      <c r="DB13" s="86">
        <f t="shared" ca="1" si="186"/>
        <v>3500</v>
      </c>
      <c r="DC13" s="86">
        <f t="shared" ca="1" si="186"/>
        <v>3500</v>
      </c>
      <c r="DD13" s="86">
        <f t="shared" ca="1" si="186"/>
        <v>3500</v>
      </c>
      <c r="DE13" s="86">
        <f t="shared" ca="1" si="186"/>
        <v>3500</v>
      </c>
      <c r="DF13" s="86">
        <f t="shared" ca="1" si="186"/>
        <v>3500</v>
      </c>
      <c r="DG13" s="86">
        <f t="shared" ca="1" si="186"/>
        <v>3500</v>
      </c>
      <c r="DH13" s="86">
        <f t="shared" ca="1" si="186"/>
        <v>3500</v>
      </c>
      <c r="DI13" s="86">
        <f t="shared" ca="1" si="186"/>
        <v>3500</v>
      </c>
      <c r="DJ13" s="86">
        <f t="shared" ca="1" si="186"/>
        <v>3500</v>
      </c>
      <c r="DK13" s="86">
        <f t="shared" ca="1" si="186"/>
        <v>3500</v>
      </c>
      <c r="DL13" s="86">
        <f t="shared" ca="1" si="186"/>
        <v>3500</v>
      </c>
      <c r="DM13" s="86">
        <f t="shared" ca="1" si="186"/>
        <v>3500</v>
      </c>
      <c r="DN13" s="86">
        <f t="shared" ca="1" si="186"/>
        <v>3500</v>
      </c>
      <c r="DO13" s="86">
        <f t="shared" ca="1" si="186"/>
        <v>3500</v>
      </c>
      <c r="DP13" s="86">
        <f t="shared" ca="1" si="186"/>
        <v>3500</v>
      </c>
      <c r="DQ13" s="86">
        <f t="shared" ca="1" si="186"/>
        <v>3500</v>
      </c>
      <c r="DR13" s="86">
        <f t="shared" ca="1" si="186"/>
        <v>3500</v>
      </c>
      <c r="DS13" s="86">
        <f t="shared" ca="1" si="186"/>
        <v>3500</v>
      </c>
      <c r="DT13" s="86">
        <f t="shared" ca="1" si="186"/>
        <v>3500</v>
      </c>
      <c r="DU13" s="86">
        <f t="shared" ca="1" si="186"/>
        <v>3500</v>
      </c>
      <c r="DV13" s="86">
        <f t="shared" ca="1" si="186"/>
        <v>3500</v>
      </c>
      <c r="DW13" s="86">
        <f t="shared" ca="1" si="186"/>
        <v>3500</v>
      </c>
      <c r="DX13" s="86">
        <f t="shared" ca="1" si="186"/>
        <v>3500</v>
      </c>
      <c r="DY13" s="86">
        <f t="shared" ca="1" si="186"/>
        <v>3500</v>
      </c>
      <c r="DZ13" s="86">
        <f t="shared" ca="1" si="186"/>
        <v>3500</v>
      </c>
      <c r="EA13" s="86">
        <f t="shared" ca="1" si="186"/>
        <v>3500</v>
      </c>
      <c r="EB13" s="86">
        <f t="shared" ca="1" si="186"/>
        <v>3500</v>
      </c>
      <c r="EC13" s="86">
        <f t="shared" ca="1" si="186"/>
        <v>3500</v>
      </c>
      <c r="ED13" s="86">
        <f t="shared" ca="1" si="186"/>
        <v>3500</v>
      </c>
    </row>
    <row r="14" spans="1:134" customFormat="1" ht="15" customHeight="1" x14ac:dyDescent="0.35">
      <c r="A14" s="1"/>
      <c r="B14" s="8" t="str">
        <f>+Inputs!B32</f>
        <v>Other Income, after-tax</v>
      </c>
      <c r="C14" s="8"/>
      <c r="D14" s="85">
        <f t="shared" ca="1" si="175"/>
        <v>3000</v>
      </c>
      <c r="E14" s="85">
        <f t="shared" ca="1" si="176"/>
        <v>3000</v>
      </c>
      <c r="F14" s="85">
        <f t="shared" ca="1" si="177"/>
        <v>3000</v>
      </c>
      <c r="G14" s="85">
        <f t="shared" ca="1" si="178"/>
        <v>3000</v>
      </c>
      <c r="H14" s="85">
        <f t="shared" ca="1" si="179"/>
        <v>3000</v>
      </c>
      <c r="I14" s="85">
        <f t="shared" ca="1" si="180"/>
        <v>3000</v>
      </c>
      <c r="J14" s="85">
        <f t="shared" ca="1" si="181"/>
        <v>3000</v>
      </c>
      <c r="K14" s="85">
        <f t="shared" ca="1" si="182"/>
        <v>3000</v>
      </c>
      <c r="L14" s="85">
        <f t="shared" ca="1" si="183"/>
        <v>3000</v>
      </c>
      <c r="M14" s="85">
        <f t="shared" ca="1" si="184"/>
        <v>3000</v>
      </c>
      <c r="N14" s="78"/>
      <c r="O14" s="86">
        <f ca="1">+Inputs!C32</f>
        <v>250</v>
      </c>
      <c r="P14" s="86">
        <f ca="1">+O14</f>
        <v>250</v>
      </c>
      <c r="Q14" s="86">
        <f t="shared" ref="Q14:CB15" ca="1" si="187">+P14</f>
        <v>250</v>
      </c>
      <c r="R14" s="86">
        <f t="shared" ca="1" si="187"/>
        <v>250</v>
      </c>
      <c r="S14" s="86">
        <f t="shared" ca="1" si="187"/>
        <v>250</v>
      </c>
      <c r="T14" s="86">
        <f t="shared" ca="1" si="187"/>
        <v>250</v>
      </c>
      <c r="U14" s="86">
        <f t="shared" ca="1" si="187"/>
        <v>250</v>
      </c>
      <c r="V14" s="86">
        <f t="shared" ca="1" si="187"/>
        <v>250</v>
      </c>
      <c r="W14" s="86">
        <f t="shared" ca="1" si="187"/>
        <v>250</v>
      </c>
      <c r="X14" s="86">
        <f t="shared" ca="1" si="187"/>
        <v>250</v>
      </c>
      <c r="Y14" s="86">
        <f t="shared" ca="1" si="187"/>
        <v>250</v>
      </c>
      <c r="Z14" s="86">
        <f t="shared" ca="1" si="187"/>
        <v>250</v>
      </c>
      <c r="AA14" s="86">
        <f t="shared" ca="1" si="187"/>
        <v>250</v>
      </c>
      <c r="AB14" s="86">
        <f t="shared" ca="1" si="187"/>
        <v>250</v>
      </c>
      <c r="AC14" s="86">
        <f t="shared" ca="1" si="187"/>
        <v>250</v>
      </c>
      <c r="AD14" s="86">
        <f t="shared" ca="1" si="187"/>
        <v>250</v>
      </c>
      <c r="AE14" s="86">
        <f t="shared" ca="1" si="187"/>
        <v>250</v>
      </c>
      <c r="AF14" s="86">
        <f t="shared" ca="1" si="187"/>
        <v>250</v>
      </c>
      <c r="AG14" s="86">
        <f t="shared" ca="1" si="187"/>
        <v>250</v>
      </c>
      <c r="AH14" s="86">
        <f t="shared" ca="1" si="187"/>
        <v>250</v>
      </c>
      <c r="AI14" s="86">
        <f t="shared" ca="1" si="187"/>
        <v>250</v>
      </c>
      <c r="AJ14" s="86">
        <f t="shared" ca="1" si="187"/>
        <v>250</v>
      </c>
      <c r="AK14" s="86">
        <f t="shared" ca="1" si="187"/>
        <v>250</v>
      </c>
      <c r="AL14" s="86">
        <f t="shared" ca="1" si="187"/>
        <v>250</v>
      </c>
      <c r="AM14" s="86">
        <f t="shared" ca="1" si="187"/>
        <v>250</v>
      </c>
      <c r="AN14" s="86">
        <f t="shared" ca="1" si="187"/>
        <v>250</v>
      </c>
      <c r="AO14" s="86">
        <f t="shared" ca="1" si="187"/>
        <v>250</v>
      </c>
      <c r="AP14" s="86">
        <f t="shared" ca="1" si="187"/>
        <v>250</v>
      </c>
      <c r="AQ14" s="86">
        <f t="shared" ca="1" si="187"/>
        <v>250</v>
      </c>
      <c r="AR14" s="86">
        <f t="shared" ca="1" si="187"/>
        <v>250</v>
      </c>
      <c r="AS14" s="86">
        <f t="shared" ca="1" si="187"/>
        <v>250</v>
      </c>
      <c r="AT14" s="86">
        <f t="shared" ca="1" si="187"/>
        <v>250</v>
      </c>
      <c r="AU14" s="86">
        <f t="shared" ca="1" si="187"/>
        <v>250</v>
      </c>
      <c r="AV14" s="86">
        <f t="shared" ca="1" si="187"/>
        <v>250</v>
      </c>
      <c r="AW14" s="86">
        <f t="shared" ca="1" si="187"/>
        <v>250</v>
      </c>
      <c r="AX14" s="86">
        <f t="shared" ca="1" si="187"/>
        <v>250</v>
      </c>
      <c r="AY14" s="86">
        <f t="shared" ca="1" si="187"/>
        <v>250</v>
      </c>
      <c r="AZ14" s="86">
        <f t="shared" ca="1" si="187"/>
        <v>250</v>
      </c>
      <c r="BA14" s="86">
        <f t="shared" ca="1" si="187"/>
        <v>250</v>
      </c>
      <c r="BB14" s="86">
        <f t="shared" ca="1" si="187"/>
        <v>250</v>
      </c>
      <c r="BC14" s="86">
        <f t="shared" ca="1" si="187"/>
        <v>250</v>
      </c>
      <c r="BD14" s="86">
        <f t="shared" ca="1" si="187"/>
        <v>250</v>
      </c>
      <c r="BE14" s="86">
        <f t="shared" ca="1" si="187"/>
        <v>250</v>
      </c>
      <c r="BF14" s="86">
        <f t="shared" ca="1" si="187"/>
        <v>250</v>
      </c>
      <c r="BG14" s="86">
        <f t="shared" ca="1" si="187"/>
        <v>250</v>
      </c>
      <c r="BH14" s="86">
        <f t="shared" ca="1" si="187"/>
        <v>250</v>
      </c>
      <c r="BI14" s="86">
        <f t="shared" ca="1" si="187"/>
        <v>250</v>
      </c>
      <c r="BJ14" s="86">
        <f t="shared" ca="1" si="187"/>
        <v>250</v>
      </c>
      <c r="BK14" s="86">
        <f t="shared" ca="1" si="187"/>
        <v>250</v>
      </c>
      <c r="BL14" s="86">
        <f t="shared" ca="1" si="187"/>
        <v>250</v>
      </c>
      <c r="BM14" s="86">
        <f t="shared" ca="1" si="187"/>
        <v>250</v>
      </c>
      <c r="BN14" s="86">
        <f t="shared" ca="1" si="187"/>
        <v>250</v>
      </c>
      <c r="BO14" s="86">
        <f t="shared" ca="1" si="187"/>
        <v>250</v>
      </c>
      <c r="BP14" s="86">
        <f t="shared" ca="1" si="187"/>
        <v>250</v>
      </c>
      <c r="BQ14" s="86">
        <f t="shared" ca="1" si="187"/>
        <v>250</v>
      </c>
      <c r="BR14" s="86">
        <f t="shared" ca="1" si="187"/>
        <v>250</v>
      </c>
      <c r="BS14" s="86">
        <f t="shared" ca="1" si="187"/>
        <v>250</v>
      </c>
      <c r="BT14" s="86">
        <f t="shared" ca="1" si="187"/>
        <v>250</v>
      </c>
      <c r="BU14" s="86">
        <f t="shared" ca="1" si="187"/>
        <v>250</v>
      </c>
      <c r="BV14" s="86">
        <f t="shared" ca="1" si="187"/>
        <v>250</v>
      </c>
      <c r="BW14" s="86">
        <f t="shared" ca="1" si="187"/>
        <v>250</v>
      </c>
      <c r="BX14" s="86">
        <f t="shared" ca="1" si="187"/>
        <v>250</v>
      </c>
      <c r="BY14" s="86">
        <f t="shared" ca="1" si="187"/>
        <v>250</v>
      </c>
      <c r="BZ14" s="86">
        <f t="shared" ca="1" si="187"/>
        <v>250</v>
      </c>
      <c r="CA14" s="86">
        <f t="shared" ca="1" si="187"/>
        <v>250</v>
      </c>
      <c r="CB14" s="86">
        <f t="shared" ca="1" si="187"/>
        <v>250</v>
      </c>
      <c r="CC14" s="86">
        <f t="shared" ref="CC14:ED16" ca="1" si="188">+CB14</f>
        <v>250</v>
      </c>
      <c r="CD14" s="86">
        <f t="shared" ca="1" si="188"/>
        <v>250</v>
      </c>
      <c r="CE14" s="86">
        <f t="shared" ca="1" si="188"/>
        <v>250</v>
      </c>
      <c r="CF14" s="86">
        <f t="shared" ca="1" si="188"/>
        <v>250</v>
      </c>
      <c r="CG14" s="86">
        <f t="shared" ca="1" si="188"/>
        <v>250</v>
      </c>
      <c r="CH14" s="86">
        <f t="shared" ca="1" si="188"/>
        <v>250</v>
      </c>
      <c r="CI14" s="86">
        <f t="shared" ca="1" si="188"/>
        <v>250</v>
      </c>
      <c r="CJ14" s="86">
        <f t="shared" ca="1" si="188"/>
        <v>250</v>
      </c>
      <c r="CK14" s="86">
        <f t="shared" ca="1" si="188"/>
        <v>250</v>
      </c>
      <c r="CL14" s="86">
        <f t="shared" ca="1" si="188"/>
        <v>250</v>
      </c>
      <c r="CM14" s="86">
        <f t="shared" ca="1" si="188"/>
        <v>250</v>
      </c>
      <c r="CN14" s="86">
        <f t="shared" ca="1" si="188"/>
        <v>250</v>
      </c>
      <c r="CO14" s="86">
        <f t="shared" ca="1" si="188"/>
        <v>250</v>
      </c>
      <c r="CP14" s="86">
        <f t="shared" ca="1" si="188"/>
        <v>250</v>
      </c>
      <c r="CQ14" s="86">
        <f t="shared" ca="1" si="188"/>
        <v>250</v>
      </c>
      <c r="CR14" s="86">
        <f t="shared" ca="1" si="188"/>
        <v>250</v>
      </c>
      <c r="CS14" s="86">
        <f t="shared" ca="1" si="188"/>
        <v>250</v>
      </c>
      <c r="CT14" s="86">
        <f t="shared" ca="1" si="188"/>
        <v>250</v>
      </c>
      <c r="CU14" s="86">
        <f t="shared" ca="1" si="188"/>
        <v>250</v>
      </c>
      <c r="CV14" s="86">
        <f t="shared" ca="1" si="188"/>
        <v>250</v>
      </c>
      <c r="CW14" s="86">
        <f t="shared" ca="1" si="188"/>
        <v>250</v>
      </c>
      <c r="CX14" s="86">
        <f t="shared" ca="1" si="188"/>
        <v>250</v>
      </c>
      <c r="CY14" s="86">
        <f t="shared" ca="1" si="188"/>
        <v>250</v>
      </c>
      <c r="CZ14" s="86">
        <f t="shared" ca="1" si="188"/>
        <v>250</v>
      </c>
      <c r="DA14" s="86">
        <f t="shared" ca="1" si="188"/>
        <v>250</v>
      </c>
      <c r="DB14" s="86">
        <f t="shared" ca="1" si="188"/>
        <v>250</v>
      </c>
      <c r="DC14" s="86">
        <f t="shared" ca="1" si="188"/>
        <v>250</v>
      </c>
      <c r="DD14" s="86">
        <f t="shared" ca="1" si="188"/>
        <v>250</v>
      </c>
      <c r="DE14" s="86">
        <f t="shared" ca="1" si="188"/>
        <v>250</v>
      </c>
      <c r="DF14" s="86">
        <f t="shared" ca="1" si="188"/>
        <v>250</v>
      </c>
      <c r="DG14" s="86">
        <f t="shared" ca="1" si="188"/>
        <v>250</v>
      </c>
      <c r="DH14" s="86">
        <f t="shared" ca="1" si="188"/>
        <v>250</v>
      </c>
      <c r="DI14" s="86">
        <f t="shared" ca="1" si="188"/>
        <v>250</v>
      </c>
      <c r="DJ14" s="86">
        <f t="shared" ca="1" si="188"/>
        <v>250</v>
      </c>
      <c r="DK14" s="86">
        <f t="shared" ca="1" si="188"/>
        <v>250</v>
      </c>
      <c r="DL14" s="86">
        <f t="shared" ca="1" si="188"/>
        <v>250</v>
      </c>
      <c r="DM14" s="86">
        <f t="shared" ca="1" si="188"/>
        <v>250</v>
      </c>
      <c r="DN14" s="86">
        <f t="shared" ca="1" si="188"/>
        <v>250</v>
      </c>
      <c r="DO14" s="86">
        <f t="shared" ca="1" si="188"/>
        <v>250</v>
      </c>
      <c r="DP14" s="86">
        <f t="shared" ca="1" si="188"/>
        <v>250</v>
      </c>
      <c r="DQ14" s="86">
        <f t="shared" ca="1" si="188"/>
        <v>250</v>
      </c>
      <c r="DR14" s="86">
        <f t="shared" ca="1" si="188"/>
        <v>250</v>
      </c>
      <c r="DS14" s="86">
        <f t="shared" ca="1" si="188"/>
        <v>250</v>
      </c>
      <c r="DT14" s="86">
        <f t="shared" ca="1" si="188"/>
        <v>250</v>
      </c>
      <c r="DU14" s="86">
        <f t="shared" ca="1" si="188"/>
        <v>250</v>
      </c>
      <c r="DV14" s="86">
        <f t="shared" ca="1" si="188"/>
        <v>250</v>
      </c>
      <c r="DW14" s="86">
        <f t="shared" ca="1" si="188"/>
        <v>250</v>
      </c>
      <c r="DX14" s="86">
        <f t="shared" ca="1" si="188"/>
        <v>250</v>
      </c>
      <c r="DY14" s="86">
        <f t="shared" ca="1" si="188"/>
        <v>250</v>
      </c>
      <c r="DZ14" s="86">
        <f t="shared" ca="1" si="188"/>
        <v>250</v>
      </c>
      <c r="EA14" s="86">
        <f t="shared" ca="1" si="188"/>
        <v>250</v>
      </c>
      <c r="EB14" s="86">
        <f t="shared" ca="1" si="188"/>
        <v>250</v>
      </c>
      <c r="EC14" s="86">
        <f t="shared" ca="1" si="188"/>
        <v>250</v>
      </c>
      <c r="ED14" s="86">
        <f t="shared" ca="1" si="188"/>
        <v>250</v>
      </c>
    </row>
    <row r="15" spans="1:134" customFormat="1" ht="15" customHeight="1" x14ac:dyDescent="0.35">
      <c r="A15" s="1"/>
      <c r="B15" s="8" t="str">
        <f>+Inputs!B33</f>
        <v>Bonus</v>
      </c>
      <c r="C15" s="8"/>
      <c r="D15" s="85">
        <f t="shared" ca="1" si="175"/>
        <v>0</v>
      </c>
      <c r="E15" s="85">
        <f t="shared" ca="1" si="176"/>
        <v>0</v>
      </c>
      <c r="F15" s="85">
        <f t="shared" ca="1" si="177"/>
        <v>0</v>
      </c>
      <c r="G15" s="85">
        <f t="shared" ca="1" si="178"/>
        <v>0</v>
      </c>
      <c r="H15" s="85">
        <f t="shared" ca="1" si="179"/>
        <v>0</v>
      </c>
      <c r="I15" s="85">
        <f t="shared" ca="1" si="180"/>
        <v>0</v>
      </c>
      <c r="J15" s="85">
        <f t="shared" ca="1" si="181"/>
        <v>0</v>
      </c>
      <c r="K15" s="85">
        <f t="shared" ca="1" si="182"/>
        <v>0</v>
      </c>
      <c r="L15" s="85">
        <f t="shared" ca="1" si="183"/>
        <v>0</v>
      </c>
      <c r="M15" s="85">
        <f t="shared" ca="1" si="184"/>
        <v>0</v>
      </c>
      <c r="N15" s="78"/>
      <c r="O15" s="86">
        <f ca="1">+Inputs!C33</f>
        <v>0</v>
      </c>
      <c r="P15" s="86">
        <f t="shared" ref="P15:AE16" ca="1" si="189">+O15</f>
        <v>0</v>
      </c>
      <c r="Q15" s="86">
        <f t="shared" ca="1" si="189"/>
        <v>0</v>
      </c>
      <c r="R15" s="86">
        <f t="shared" ca="1" si="189"/>
        <v>0</v>
      </c>
      <c r="S15" s="86">
        <f t="shared" ca="1" si="189"/>
        <v>0</v>
      </c>
      <c r="T15" s="86">
        <f t="shared" ca="1" si="189"/>
        <v>0</v>
      </c>
      <c r="U15" s="86">
        <f t="shared" ca="1" si="189"/>
        <v>0</v>
      </c>
      <c r="V15" s="86">
        <f t="shared" ca="1" si="189"/>
        <v>0</v>
      </c>
      <c r="W15" s="86">
        <f t="shared" ca="1" si="189"/>
        <v>0</v>
      </c>
      <c r="X15" s="86">
        <f t="shared" ca="1" si="189"/>
        <v>0</v>
      </c>
      <c r="Y15" s="86">
        <f t="shared" ca="1" si="189"/>
        <v>0</v>
      </c>
      <c r="Z15" s="86">
        <f t="shared" ca="1" si="189"/>
        <v>0</v>
      </c>
      <c r="AA15" s="86">
        <f t="shared" ca="1" si="189"/>
        <v>0</v>
      </c>
      <c r="AB15" s="86">
        <f t="shared" ca="1" si="189"/>
        <v>0</v>
      </c>
      <c r="AC15" s="86">
        <f t="shared" ca="1" si="189"/>
        <v>0</v>
      </c>
      <c r="AD15" s="86">
        <f t="shared" ca="1" si="189"/>
        <v>0</v>
      </c>
      <c r="AE15" s="86">
        <f t="shared" ca="1" si="189"/>
        <v>0</v>
      </c>
      <c r="AF15" s="86">
        <f t="shared" ca="1" si="187"/>
        <v>0</v>
      </c>
      <c r="AG15" s="86">
        <f t="shared" ca="1" si="187"/>
        <v>0</v>
      </c>
      <c r="AH15" s="86">
        <f t="shared" ca="1" si="187"/>
        <v>0</v>
      </c>
      <c r="AI15" s="86">
        <f t="shared" ca="1" si="187"/>
        <v>0</v>
      </c>
      <c r="AJ15" s="86">
        <f t="shared" ca="1" si="187"/>
        <v>0</v>
      </c>
      <c r="AK15" s="86">
        <f t="shared" ca="1" si="187"/>
        <v>0</v>
      </c>
      <c r="AL15" s="86">
        <f t="shared" ca="1" si="187"/>
        <v>0</v>
      </c>
      <c r="AM15" s="86">
        <f t="shared" ca="1" si="187"/>
        <v>0</v>
      </c>
      <c r="AN15" s="86">
        <f t="shared" ca="1" si="187"/>
        <v>0</v>
      </c>
      <c r="AO15" s="86">
        <f t="shared" ca="1" si="187"/>
        <v>0</v>
      </c>
      <c r="AP15" s="86">
        <f t="shared" ca="1" si="187"/>
        <v>0</v>
      </c>
      <c r="AQ15" s="86">
        <f t="shared" ca="1" si="187"/>
        <v>0</v>
      </c>
      <c r="AR15" s="86">
        <f t="shared" ca="1" si="187"/>
        <v>0</v>
      </c>
      <c r="AS15" s="86">
        <f t="shared" ca="1" si="187"/>
        <v>0</v>
      </c>
      <c r="AT15" s="86">
        <f t="shared" ca="1" si="187"/>
        <v>0</v>
      </c>
      <c r="AU15" s="86">
        <f t="shared" ca="1" si="187"/>
        <v>0</v>
      </c>
      <c r="AV15" s="86">
        <f t="shared" ca="1" si="187"/>
        <v>0</v>
      </c>
      <c r="AW15" s="86">
        <f t="shared" ca="1" si="187"/>
        <v>0</v>
      </c>
      <c r="AX15" s="86">
        <f t="shared" ca="1" si="187"/>
        <v>0</v>
      </c>
      <c r="AY15" s="86">
        <f t="shared" ca="1" si="187"/>
        <v>0</v>
      </c>
      <c r="AZ15" s="86">
        <f t="shared" ca="1" si="187"/>
        <v>0</v>
      </c>
      <c r="BA15" s="86">
        <f t="shared" ca="1" si="187"/>
        <v>0</v>
      </c>
      <c r="BB15" s="86">
        <f t="shared" ca="1" si="187"/>
        <v>0</v>
      </c>
      <c r="BC15" s="86">
        <f t="shared" ca="1" si="187"/>
        <v>0</v>
      </c>
      <c r="BD15" s="86">
        <f t="shared" ca="1" si="187"/>
        <v>0</v>
      </c>
      <c r="BE15" s="86">
        <f t="shared" ca="1" si="187"/>
        <v>0</v>
      </c>
      <c r="BF15" s="86">
        <f t="shared" ca="1" si="187"/>
        <v>0</v>
      </c>
      <c r="BG15" s="86">
        <f t="shared" ca="1" si="187"/>
        <v>0</v>
      </c>
      <c r="BH15" s="86">
        <f t="shared" ca="1" si="187"/>
        <v>0</v>
      </c>
      <c r="BI15" s="86">
        <f t="shared" ca="1" si="187"/>
        <v>0</v>
      </c>
      <c r="BJ15" s="86">
        <f t="shared" ca="1" si="187"/>
        <v>0</v>
      </c>
      <c r="BK15" s="86">
        <f t="shared" ca="1" si="187"/>
        <v>0</v>
      </c>
      <c r="BL15" s="86">
        <f t="shared" ca="1" si="187"/>
        <v>0</v>
      </c>
      <c r="BM15" s="86">
        <f t="shared" ca="1" si="187"/>
        <v>0</v>
      </c>
      <c r="BN15" s="86">
        <f t="shared" ca="1" si="187"/>
        <v>0</v>
      </c>
      <c r="BO15" s="86">
        <f t="shared" ca="1" si="187"/>
        <v>0</v>
      </c>
      <c r="BP15" s="86">
        <f t="shared" ca="1" si="187"/>
        <v>0</v>
      </c>
      <c r="BQ15" s="86">
        <f t="shared" ca="1" si="187"/>
        <v>0</v>
      </c>
      <c r="BR15" s="86">
        <f t="shared" ca="1" si="187"/>
        <v>0</v>
      </c>
      <c r="BS15" s="86">
        <f t="shared" ca="1" si="187"/>
        <v>0</v>
      </c>
      <c r="BT15" s="86">
        <f t="shared" ca="1" si="187"/>
        <v>0</v>
      </c>
      <c r="BU15" s="86">
        <f t="shared" ca="1" si="187"/>
        <v>0</v>
      </c>
      <c r="BV15" s="86">
        <f t="shared" ca="1" si="187"/>
        <v>0</v>
      </c>
      <c r="BW15" s="86">
        <f t="shared" ca="1" si="187"/>
        <v>0</v>
      </c>
      <c r="BX15" s="86">
        <f t="shared" ca="1" si="187"/>
        <v>0</v>
      </c>
      <c r="BY15" s="86">
        <f t="shared" ca="1" si="187"/>
        <v>0</v>
      </c>
      <c r="BZ15" s="86">
        <f t="shared" ca="1" si="187"/>
        <v>0</v>
      </c>
      <c r="CA15" s="86">
        <f t="shared" ca="1" si="187"/>
        <v>0</v>
      </c>
      <c r="CB15" s="86">
        <f t="shared" ca="1" si="187"/>
        <v>0</v>
      </c>
      <c r="CC15" s="86">
        <f t="shared" ca="1" si="188"/>
        <v>0</v>
      </c>
      <c r="CD15" s="86">
        <f t="shared" ca="1" si="188"/>
        <v>0</v>
      </c>
      <c r="CE15" s="86">
        <f t="shared" ca="1" si="188"/>
        <v>0</v>
      </c>
      <c r="CF15" s="86">
        <f t="shared" ca="1" si="188"/>
        <v>0</v>
      </c>
      <c r="CG15" s="86">
        <f t="shared" ca="1" si="188"/>
        <v>0</v>
      </c>
      <c r="CH15" s="86">
        <f t="shared" ca="1" si="188"/>
        <v>0</v>
      </c>
      <c r="CI15" s="86">
        <f t="shared" ca="1" si="188"/>
        <v>0</v>
      </c>
      <c r="CJ15" s="86">
        <f t="shared" ca="1" si="188"/>
        <v>0</v>
      </c>
      <c r="CK15" s="86">
        <f t="shared" ca="1" si="188"/>
        <v>0</v>
      </c>
      <c r="CL15" s="86">
        <f t="shared" ca="1" si="188"/>
        <v>0</v>
      </c>
      <c r="CM15" s="86">
        <f t="shared" ca="1" si="188"/>
        <v>0</v>
      </c>
      <c r="CN15" s="86">
        <f t="shared" ca="1" si="188"/>
        <v>0</v>
      </c>
      <c r="CO15" s="86">
        <f t="shared" ca="1" si="188"/>
        <v>0</v>
      </c>
      <c r="CP15" s="86">
        <f t="shared" ca="1" si="188"/>
        <v>0</v>
      </c>
      <c r="CQ15" s="86">
        <f t="shared" ca="1" si="188"/>
        <v>0</v>
      </c>
      <c r="CR15" s="86">
        <f t="shared" ca="1" si="188"/>
        <v>0</v>
      </c>
      <c r="CS15" s="86">
        <f t="shared" ca="1" si="188"/>
        <v>0</v>
      </c>
      <c r="CT15" s="86">
        <f t="shared" ca="1" si="188"/>
        <v>0</v>
      </c>
      <c r="CU15" s="86">
        <f t="shared" ca="1" si="188"/>
        <v>0</v>
      </c>
      <c r="CV15" s="86">
        <f t="shared" ca="1" si="188"/>
        <v>0</v>
      </c>
      <c r="CW15" s="86">
        <f t="shared" ca="1" si="188"/>
        <v>0</v>
      </c>
      <c r="CX15" s="86">
        <f t="shared" ca="1" si="188"/>
        <v>0</v>
      </c>
      <c r="CY15" s="86">
        <f t="shared" ca="1" si="188"/>
        <v>0</v>
      </c>
      <c r="CZ15" s="86">
        <f t="shared" ca="1" si="188"/>
        <v>0</v>
      </c>
      <c r="DA15" s="86">
        <f t="shared" ca="1" si="188"/>
        <v>0</v>
      </c>
      <c r="DB15" s="86">
        <f t="shared" ca="1" si="188"/>
        <v>0</v>
      </c>
      <c r="DC15" s="86">
        <f t="shared" ca="1" si="188"/>
        <v>0</v>
      </c>
      <c r="DD15" s="86">
        <f t="shared" ca="1" si="188"/>
        <v>0</v>
      </c>
      <c r="DE15" s="86">
        <f t="shared" ca="1" si="188"/>
        <v>0</v>
      </c>
      <c r="DF15" s="86">
        <f t="shared" ca="1" si="188"/>
        <v>0</v>
      </c>
      <c r="DG15" s="86">
        <f t="shared" ca="1" si="188"/>
        <v>0</v>
      </c>
      <c r="DH15" s="86">
        <f t="shared" ca="1" si="188"/>
        <v>0</v>
      </c>
      <c r="DI15" s="86">
        <f t="shared" ca="1" si="188"/>
        <v>0</v>
      </c>
      <c r="DJ15" s="86">
        <f t="shared" ca="1" si="188"/>
        <v>0</v>
      </c>
      <c r="DK15" s="86">
        <f t="shared" ca="1" si="188"/>
        <v>0</v>
      </c>
      <c r="DL15" s="86">
        <f t="shared" ca="1" si="188"/>
        <v>0</v>
      </c>
      <c r="DM15" s="86">
        <f t="shared" ca="1" si="188"/>
        <v>0</v>
      </c>
      <c r="DN15" s="86">
        <f t="shared" ca="1" si="188"/>
        <v>0</v>
      </c>
      <c r="DO15" s="86">
        <f t="shared" ca="1" si="188"/>
        <v>0</v>
      </c>
      <c r="DP15" s="86">
        <f t="shared" ca="1" si="188"/>
        <v>0</v>
      </c>
      <c r="DQ15" s="86">
        <f t="shared" ca="1" si="188"/>
        <v>0</v>
      </c>
      <c r="DR15" s="86">
        <f t="shared" ca="1" si="188"/>
        <v>0</v>
      </c>
      <c r="DS15" s="86">
        <f t="shared" ca="1" si="188"/>
        <v>0</v>
      </c>
      <c r="DT15" s="86">
        <f t="shared" ca="1" si="188"/>
        <v>0</v>
      </c>
      <c r="DU15" s="86">
        <f t="shared" ca="1" si="188"/>
        <v>0</v>
      </c>
      <c r="DV15" s="86">
        <f t="shared" ca="1" si="188"/>
        <v>0</v>
      </c>
      <c r="DW15" s="86">
        <f t="shared" ca="1" si="188"/>
        <v>0</v>
      </c>
      <c r="DX15" s="86">
        <f t="shared" ca="1" si="188"/>
        <v>0</v>
      </c>
      <c r="DY15" s="86">
        <f t="shared" ca="1" si="188"/>
        <v>0</v>
      </c>
      <c r="DZ15" s="86">
        <f t="shared" ca="1" si="188"/>
        <v>0</v>
      </c>
      <c r="EA15" s="86">
        <f t="shared" ca="1" si="188"/>
        <v>0</v>
      </c>
      <c r="EB15" s="86">
        <f t="shared" ca="1" si="188"/>
        <v>0</v>
      </c>
      <c r="EC15" s="86">
        <f t="shared" ca="1" si="188"/>
        <v>0</v>
      </c>
      <c r="ED15" s="86">
        <f t="shared" ca="1" si="188"/>
        <v>0</v>
      </c>
    </row>
    <row r="16" spans="1:134" customFormat="1" ht="15" customHeight="1" x14ac:dyDescent="0.35">
      <c r="B16" s="8" t="str">
        <f>+Inputs!B34</f>
        <v>Bonus</v>
      </c>
      <c r="C16" s="8"/>
      <c r="D16" s="87">
        <f t="shared" ca="1" si="175"/>
        <v>0</v>
      </c>
      <c r="E16" s="87">
        <f t="shared" ca="1" si="176"/>
        <v>0</v>
      </c>
      <c r="F16" s="87">
        <f t="shared" ca="1" si="177"/>
        <v>0</v>
      </c>
      <c r="G16" s="87">
        <f t="shared" ca="1" si="178"/>
        <v>0</v>
      </c>
      <c r="H16" s="87">
        <f t="shared" ca="1" si="179"/>
        <v>0</v>
      </c>
      <c r="I16" s="87">
        <f t="shared" ca="1" si="180"/>
        <v>0</v>
      </c>
      <c r="J16" s="87">
        <f t="shared" ca="1" si="181"/>
        <v>0</v>
      </c>
      <c r="K16" s="87">
        <f t="shared" ca="1" si="182"/>
        <v>0</v>
      </c>
      <c r="L16" s="87">
        <f t="shared" ca="1" si="183"/>
        <v>0</v>
      </c>
      <c r="M16" s="87">
        <f ca="1">+SUM(DS16:ED16)</f>
        <v>0</v>
      </c>
      <c r="N16" s="78"/>
      <c r="O16" s="130">
        <f ca="1">+Inputs!C34</f>
        <v>0</v>
      </c>
      <c r="P16" s="130">
        <f t="shared" ca="1" si="189"/>
        <v>0</v>
      </c>
      <c r="Q16" s="130">
        <f t="shared" ref="Q16:CB16" ca="1" si="190">+P16</f>
        <v>0</v>
      </c>
      <c r="R16" s="130">
        <f t="shared" ca="1" si="190"/>
        <v>0</v>
      </c>
      <c r="S16" s="130">
        <f t="shared" ca="1" si="190"/>
        <v>0</v>
      </c>
      <c r="T16" s="130">
        <f t="shared" ca="1" si="190"/>
        <v>0</v>
      </c>
      <c r="U16" s="130">
        <f t="shared" ca="1" si="190"/>
        <v>0</v>
      </c>
      <c r="V16" s="130">
        <f t="shared" ca="1" si="190"/>
        <v>0</v>
      </c>
      <c r="W16" s="130">
        <f t="shared" ca="1" si="190"/>
        <v>0</v>
      </c>
      <c r="X16" s="130">
        <f t="shared" ca="1" si="190"/>
        <v>0</v>
      </c>
      <c r="Y16" s="130">
        <f t="shared" ca="1" si="190"/>
        <v>0</v>
      </c>
      <c r="Z16" s="130">
        <f t="shared" ca="1" si="190"/>
        <v>0</v>
      </c>
      <c r="AA16" s="130">
        <f t="shared" ca="1" si="190"/>
        <v>0</v>
      </c>
      <c r="AB16" s="130">
        <f t="shared" ca="1" si="190"/>
        <v>0</v>
      </c>
      <c r="AC16" s="130">
        <f t="shared" ca="1" si="190"/>
        <v>0</v>
      </c>
      <c r="AD16" s="130">
        <f t="shared" ca="1" si="190"/>
        <v>0</v>
      </c>
      <c r="AE16" s="130">
        <f t="shared" ca="1" si="190"/>
        <v>0</v>
      </c>
      <c r="AF16" s="130">
        <f t="shared" ca="1" si="190"/>
        <v>0</v>
      </c>
      <c r="AG16" s="130">
        <f t="shared" ca="1" si="190"/>
        <v>0</v>
      </c>
      <c r="AH16" s="130">
        <f t="shared" ca="1" si="190"/>
        <v>0</v>
      </c>
      <c r="AI16" s="130">
        <f t="shared" ca="1" si="190"/>
        <v>0</v>
      </c>
      <c r="AJ16" s="130">
        <f t="shared" ca="1" si="190"/>
        <v>0</v>
      </c>
      <c r="AK16" s="130">
        <f t="shared" ca="1" si="190"/>
        <v>0</v>
      </c>
      <c r="AL16" s="130">
        <f t="shared" ca="1" si="190"/>
        <v>0</v>
      </c>
      <c r="AM16" s="130">
        <f t="shared" ca="1" si="190"/>
        <v>0</v>
      </c>
      <c r="AN16" s="130">
        <f t="shared" ca="1" si="190"/>
        <v>0</v>
      </c>
      <c r="AO16" s="130">
        <f t="shared" ca="1" si="190"/>
        <v>0</v>
      </c>
      <c r="AP16" s="130">
        <f t="shared" ca="1" si="190"/>
        <v>0</v>
      </c>
      <c r="AQ16" s="130">
        <f t="shared" ca="1" si="190"/>
        <v>0</v>
      </c>
      <c r="AR16" s="130">
        <f t="shared" ca="1" si="190"/>
        <v>0</v>
      </c>
      <c r="AS16" s="130">
        <f t="shared" ca="1" si="190"/>
        <v>0</v>
      </c>
      <c r="AT16" s="130">
        <f t="shared" ca="1" si="190"/>
        <v>0</v>
      </c>
      <c r="AU16" s="130">
        <f t="shared" ca="1" si="190"/>
        <v>0</v>
      </c>
      <c r="AV16" s="130">
        <f t="shared" ca="1" si="190"/>
        <v>0</v>
      </c>
      <c r="AW16" s="130">
        <f t="shared" ca="1" si="190"/>
        <v>0</v>
      </c>
      <c r="AX16" s="130">
        <f t="shared" ca="1" si="190"/>
        <v>0</v>
      </c>
      <c r="AY16" s="130">
        <f t="shared" ca="1" si="190"/>
        <v>0</v>
      </c>
      <c r="AZ16" s="130">
        <f t="shared" ca="1" si="190"/>
        <v>0</v>
      </c>
      <c r="BA16" s="130">
        <f t="shared" ca="1" si="190"/>
        <v>0</v>
      </c>
      <c r="BB16" s="130">
        <f t="shared" ca="1" si="190"/>
        <v>0</v>
      </c>
      <c r="BC16" s="130">
        <f t="shared" ca="1" si="190"/>
        <v>0</v>
      </c>
      <c r="BD16" s="130">
        <f t="shared" ca="1" si="190"/>
        <v>0</v>
      </c>
      <c r="BE16" s="130">
        <f t="shared" ca="1" si="190"/>
        <v>0</v>
      </c>
      <c r="BF16" s="130">
        <f t="shared" ca="1" si="190"/>
        <v>0</v>
      </c>
      <c r="BG16" s="130">
        <f t="shared" ca="1" si="190"/>
        <v>0</v>
      </c>
      <c r="BH16" s="130">
        <f t="shared" ca="1" si="190"/>
        <v>0</v>
      </c>
      <c r="BI16" s="130">
        <f t="shared" ca="1" si="190"/>
        <v>0</v>
      </c>
      <c r="BJ16" s="130">
        <f t="shared" ca="1" si="190"/>
        <v>0</v>
      </c>
      <c r="BK16" s="130">
        <f t="shared" ca="1" si="190"/>
        <v>0</v>
      </c>
      <c r="BL16" s="130">
        <f t="shared" ca="1" si="190"/>
        <v>0</v>
      </c>
      <c r="BM16" s="130">
        <f t="shared" ca="1" si="190"/>
        <v>0</v>
      </c>
      <c r="BN16" s="130">
        <f t="shared" ca="1" si="190"/>
        <v>0</v>
      </c>
      <c r="BO16" s="130">
        <f t="shared" ca="1" si="190"/>
        <v>0</v>
      </c>
      <c r="BP16" s="130">
        <f t="shared" ca="1" si="190"/>
        <v>0</v>
      </c>
      <c r="BQ16" s="130">
        <f t="shared" ca="1" si="190"/>
        <v>0</v>
      </c>
      <c r="BR16" s="130">
        <f t="shared" ca="1" si="190"/>
        <v>0</v>
      </c>
      <c r="BS16" s="130">
        <f t="shared" ca="1" si="190"/>
        <v>0</v>
      </c>
      <c r="BT16" s="130">
        <f t="shared" ca="1" si="190"/>
        <v>0</v>
      </c>
      <c r="BU16" s="130">
        <f t="shared" ca="1" si="190"/>
        <v>0</v>
      </c>
      <c r="BV16" s="130">
        <f t="shared" ca="1" si="190"/>
        <v>0</v>
      </c>
      <c r="BW16" s="130">
        <f t="shared" ca="1" si="190"/>
        <v>0</v>
      </c>
      <c r="BX16" s="130">
        <f t="shared" ca="1" si="190"/>
        <v>0</v>
      </c>
      <c r="BY16" s="130">
        <f t="shared" ca="1" si="190"/>
        <v>0</v>
      </c>
      <c r="BZ16" s="130">
        <f t="shared" ca="1" si="190"/>
        <v>0</v>
      </c>
      <c r="CA16" s="130">
        <f t="shared" ca="1" si="190"/>
        <v>0</v>
      </c>
      <c r="CB16" s="130">
        <f t="shared" ca="1" si="190"/>
        <v>0</v>
      </c>
      <c r="CC16" s="130">
        <f t="shared" ca="1" si="188"/>
        <v>0</v>
      </c>
      <c r="CD16" s="130">
        <f t="shared" ca="1" si="188"/>
        <v>0</v>
      </c>
      <c r="CE16" s="130">
        <f t="shared" ca="1" si="188"/>
        <v>0</v>
      </c>
      <c r="CF16" s="130">
        <f t="shared" ca="1" si="188"/>
        <v>0</v>
      </c>
      <c r="CG16" s="130">
        <f t="shared" ca="1" si="188"/>
        <v>0</v>
      </c>
      <c r="CH16" s="130">
        <f t="shared" ca="1" si="188"/>
        <v>0</v>
      </c>
      <c r="CI16" s="130">
        <f t="shared" ca="1" si="188"/>
        <v>0</v>
      </c>
      <c r="CJ16" s="130">
        <f t="shared" ca="1" si="188"/>
        <v>0</v>
      </c>
      <c r="CK16" s="130">
        <f t="shared" ca="1" si="188"/>
        <v>0</v>
      </c>
      <c r="CL16" s="130">
        <f t="shared" ca="1" si="188"/>
        <v>0</v>
      </c>
      <c r="CM16" s="130">
        <f t="shared" ca="1" si="188"/>
        <v>0</v>
      </c>
      <c r="CN16" s="130">
        <f t="shared" ca="1" si="188"/>
        <v>0</v>
      </c>
      <c r="CO16" s="130">
        <f t="shared" ca="1" si="188"/>
        <v>0</v>
      </c>
      <c r="CP16" s="130">
        <f t="shared" ca="1" si="188"/>
        <v>0</v>
      </c>
      <c r="CQ16" s="130">
        <f t="shared" ca="1" si="188"/>
        <v>0</v>
      </c>
      <c r="CR16" s="130">
        <f t="shared" ca="1" si="188"/>
        <v>0</v>
      </c>
      <c r="CS16" s="130">
        <f t="shared" ca="1" si="188"/>
        <v>0</v>
      </c>
      <c r="CT16" s="130">
        <f t="shared" ca="1" si="188"/>
        <v>0</v>
      </c>
      <c r="CU16" s="130">
        <f t="shared" ca="1" si="188"/>
        <v>0</v>
      </c>
      <c r="CV16" s="130">
        <f t="shared" ca="1" si="188"/>
        <v>0</v>
      </c>
      <c r="CW16" s="130">
        <f t="shared" ca="1" si="188"/>
        <v>0</v>
      </c>
      <c r="CX16" s="130">
        <f t="shared" ca="1" si="188"/>
        <v>0</v>
      </c>
      <c r="CY16" s="130">
        <f t="shared" ca="1" si="188"/>
        <v>0</v>
      </c>
      <c r="CZ16" s="130">
        <f t="shared" ca="1" si="188"/>
        <v>0</v>
      </c>
      <c r="DA16" s="130">
        <f t="shared" ca="1" si="188"/>
        <v>0</v>
      </c>
      <c r="DB16" s="130">
        <f t="shared" ca="1" si="188"/>
        <v>0</v>
      </c>
      <c r="DC16" s="130">
        <f t="shared" ca="1" si="188"/>
        <v>0</v>
      </c>
      <c r="DD16" s="130">
        <f t="shared" ca="1" si="188"/>
        <v>0</v>
      </c>
      <c r="DE16" s="130">
        <f t="shared" ca="1" si="188"/>
        <v>0</v>
      </c>
      <c r="DF16" s="130">
        <f t="shared" ca="1" si="188"/>
        <v>0</v>
      </c>
      <c r="DG16" s="130">
        <f t="shared" ca="1" si="188"/>
        <v>0</v>
      </c>
      <c r="DH16" s="130">
        <f t="shared" ca="1" si="188"/>
        <v>0</v>
      </c>
      <c r="DI16" s="130">
        <f t="shared" ca="1" si="188"/>
        <v>0</v>
      </c>
      <c r="DJ16" s="130">
        <f t="shared" ca="1" si="188"/>
        <v>0</v>
      </c>
      <c r="DK16" s="130">
        <f t="shared" ca="1" si="188"/>
        <v>0</v>
      </c>
      <c r="DL16" s="130">
        <f t="shared" ca="1" si="188"/>
        <v>0</v>
      </c>
      <c r="DM16" s="130">
        <f t="shared" ca="1" si="188"/>
        <v>0</v>
      </c>
      <c r="DN16" s="130">
        <f t="shared" ca="1" si="188"/>
        <v>0</v>
      </c>
      <c r="DO16" s="130">
        <f t="shared" ca="1" si="188"/>
        <v>0</v>
      </c>
      <c r="DP16" s="130">
        <f t="shared" ca="1" si="188"/>
        <v>0</v>
      </c>
      <c r="DQ16" s="130">
        <f t="shared" ca="1" si="188"/>
        <v>0</v>
      </c>
      <c r="DR16" s="130">
        <f t="shared" ca="1" si="188"/>
        <v>0</v>
      </c>
      <c r="DS16" s="130">
        <f t="shared" ca="1" si="188"/>
        <v>0</v>
      </c>
      <c r="DT16" s="130">
        <f t="shared" ca="1" si="188"/>
        <v>0</v>
      </c>
      <c r="DU16" s="130">
        <f t="shared" ca="1" si="188"/>
        <v>0</v>
      </c>
      <c r="DV16" s="130">
        <f t="shared" ca="1" si="188"/>
        <v>0</v>
      </c>
      <c r="DW16" s="130">
        <f t="shared" ca="1" si="188"/>
        <v>0</v>
      </c>
      <c r="DX16" s="130">
        <f t="shared" ca="1" si="188"/>
        <v>0</v>
      </c>
      <c r="DY16" s="130">
        <f t="shared" ca="1" si="188"/>
        <v>0</v>
      </c>
      <c r="DZ16" s="130">
        <f t="shared" ca="1" si="188"/>
        <v>0</v>
      </c>
      <c r="EA16" s="130">
        <f t="shared" ca="1" si="188"/>
        <v>0</v>
      </c>
      <c r="EB16" s="130">
        <f t="shared" ca="1" si="188"/>
        <v>0</v>
      </c>
      <c r="EC16" s="130">
        <f t="shared" ca="1" si="188"/>
        <v>0</v>
      </c>
      <c r="ED16" s="130">
        <f t="shared" ca="1" si="188"/>
        <v>0</v>
      </c>
    </row>
    <row r="17" spans="1:134" customFormat="1" ht="15" customHeight="1" x14ac:dyDescent="0.35">
      <c r="B17" s="9" t="s">
        <v>3</v>
      </c>
      <c r="C17" s="8"/>
      <c r="D17" s="88">
        <f ca="1">SUM(D12:D16)</f>
        <v>87000</v>
      </c>
      <c r="E17" s="88">
        <f t="shared" ref="E17:BU17" ca="1" si="191">SUM(E12:E16)</f>
        <v>87000</v>
      </c>
      <c r="F17" s="88">
        <f t="shared" ca="1" si="191"/>
        <v>87000</v>
      </c>
      <c r="G17" s="88">
        <f t="shared" ca="1" si="191"/>
        <v>87000</v>
      </c>
      <c r="H17" s="88">
        <f t="shared" ca="1" si="191"/>
        <v>87000</v>
      </c>
      <c r="I17" s="88">
        <f t="shared" ref="I17:M17" ca="1" si="192">SUM(I12:I16)</f>
        <v>87000</v>
      </c>
      <c r="J17" s="88">
        <f t="shared" ca="1" si="192"/>
        <v>87000</v>
      </c>
      <c r="K17" s="88">
        <f t="shared" ca="1" si="192"/>
        <v>87000</v>
      </c>
      <c r="L17" s="88">
        <f t="shared" ca="1" si="192"/>
        <v>87000</v>
      </c>
      <c r="M17" s="88">
        <f t="shared" ca="1" si="192"/>
        <v>87000</v>
      </c>
      <c r="N17" s="78"/>
      <c r="O17" s="89">
        <f t="shared" ca="1" si="191"/>
        <v>7250</v>
      </c>
      <c r="P17" s="89">
        <f t="shared" ca="1" si="191"/>
        <v>7250</v>
      </c>
      <c r="Q17" s="89">
        <f t="shared" ca="1" si="191"/>
        <v>7250</v>
      </c>
      <c r="R17" s="89">
        <f t="shared" ca="1" si="191"/>
        <v>7250</v>
      </c>
      <c r="S17" s="89">
        <f t="shared" ca="1" si="191"/>
        <v>7250</v>
      </c>
      <c r="T17" s="89">
        <f t="shared" ca="1" si="191"/>
        <v>7250</v>
      </c>
      <c r="U17" s="89">
        <f t="shared" ca="1" si="191"/>
        <v>7250</v>
      </c>
      <c r="V17" s="89">
        <f t="shared" ca="1" si="191"/>
        <v>7250</v>
      </c>
      <c r="W17" s="89">
        <f t="shared" ca="1" si="191"/>
        <v>7250</v>
      </c>
      <c r="X17" s="89">
        <f t="shared" ca="1" si="191"/>
        <v>7250</v>
      </c>
      <c r="Y17" s="89">
        <f t="shared" ca="1" si="191"/>
        <v>7250</v>
      </c>
      <c r="Z17" s="89">
        <f t="shared" ca="1" si="191"/>
        <v>7250</v>
      </c>
      <c r="AA17" s="89">
        <f t="shared" ca="1" si="191"/>
        <v>7250</v>
      </c>
      <c r="AB17" s="89">
        <f t="shared" ca="1" si="191"/>
        <v>7250</v>
      </c>
      <c r="AC17" s="89">
        <f t="shared" ca="1" si="191"/>
        <v>7250</v>
      </c>
      <c r="AD17" s="89">
        <f t="shared" ca="1" si="191"/>
        <v>7250</v>
      </c>
      <c r="AE17" s="89">
        <f t="shared" ca="1" si="191"/>
        <v>7250</v>
      </c>
      <c r="AF17" s="89">
        <f t="shared" ca="1" si="191"/>
        <v>7250</v>
      </c>
      <c r="AG17" s="89">
        <f t="shared" ca="1" si="191"/>
        <v>7250</v>
      </c>
      <c r="AH17" s="89">
        <f t="shared" ca="1" si="191"/>
        <v>7250</v>
      </c>
      <c r="AI17" s="89">
        <f t="shared" ca="1" si="191"/>
        <v>7250</v>
      </c>
      <c r="AJ17" s="89">
        <f t="shared" ca="1" si="191"/>
        <v>7250</v>
      </c>
      <c r="AK17" s="89">
        <f t="shared" ca="1" si="191"/>
        <v>7250</v>
      </c>
      <c r="AL17" s="89">
        <f t="shared" ca="1" si="191"/>
        <v>7250</v>
      </c>
      <c r="AM17" s="89">
        <f t="shared" ca="1" si="191"/>
        <v>7250</v>
      </c>
      <c r="AN17" s="89">
        <f t="shared" ca="1" si="191"/>
        <v>7250</v>
      </c>
      <c r="AO17" s="89">
        <f t="shared" ca="1" si="191"/>
        <v>7250</v>
      </c>
      <c r="AP17" s="89">
        <f t="shared" ca="1" si="191"/>
        <v>7250</v>
      </c>
      <c r="AQ17" s="89">
        <f t="shared" ca="1" si="191"/>
        <v>7250</v>
      </c>
      <c r="AR17" s="89">
        <f t="shared" ca="1" si="191"/>
        <v>7250</v>
      </c>
      <c r="AS17" s="89">
        <f t="shared" ca="1" si="191"/>
        <v>7250</v>
      </c>
      <c r="AT17" s="89">
        <f t="shared" ca="1" si="191"/>
        <v>7250</v>
      </c>
      <c r="AU17" s="89">
        <f t="shared" ca="1" si="191"/>
        <v>7250</v>
      </c>
      <c r="AV17" s="89">
        <f t="shared" ca="1" si="191"/>
        <v>7250</v>
      </c>
      <c r="AW17" s="89">
        <f t="shared" ca="1" si="191"/>
        <v>7250</v>
      </c>
      <c r="AX17" s="89">
        <f t="shared" ca="1" si="191"/>
        <v>7250</v>
      </c>
      <c r="AY17" s="89">
        <f t="shared" ca="1" si="191"/>
        <v>7250</v>
      </c>
      <c r="AZ17" s="89">
        <f t="shared" ca="1" si="191"/>
        <v>7250</v>
      </c>
      <c r="BA17" s="89">
        <f t="shared" ca="1" si="191"/>
        <v>7250</v>
      </c>
      <c r="BB17" s="89">
        <f t="shared" ca="1" si="191"/>
        <v>7250</v>
      </c>
      <c r="BC17" s="89">
        <f t="shared" ca="1" si="191"/>
        <v>7250</v>
      </c>
      <c r="BD17" s="89">
        <f t="shared" ca="1" si="191"/>
        <v>7250</v>
      </c>
      <c r="BE17" s="89">
        <f t="shared" ca="1" si="191"/>
        <v>7250</v>
      </c>
      <c r="BF17" s="89">
        <f t="shared" ca="1" si="191"/>
        <v>7250</v>
      </c>
      <c r="BG17" s="89">
        <f t="shared" ca="1" si="191"/>
        <v>7250</v>
      </c>
      <c r="BH17" s="89">
        <f t="shared" ca="1" si="191"/>
        <v>7250</v>
      </c>
      <c r="BI17" s="89">
        <f t="shared" ca="1" si="191"/>
        <v>7250</v>
      </c>
      <c r="BJ17" s="89">
        <f t="shared" ca="1" si="191"/>
        <v>7250</v>
      </c>
      <c r="BK17" s="89">
        <f t="shared" ca="1" si="191"/>
        <v>7250</v>
      </c>
      <c r="BL17" s="89">
        <f t="shared" ca="1" si="191"/>
        <v>7250</v>
      </c>
      <c r="BM17" s="89">
        <f t="shared" ca="1" si="191"/>
        <v>7250</v>
      </c>
      <c r="BN17" s="89">
        <f t="shared" ca="1" si="191"/>
        <v>7250</v>
      </c>
      <c r="BO17" s="89">
        <f t="shared" ca="1" si="191"/>
        <v>7250</v>
      </c>
      <c r="BP17" s="89">
        <f t="shared" ca="1" si="191"/>
        <v>7250</v>
      </c>
      <c r="BQ17" s="89">
        <f t="shared" ca="1" si="191"/>
        <v>7250</v>
      </c>
      <c r="BR17" s="89">
        <f t="shared" ca="1" si="191"/>
        <v>7250</v>
      </c>
      <c r="BS17" s="89">
        <f t="shared" ca="1" si="191"/>
        <v>7250</v>
      </c>
      <c r="BT17" s="89">
        <f t="shared" ca="1" si="191"/>
        <v>7250</v>
      </c>
      <c r="BU17" s="89">
        <f t="shared" ca="1" si="191"/>
        <v>7250</v>
      </c>
      <c r="BV17" s="89">
        <f t="shared" ref="BV17:CT17" ca="1" si="193">SUM(BV12:BV16)</f>
        <v>7250</v>
      </c>
      <c r="BW17" s="89">
        <f t="shared" ca="1" si="193"/>
        <v>7250</v>
      </c>
      <c r="BX17" s="89">
        <f t="shared" ca="1" si="193"/>
        <v>7250</v>
      </c>
      <c r="BY17" s="89">
        <f t="shared" ca="1" si="193"/>
        <v>7250</v>
      </c>
      <c r="BZ17" s="89">
        <f t="shared" ca="1" si="193"/>
        <v>7250</v>
      </c>
      <c r="CA17" s="89">
        <f t="shared" ca="1" si="193"/>
        <v>7250</v>
      </c>
      <c r="CB17" s="89">
        <f t="shared" ca="1" si="193"/>
        <v>7250</v>
      </c>
      <c r="CC17" s="89">
        <f t="shared" ca="1" si="193"/>
        <v>7250</v>
      </c>
      <c r="CD17" s="89">
        <f t="shared" ca="1" si="193"/>
        <v>7250</v>
      </c>
      <c r="CE17" s="89">
        <f t="shared" ca="1" si="193"/>
        <v>7250</v>
      </c>
      <c r="CF17" s="89">
        <f t="shared" ca="1" si="193"/>
        <v>7250</v>
      </c>
      <c r="CG17" s="89">
        <f t="shared" ca="1" si="193"/>
        <v>7250</v>
      </c>
      <c r="CH17" s="89">
        <f t="shared" ca="1" si="193"/>
        <v>7250</v>
      </c>
      <c r="CI17" s="89">
        <f t="shared" ca="1" si="193"/>
        <v>7250</v>
      </c>
      <c r="CJ17" s="89">
        <f t="shared" ca="1" si="193"/>
        <v>7250</v>
      </c>
      <c r="CK17" s="89">
        <f t="shared" ca="1" si="193"/>
        <v>7250</v>
      </c>
      <c r="CL17" s="89">
        <f t="shared" ca="1" si="193"/>
        <v>7250</v>
      </c>
      <c r="CM17" s="89">
        <f t="shared" ca="1" si="193"/>
        <v>7250</v>
      </c>
      <c r="CN17" s="89">
        <f t="shared" ca="1" si="193"/>
        <v>7250</v>
      </c>
      <c r="CO17" s="89">
        <f t="shared" ca="1" si="193"/>
        <v>7250</v>
      </c>
      <c r="CP17" s="89">
        <f t="shared" ca="1" si="193"/>
        <v>7250</v>
      </c>
      <c r="CQ17" s="89">
        <f t="shared" ca="1" si="193"/>
        <v>7250</v>
      </c>
      <c r="CR17" s="89">
        <f t="shared" ca="1" si="193"/>
        <v>7250</v>
      </c>
      <c r="CS17" s="89">
        <f t="shared" ca="1" si="193"/>
        <v>7250</v>
      </c>
      <c r="CT17" s="89">
        <f t="shared" ca="1" si="193"/>
        <v>7250</v>
      </c>
      <c r="CU17" s="89">
        <f t="shared" ref="CU17:DF17" ca="1" si="194">SUM(CU12:CU16)</f>
        <v>7250</v>
      </c>
      <c r="CV17" s="89">
        <f t="shared" ca="1" si="194"/>
        <v>7250</v>
      </c>
      <c r="CW17" s="89">
        <f t="shared" ca="1" si="194"/>
        <v>7250</v>
      </c>
      <c r="CX17" s="89">
        <f t="shared" ca="1" si="194"/>
        <v>7250</v>
      </c>
      <c r="CY17" s="89">
        <f t="shared" ca="1" si="194"/>
        <v>7250</v>
      </c>
      <c r="CZ17" s="89">
        <f t="shared" ca="1" si="194"/>
        <v>7250</v>
      </c>
      <c r="DA17" s="89">
        <f t="shared" ca="1" si="194"/>
        <v>7250</v>
      </c>
      <c r="DB17" s="89">
        <f t="shared" ca="1" si="194"/>
        <v>7250</v>
      </c>
      <c r="DC17" s="89">
        <f t="shared" ca="1" si="194"/>
        <v>7250</v>
      </c>
      <c r="DD17" s="89">
        <f t="shared" ca="1" si="194"/>
        <v>7250</v>
      </c>
      <c r="DE17" s="89">
        <f t="shared" ca="1" si="194"/>
        <v>7250</v>
      </c>
      <c r="DF17" s="89">
        <f t="shared" ca="1" si="194"/>
        <v>7250</v>
      </c>
      <c r="DG17" s="89">
        <f t="shared" ref="DG17:DW17" ca="1" si="195">SUM(DG12:DG16)</f>
        <v>7250</v>
      </c>
      <c r="DH17" s="89">
        <f t="shared" ca="1" si="195"/>
        <v>7250</v>
      </c>
      <c r="DI17" s="89">
        <f t="shared" ca="1" si="195"/>
        <v>7250</v>
      </c>
      <c r="DJ17" s="89">
        <f t="shared" ca="1" si="195"/>
        <v>7250</v>
      </c>
      <c r="DK17" s="89">
        <f t="shared" ca="1" si="195"/>
        <v>7250</v>
      </c>
      <c r="DL17" s="89">
        <f t="shared" ca="1" si="195"/>
        <v>7250</v>
      </c>
      <c r="DM17" s="89">
        <f t="shared" ca="1" si="195"/>
        <v>7250</v>
      </c>
      <c r="DN17" s="89">
        <f t="shared" ca="1" si="195"/>
        <v>7250</v>
      </c>
      <c r="DO17" s="89">
        <f t="shared" ca="1" si="195"/>
        <v>7250</v>
      </c>
      <c r="DP17" s="89">
        <f t="shared" ca="1" si="195"/>
        <v>7250</v>
      </c>
      <c r="DQ17" s="89">
        <f t="shared" ca="1" si="195"/>
        <v>7250</v>
      </c>
      <c r="DR17" s="89">
        <f t="shared" ca="1" si="195"/>
        <v>7250</v>
      </c>
      <c r="DS17" s="89">
        <f t="shared" ca="1" si="195"/>
        <v>7250</v>
      </c>
      <c r="DT17" s="89">
        <f t="shared" ca="1" si="195"/>
        <v>7250</v>
      </c>
      <c r="DU17" s="89">
        <f t="shared" ca="1" si="195"/>
        <v>7250</v>
      </c>
      <c r="DV17" s="89">
        <f t="shared" ca="1" si="195"/>
        <v>7250</v>
      </c>
      <c r="DW17" s="89">
        <f t="shared" ca="1" si="195"/>
        <v>7250</v>
      </c>
      <c r="DX17" s="89">
        <f t="shared" ref="DX17:EC17" ca="1" si="196">SUM(DX12:DX16)</f>
        <v>7250</v>
      </c>
      <c r="DY17" s="89">
        <f t="shared" ca="1" si="196"/>
        <v>7250</v>
      </c>
      <c r="DZ17" s="89">
        <f t="shared" ca="1" si="196"/>
        <v>7250</v>
      </c>
      <c r="EA17" s="89">
        <f t="shared" ca="1" si="196"/>
        <v>7250</v>
      </c>
      <c r="EB17" s="89">
        <f t="shared" ca="1" si="196"/>
        <v>7250</v>
      </c>
      <c r="EC17" s="89">
        <f t="shared" ca="1" si="196"/>
        <v>7250</v>
      </c>
      <c r="ED17" s="89">
        <f t="shared" ref="ED17" ca="1" si="197">SUM(ED12:ED16)</f>
        <v>7250</v>
      </c>
    </row>
    <row r="18" spans="1:134" ht="15" customHeight="1" x14ac:dyDescent="0.3">
      <c r="B18" s="10"/>
      <c r="C18" s="8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78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91"/>
      <c r="ED18" s="91"/>
    </row>
    <row r="19" spans="1:134" ht="15" customHeight="1" x14ac:dyDescent="0.3">
      <c r="B19" s="7" t="s">
        <v>4</v>
      </c>
      <c r="C19" s="8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78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</row>
    <row r="20" spans="1:134" ht="15" customHeight="1" x14ac:dyDescent="0.3">
      <c r="B20" s="8" t="str">
        <f>+Inputs!B37</f>
        <v>Monthly Mortgage Payment, Fully Loaded</v>
      </c>
      <c r="C20" s="8"/>
      <c r="D20" s="83">
        <f t="shared" ref="D20:D33" ca="1" si="198">+SUM(O20:Z20)</f>
        <v>12518.496809506816</v>
      </c>
      <c r="E20" s="83">
        <f t="shared" ref="E20:E33" ca="1" si="199">+SUM(AA20:AL20)</f>
        <v>12518.496809506816</v>
      </c>
      <c r="F20" s="83">
        <f t="shared" ref="F20:F33" ca="1" si="200">+SUM(AM20:AX20)</f>
        <v>12518.496809506816</v>
      </c>
      <c r="G20" s="83">
        <f t="shared" ref="G20:G33" ca="1" si="201">+SUM(AY20:BJ20)</f>
        <v>12518.496809506816</v>
      </c>
      <c r="H20" s="83">
        <f t="shared" ref="H20:H33" ca="1" si="202">+SUM(BK20:BV20)</f>
        <v>12518.496809506816</v>
      </c>
      <c r="I20" s="83">
        <f t="shared" ref="I20:I33" ca="1" si="203">+SUM(BW20:CH20)</f>
        <v>12518.496809506816</v>
      </c>
      <c r="J20" s="83">
        <f t="shared" ref="J20:J33" ca="1" si="204">+SUM(CI20:CT20)</f>
        <v>12518.496809506816</v>
      </c>
      <c r="K20" s="83">
        <f t="shared" ref="K20:K33" ca="1" si="205">+SUM(CU20:DF20)</f>
        <v>12518.496809506816</v>
      </c>
      <c r="L20" s="83">
        <f t="shared" ref="L20:L33" ca="1" si="206">+SUM(DG20:DR20)</f>
        <v>12518.496809506816</v>
      </c>
      <c r="M20" s="83">
        <f t="shared" ref="M20:M33" ca="1" si="207">+SUM(DS20:ED20)</f>
        <v>12518.496809506816</v>
      </c>
      <c r="N20" s="78"/>
      <c r="O20" s="83">
        <f ca="1">+Inputs!C37</f>
        <v>1043.208067458901</v>
      </c>
      <c r="P20" s="83">
        <f ca="1">+O20</f>
        <v>1043.208067458901</v>
      </c>
      <c r="Q20" s="83">
        <f t="shared" ref="Q20" ca="1" si="208">+P20</f>
        <v>1043.208067458901</v>
      </c>
      <c r="R20" s="83">
        <f t="shared" ref="R20:R33" ca="1" si="209">+Q20</f>
        <v>1043.208067458901</v>
      </c>
      <c r="S20" s="83">
        <f t="shared" ref="S20:S33" ca="1" si="210">+R20</f>
        <v>1043.208067458901</v>
      </c>
      <c r="T20" s="83">
        <f t="shared" ref="T20:T33" ca="1" si="211">+S20</f>
        <v>1043.208067458901</v>
      </c>
      <c r="U20" s="83">
        <f t="shared" ref="U20:U33" ca="1" si="212">+T20</f>
        <v>1043.208067458901</v>
      </c>
      <c r="V20" s="83">
        <f t="shared" ref="V20:V33" ca="1" si="213">+U20</f>
        <v>1043.208067458901</v>
      </c>
      <c r="W20" s="83">
        <f t="shared" ref="W20:W33" ca="1" si="214">+V20</f>
        <v>1043.208067458901</v>
      </c>
      <c r="X20" s="83">
        <f t="shared" ref="X20:X33" ca="1" si="215">+W20</f>
        <v>1043.208067458901</v>
      </c>
      <c r="Y20" s="83">
        <f t="shared" ref="Y20:Y33" ca="1" si="216">+X20</f>
        <v>1043.208067458901</v>
      </c>
      <c r="Z20" s="83">
        <f t="shared" ref="Z20:Z33" ca="1" si="217">+Y20</f>
        <v>1043.208067458901</v>
      </c>
      <c r="AA20" s="83">
        <f t="shared" ref="AA20:AA33" ca="1" si="218">+Z20</f>
        <v>1043.208067458901</v>
      </c>
      <c r="AB20" s="83">
        <f t="shared" ref="AB20:AB33" ca="1" si="219">+AA20</f>
        <v>1043.208067458901</v>
      </c>
      <c r="AC20" s="83">
        <f t="shared" ref="AC20:AC33" ca="1" si="220">+AB20</f>
        <v>1043.208067458901</v>
      </c>
      <c r="AD20" s="83">
        <f t="shared" ref="AD20:AD33" ca="1" si="221">+AC20</f>
        <v>1043.208067458901</v>
      </c>
      <c r="AE20" s="83">
        <f t="shared" ref="AE20:AE33" ca="1" si="222">+AD20</f>
        <v>1043.208067458901</v>
      </c>
      <c r="AF20" s="83">
        <f t="shared" ref="AF20:AF33" ca="1" si="223">+AE20</f>
        <v>1043.208067458901</v>
      </c>
      <c r="AG20" s="83">
        <f t="shared" ref="AG20:AG33" ca="1" si="224">+AF20</f>
        <v>1043.208067458901</v>
      </c>
      <c r="AH20" s="83">
        <f t="shared" ref="AH20:AH33" ca="1" si="225">+AG20</f>
        <v>1043.208067458901</v>
      </c>
      <c r="AI20" s="83">
        <f t="shared" ref="AI20:AI33" ca="1" si="226">+AH20</f>
        <v>1043.208067458901</v>
      </c>
      <c r="AJ20" s="83">
        <f t="shared" ref="AJ20:AJ33" ca="1" si="227">+AI20</f>
        <v>1043.208067458901</v>
      </c>
      <c r="AK20" s="83">
        <f t="shared" ref="AK20:AK33" ca="1" si="228">+AJ20</f>
        <v>1043.208067458901</v>
      </c>
      <c r="AL20" s="83">
        <f t="shared" ref="AL20:AL33" ca="1" si="229">+AK20</f>
        <v>1043.208067458901</v>
      </c>
      <c r="AM20" s="83">
        <f t="shared" ref="AM20:AM33" ca="1" si="230">+AL20</f>
        <v>1043.208067458901</v>
      </c>
      <c r="AN20" s="83">
        <f t="shared" ref="AN20:AN33" ca="1" si="231">+AM20</f>
        <v>1043.208067458901</v>
      </c>
      <c r="AO20" s="83">
        <f t="shared" ref="AO20:AO33" ca="1" si="232">+AN20</f>
        <v>1043.208067458901</v>
      </c>
      <c r="AP20" s="83">
        <f t="shared" ref="AP20:AP33" ca="1" si="233">+AO20</f>
        <v>1043.208067458901</v>
      </c>
      <c r="AQ20" s="83">
        <f t="shared" ref="AQ20:AQ33" ca="1" si="234">+AP20</f>
        <v>1043.208067458901</v>
      </c>
      <c r="AR20" s="83">
        <f t="shared" ref="AR20:AR33" ca="1" si="235">+AQ20</f>
        <v>1043.208067458901</v>
      </c>
      <c r="AS20" s="83">
        <f t="shared" ref="AS20:AS33" ca="1" si="236">+AR20</f>
        <v>1043.208067458901</v>
      </c>
      <c r="AT20" s="83">
        <f t="shared" ref="AT20:AT33" ca="1" si="237">+AS20</f>
        <v>1043.208067458901</v>
      </c>
      <c r="AU20" s="83">
        <f t="shared" ref="AU20:AU33" ca="1" si="238">+AT20</f>
        <v>1043.208067458901</v>
      </c>
      <c r="AV20" s="83">
        <f t="shared" ref="AV20:AV33" ca="1" si="239">+AU20</f>
        <v>1043.208067458901</v>
      </c>
      <c r="AW20" s="83">
        <f t="shared" ref="AW20:AW33" ca="1" si="240">+AV20</f>
        <v>1043.208067458901</v>
      </c>
      <c r="AX20" s="83">
        <f t="shared" ref="AX20:AX33" ca="1" si="241">+AW20</f>
        <v>1043.208067458901</v>
      </c>
      <c r="AY20" s="83">
        <f t="shared" ref="AY20:AY33" ca="1" si="242">+AX20</f>
        <v>1043.208067458901</v>
      </c>
      <c r="AZ20" s="83">
        <f t="shared" ref="AZ20:AZ33" ca="1" si="243">+AY20</f>
        <v>1043.208067458901</v>
      </c>
      <c r="BA20" s="83">
        <f t="shared" ref="BA20:BA33" ca="1" si="244">+AZ20</f>
        <v>1043.208067458901</v>
      </c>
      <c r="BB20" s="83">
        <f t="shared" ref="BB20:BB33" ca="1" si="245">+BA20</f>
        <v>1043.208067458901</v>
      </c>
      <c r="BC20" s="83">
        <f t="shared" ref="BC20:BC33" ca="1" si="246">+BB20</f>
        <v>1043.208067458901</v>
      </c>
      <c r="BD20" s="83">
        <f t="shared" ref="BD20:BD33" ca="1" si="247">+BC20</f>
        <v>1043.208067458901</v>
      </c>
      <c r="BE20" s="83">
        <f t="shared" ref="BE20:BE33" ca="1" si="248">+BD20</f>
        <v>1043.208067458901</v>
      </c>
      <c r="BF20" s="83">
        <f t="shared" ref="BF20:BF33" ca="1" si="249">+BE20</f>
        <v>1043.208067458901</v>
      </c>
      <c r="BG20" s="83">
        <f t="shared" ref="BG20:BG33" ca="1" si="250">+BF20</f>
        <v>1043.208067458901</v>
      </c>
      <c r="BH20" s="83">
        <f t="shared" ref="BH20:BH33" ca="1" si="251">+BG20</f>
        <v>1043.208067458901</v>
      </c>
      <c r="BI20" s="83">
        <f t="shared" ref="BI20:BI33" ca="1" si="252">+BH20</f>
        <v>1043.208067458901</v>
      </c>
      <c r="BJ20" s="83">
        <f t="shared" ref="BJ20:BJ33" ca="1" si="253">+BI20</f>
        <v>1043.208067458901</v>
      </c>
      <c r="BK20" s="83">
        <f t="shared" ref="BK20:BK33" ca="1" si="254">+BJ20</f>
        <v>1043.208067458901</v>
      </c>
      <c r="BL20" s="83">
        <f t="shared" ref="BL20:BL33" ca="1" si="255">+BK20</f>
        <v>1043.208067458901</v>
      </c>
      <c r="BM20" s="83">
        <f t="shared" ref="BM20:BM33" ca="1" si="256">+BL20</f>
        <v>1043.208067458901</v>
      </c>
      <c r="BN20" s="83">
        <f t="shared" ref="BN20:BN33" ca="1" si="257">+BM20</f>
        <v>1043.208067458901</v>
      </c>
      <c r="BO20" s="83">
        <f t="shared" ref="BO20:BO33" ca="1" si="258">+BN20</f>
        <v>1043.208067458901</v>
      </c>
      <c r="BP20" s="83">
        <f t="shared" ref="BP20:BP33" ca="1" si="259">+BO20</f>
        <v>1043.208067458901</v>
      </c>
      <c r="BQ20" s="83">
        <f t="shared" ref="BQ20:BQ33" ca="1" si="260">+BP20</f>
        <v>1043.208067458901</v>
      </c>
      <c r="BR20" s="83">
        <f t="shared" ref="BR20:BR33" ca="1" si="261">+BQ20</f>
        <v>1043.208067458901</v>
      </c>
      <c r="BS20" s="83">
        <f t="shared" ref="BS20:BS33" ca="1" si="262">+BR20</f>
        <v>1043.208067458901</v>
      </c>
      <c r="BT20" s="83">
        <f t="shared" ref="BT20:BT33" ca="1" si="263">+BS20</f>
        <v>1043.208067458901</v>
      </c>
      <c r="BU20" s="83">
        <f t="shared" ref="BU20:BU33" ca="1" si="264">+BT20</f>
        <v>1043.208067458901</v>
      </c>
      <c r="BV20" s="83">
        <f t="shared" ref="BV20:BV33" ca="1" si="265">+BU20</f>
        <v>1043.208067458901</v>
      </c>
      <c r="BW20" s="83">
        <f t="shared" ref="BW20:BW33" ca="1" si="266">+BV20</f>
        <v>1043.208067458901</v>
      </c>
      <c r="BX20" s="83">
        <f t="shared" ref="BX20:BX33" ca="1" si="267">+BW20</f>
        <v>1043.208067458901</v>
      </c>
      <c r="BY20" s="83">
        <f t="shared" ref="BY20:BY33" ca="1" si="268">+BX20</f>
        <v>1043.208067458901</v>
      </c>
      <c r="BZ20" s="83">
        <f t="shared" ref="BZ20:BZ33" ca="1" si="269">+BY20</f>
        <v>1043.208067458901</v>
      </c>
      <c r="CA20" s="83">
        <f t="shared" ref="CA20:CA33" ca="1" si="270">+BZ20</f>
        <v>1043.208067458901</v>
      </c>
      <c r="CB20" s="83">
        <f t="shared" ref="CB20:CB33" ca="1" si="271">+CA20</f>
        <v>1043.208067458901</v>
      </c>
      <c r="CC20" s="83">
        <f t="shared" ref="CC20:CC33" ca="1" si="272">+CB20</f>
        <v>1043.208067458901</v>
      </c>
      <c r="CD20" s="83">
        <f t="shared" ref="CD20:CD33" ca="1" si="273">+CC20</f>
        <v>1043.208067458901</v>
      </c>
      <c r="CE20" s="83">
        <f t="shared" ref="CE20:CE33" ca="1" si="274">+CD20</f>
        <v>1043.208067458901</v>
      </c>
      <c r="CF20" s="83">
        <f t="shared" ref="CF20:CF33" ca="1" si="275">+CE20</f>
        <v>1043.208067458901</v>
      </c>
      <c r="CG20" s="83">
        <f t="shared" ref="CG20:CG33" ca="1" si="276">+CF20</f>
        <v>1043.208067458901</v>
      </c>
      <c r="CH20" s="83">
        <f t="shared" ref="CH20:CH33" ca="1" si="277">+CG20</f>
        <v>1043.208067458901</v>
      </c>
      <c r="CI20" s="83">
        <f t="shared" ref="CI20:CI33" ca="1" si="278">+CH20</f>
        <v>1043.208067458901</v>
      </c>
      <c r="CJ20" s="83">
        <f t="shared" ref="CJ20:CJ33" ca="1" si="279">+CI20</f>
        <v>1043.208067458901</v>
      </c>
      <c r="CK20" s="83">
        <f t="shared" ref="CK20:CK33" ca="1" si="280">+CJ20</f>
        <v>1043.208067458901</v>
      </c>
      <c r="CL20" s="83">
        <f t="shared" ref="CL20:CL33" ca="1" si="281">+CK20</f>
        <v>1043.208067458901</v>
      </c>
      <c r="CM20" s="83">
        <f t="shared" ref="CM20:CM33" ca="1" si="282">+CL20</f>
        <v>1043.208067458901</v>
      </c>
      <c r="CN20" s="83">
        <f t="shared" ref="CN20:CN33" ca="1" si="283">+CM20</f>
        <v>1043.208067458901</v>
      </c>
      <c r="CO20" s="83">
        <f t="shared" ref="CO20:CO33" ca="1" si="284">+CN20</f>
        <v>1043.208067458901</v>
      </c>
      <c r="CP20" s="83">
        <f t="shared" ref="CP20:CP33" ca="1" si="285">+CO20</f>
        <v>1043.208067458901</v>
      </c>
      <c r="CQ20" s="83">
        <f t="shared" ref="CQ20:CQ33" ca="1" si="286">+CP20</f>
        <v>1043.208067458901</v>
      </c>
      <c r="CR20" s="83">
        <f t="shared" ref="CR20:CR33" ca="1" si="287">+CQ20</f>
        <v>1043.208067458901</v>
      </c>
      <c r="CS20" s="83">
        <f t="shared" ref="CS20:CS33" ca="1" si="288">+CR20</f>
        <v>1043.208067458901</v>
      </c>
      <c r="CT20" s="83">
        <f t="shared" ref="CT20:CT33" ca="1" si="289">+CS20</f>
        <v>1043.208067458901</v>
      </c>
      <c r="CU20" s="83">
        <f t="shared" ref="CU20:CU33" ca="1" si="290">+CT20</f>
        <v>1043.208067458901</v>
      </c>
      <c r="CV20" s="83">
        <f t="shared" ref="CV20:CV33" ca="1" si="291">+CU20</f>
        <v>1043.208067458901</v>
      </c>
      <c r="CW20" s="83">
        <f t="shared" ref="CW20:CW33" ca="1" si="292">+CV20</f>
        <v>1043.208067458901</v>
      </c>
      <c r="CX20" s="83">
        <f t="shared" ref="CX20:CX33" ca="1" si="293">+CW20</f>
        <v>1043.208067458901</v>
      </c>
      <c r="CY20" s="83">
        <f t="shared" ref="CY20:CY33" ca="1" si="294">+CX20</f>
        <v>1043.208067458901</v>
      </c>
      <c r="CZ20" s="83">
        <f t="shared" ref="CZ20:CZ33" ca="1" si="295">+CY20</f>
        <v>1043.208067458901</v>
      </c>
      <c r="DA20" s="83">
        <f t="shared" ref="DA20:DA33" ca="1" si="296">+CZ20</f>
        <v>1043.208067458901</v>
      </c>
      <c r="DB20" s="83">
        <f t="shared" ref="DB20:DB33" ca="1" si="297">+DA20</f>
        <v>1043.208067458901</v>
      </c>
      <c r="DC20" s="83">
        <f t="shared" ref="DC20:DC33" ca="1" si="298">+DB20</f>
        <v>1043.208067458901</v>
      </c>
      <c r="DD20" s="83">
        <f t="shared" ref="DD20:DD33" ca="1" si="299">+DC20</f>
        <v>1043.208067458901</v>
      </c>
      <c r="DE20" s="83">
        <f t="shared" ref="DE20:DE33" ca="1" si="300">+DD20</f>
        <v>1043.208067458901</v>
      </c>
      <c r="DF20" s="83">
        <f t="shared" ref="DF20:DF33" ca="1" si="301">+DE20</f>
        <v>1043.208067458901</v>
      </c>
      <c r="DG20" s="83">
        <f t="shared" ref="DG20:DG33" ca="1" si="302">+DF20</f>
        <v>1043.208067458901</v>
      </c>
      <c r="DH20" s="83">
        <f t="shared" ref="DH20:DH33" ca="1" si="303">+DG20</f>
        <v>1043.208067458901</v>
      </c>
      <c r="DI20" s="83">
        <f t="shared" ref="DI20:DI33" ca="1" si="304">+DH20</f>
        <v>1043.208067458901</v>
      </c>
      <c r="DJ20" s="83">
        <f t="shared" ref="DJ20:DJ33" ca="1" si="305">+DI20</f>
        <v>1043.208067458901</v>
      </c>
      <c r="DK20" s="83">
        <f t="shared" ref="DK20:DK33" ca="1" si="306">+DJ20</f>
        <v>1043.208067458901</v>
      </c>
      <c r="DL20" s="83">
        <f t="shared" ref="DL20:DL33" ca="1" si="307">+DK20</f>
        <v>1043.208067458901</v>
      </c>
      <c r="DM20" s="83">
        <f t="shared" ref="DM20:DM33" ca="1" si="308">+DL20</f>
        <v>1043.208067458901</v>
      </c>
      <c r="DN20" s="83">
        <f t="shared" ref="DN20:DN33" ca="1" si="309">+DM20</f>
        <v>1043.208067458901</v>
      </c>
      <c r="DO20" s="83">
        <f t="shared" ref="DO20:DO33" ca="1" si="310">+DN20</f>
        <v>1043.208067458901</v>
      </c>
      <c r="DP20" s="83">
        <f t="shared" ref="DP20:DP33" ca="1" si="311">+DO20</f>
        <v>1043.208067458901</v>
      </c>
      <c r="DQ20" s="83">
        <f t="shared" ref="DQ20:DQ33" ca="1" si="312">+DP20</f>
        <v>1043.208067458901</v>
      </c>
      <c r="DR20" s="83">
        <f t="shared" ref="DR20:DR33" ca="1" si="313">+DQ20</f>
        <v>1043.208067458901</v>
      </c>
      <c r="DS20" s="83">
        <f t="shared" ref="DS20:DS33" ca="1" si="314">+DR20</f>
        <v>1043.208067458901</v>
      </c>
      <c r="DT20" s="83">
        <f t="shared" ref="DT20:DT33" ca="1" si="315">+DS20</f>
        <v>1043.208067458901</v>
      </c>
      <c r="DU20" s="83">
        <f t="shared" ref="DU20:DU33" ca="1" si="316">+DT20</f>
        <v>1043.208067458901</v>
      </c>
      <c r="DV20" s="83">
        <f t="shared" ref="DV20:DV33" ca="1" si="317">+DU20</f>
        <v>1043.208067458901</v>
      </c>
      <c r="DW20" s="83">
        <f t="shared" ref="DW20:DW33" ca="1" si="318">+DV20</f>
        <v>1043.208067458901</v>
      </c>
      <c r="DX20" s="83">
        <f t="shared" ref="DX20:DX33" ca="1" si="319">+DW20</f>
        <v>1043.208067458901</v>
      </c>
      <c r="DY20" s="83">
        <f t="shared" ref="DY20:DY33" ca="1" si="320">+DX20</f>
        <v>1043.208067458901</v>
      </c>
      <c r="DZ20" s="83">
        <f t="shared" ref="DZ20:DZ33" ca="1" si="321">+DY20</f>
        <v>1043.208067458901</v>
      </c>
      <c r="EA20" s="83">
        <f t="shared" ref="EA20:EA33" ca="1" si="322">+DZ20</f>
        <v>1043.208067458901</v>
      </c>
      <c r="EB20" s="83">
        <f t="shared" ref="EB20:EB33" ca="1" si="323">+EA20</f>
        <v>1043.208067458901</v>
      </c>
      <c r="EC20" s="83">
        <f t="shared" ref="EC20:EC33" ca="1" si="324">+EB20</f>
        <v>1043.208067458901</v>
      </c>
      <c r="ED20" s="83">
        <f t="shared" ref="ED20:ED33" ca="1" si="325">+EC20</f>
        <v>1043.208067458901</v>
      </c>
    </row>
    <row r="21" spans="1:134" ht="15" customHeight="1" x14ac:dyDescent="0.3">
      <c r="B21" s="8" t="str">
        <f>+Inputs!B38</f>
        <v>Childcare</v>
      </c>
      <c r="C21" s="8"/>
      <c r="D21" s="85">
        <f t="shared" ca="1" si="198"/>
        <v>3000</v>
      </c>
      <c r="E21" s="85">
        <f t="shared" ca="1" si="199"/>
        <v>3000</v>
      </c>
      <c r="F21" s="85">
        <f t="shared" ca="1" si="200"/>
        <v>3000</v>
      </c>
      <c r="G21" s="85">
        <f t="shared" ca="1" si="201"/>
        <v>3000</v>
      </c>
      <c r="H21" s="85">
        <f t="shared" ca="1" si="202"/>
        <v>3000</v>
      </c>
      <c r="I21" s="85">
        <f t="shared" ca="1" si="203"/>
        <v>3000</v>
      </c>
      <c r="J21" s="85">
        <f t="shared" ca="1" si="204"/>
        <v>3000</v>
      </c>
      <c r="K21" s="85">
        <f t="shared" ca="1" si="205"/>
        <v>3000</v>
      </c>
      <c r="L21" s="85">
        <f t="shared" ca="1" si="206"/>
        <v>3000</v>
      </c>
      <c r="M21" s="85">
        <f t="shared" ca="1" si="207"/>
        <v>3000</v>
      </c>
      <c r="N21" s="78"/>
      <c r="O21" s="85">
        <f ca="1">+Inputs!C38</f>
        <v>250</v>
      </c>
      <c r="P21" s="85">
        <f ca="1">+O21</f>
        <v>250</v>
      </c>
      <c r="Q21" s="85">
        <f t="shared" ref="Q21" ca="1" si="326">+P21</f>
        <v>250</v>
      </c>
      <c r="R21" s="85">
        <f t="shared" ca="1" si="209"/>
        <v>250</v>
      </c>
      <c r="S21" s="85">
        <f t="shared" ca="1" si="210"/>
        <v>250</v>
      </c>
      <c r="T21" s="85">
        <f t="shared" ca="1" si="211"/>
        <v>250</v>
      </c>
      <c r="U21" s="85">
        <f t="shared" ca="1" si="212"/>
        <v>250</v>
      </c>
      <c r="V21" s="85">
        <f t="shared" ca="1" si="213"/>
        <v>250</v>
      </c>
      <c r="W21" s="85">
        <f t="shared" ca="1" si="214"/>
        <v>250</v>
      </c>
      <c r="X21" s="85">
        <f t="shared" ca="1" si="215"/>
        <v>250</v>
      </c>
      <c r="Y21" s="85">
        <f t="shared" ca="1" si="216"/>
        <v>250</v>
      </c>
      <c r="Z21" s="85">
        <f t="shared" ca="1" si="217"/>
        <v>250</v>
      </c>
      <c r="AA21" s="85">
        <f t="shared" ca="1" si="218"/>
        <v>250</v>
      </c>
      <c r="AB21" s="85">
        <f t="shared" ca="1" si="219"/>
        <v>250</v>
      </c>
      <c r="AC21" s="85">
        <f t="shared" ca="1" si="220"/>
        <v>250</v>
      </c>
      <c r="AD21" s="85">
        <f t="shared" ca="1" si="221"/>
        <v>250</v>
      </c>
      <c r="AE21" s="85">
        <f t="shared" ca="1" si="222"/>
        <v>250</v>
      </c>
      <c r="AF21" s="85">
        <f t="shared" ca="1" si="223"/>
        <v>250</v>
      </c>
      <c r="AG21" s="85">
        <f t="shared" ca="1" si="224"/>
        <v>250</v>
      </c>
      <c r="AH21" s="85">
        <f t="shared" ca="1" si="225"/>
        <v>250</v>
      </c>
      <c r="AI21" s="85">
        <f t="shared" ca="1" si="226"/>
        <v>250</v>
      </c>
      <c r="AJ21" s="85">
        <f t="shared" ca="1" si="227"/>
        <v>250</v>
      </c>
      <c r="AK21" s="85">
        <f t="shared" ca="1" si="228"/>
        <v>250</v>
      </c>
      <c r="AL21" s="85">
        <f t="shared" ca="1" si="229"/>
        <v>250</v>
      </c>
      <c r="AM21" s="85">
        <f t="shared" ca="1" si="230"/>
        <v>250</v>
      </c>
      <c r="AN21" s="85">
        <f t="shared" ca="1" si="231"/>
        <v>250</v>
      </c>
      <c r="AO21" s="85">
        <f t="shared" ca="1" si="232"/>
        <v>250</v>
      </c>
      <c r="AP21" s="85">
        <f t="shared" ca="1" si="233"/>
        <v>250</v>
      </c>
      <c r="AQ21" s="85">
        <f t="shared" ca="1" si="234"/>
        <v>250</v>
      </c>
      <c r="AR21" s="85">
        <f t="shared" ca="1" si="235"/>
        <v>250</v>
      </c>
      <c r="AS21" s="85">
        <f t="shared" ca="1" si="236"/>
        <v>250</v>
      </c>
      <c r="AT21" s="85">
        <f t="shared" ca="1" si="237"/>
        <v>250</v>
      </c>
      <c r="AU21" s="85">
        <f t="shared" ca="1" si="238"/>
        <v>250</v>
      </c>
      <c r="AV21" s="85">
        <f t="shared" ca="1" si="239"/>
        <v>250</v>
      </c>
      <c r="AW21" s="85">
        <f t="shared" ca="1" si="240"/>
        <v>250</v>
      </c>
      <c r="AX21" s="85">
        <f t="shared" ca="1" si="241"/>
        <v>250</v>
      </c>
      <c r="AY21" s="85">
        <f t="shared" ca="1" si="242"/>
        <v>250</v>
      </c>
      <c r="AZ21" s="85">
        <f t="shared" ca="1" si="243"/>
        <v>250</v>
      </c>
      <c r="BA21" s="85">
        <f t="shared" ca="1" si="244"/>
        <v>250</v>
      </c>
      <c r="BB21" s="85">
        <f t="shared" ca="1" si="245"/>
        <v>250</v>
      </c>
      <c r="BC21" s="85">
        <f t="shared" ca="1" si="246"/>
        <v>250</v>
      </c>
      <c r="BD21" s="85">
        <f t="shared" ca="1" si="247"/>
        <v>250</v>
      </c>
      <c r="BE21" s="85">
        <f t="shared" ca="1" si="248"/>
        <v>250</v>
      </c>
      <c r="BF21" s="85">
        <f t="shared" ca="1" si="249"/>
        <v>250</v>
      </c>
      <c r="BG21" s="85">
        <f t="shared" ca="1" si="250"/>
        <v>250</v>
      </c>
      <c r="BH21" s="85">
        <f t="shared" ca="1" si="251"/>
        <v>250</v>
      </c>
      <c r="BI21" s="85">
        <f t="shared" ca="1" si="252"/>
        <v>250</v>
      </c>
      <c r="BJ21" s="85">
        <f t="shared" ca="1" si="253"/>
        <v>250</v>
      </c>
      <c r="BK21" s="85">
        <f t="shared" ca="1" si="254"/>
        <v>250</v>
      </c>
      <c r="BL21" s="85">
        <f t="shared" ca="1" si="255"/>
        <v>250</v>
      </c>
      <c r="BM21" s="85">
        <f t="shared" ca="1" si="256"/>
        <v>250</v>
      </c>
      <c r="BN21" s="85">
        <f t="shared" ca="1" si="257"/>
        <v>250</v>
      </c>
      <c r="BO21" s="85">
        <f t="shared" ca="1" si="258"/>
        <v>250</v>
      </c>
      <c r="BP21" s="85">
        <f t="shared" ca="1" si="259"/>
        <v>250</v>
      </c>
      <c r="BQ21" s="85">
        <f t="shared" ca="1" si="260"/>
        <v>250</v>
      </c>
      <c r="BR21" s="85">
        <f t="shared" ca="1" si="261"/>
        <v>250</v>
      </c>
      <c r="BS21" s="85">
        <f t="shared" ca="1" si="262"/>
        <v>250</v>
      </c>
      <c r="BT21" s="85">
        <f t="shared" ca="1" si="263"/>
        <v>250</v>
      </c>
      <c r="BU21" s="85">
        <f t="shared" ca="1" si="264"/>
        <v>250</v>
      </c>
      <c r="BV21" s="85">
        <f t="shared" ca="1" si="265"/>
        <v>250</v>
      </c>
      <c r="BW21" s="85">
        <f t="shared" ca="1" si="266"/>
        <v>250</v>
      </c>
      <c r="BX21" s="85">
        <f t="shared" ca="1" si="267"/>
        <v>250</v>
      </c>
      <c r="BY21" s="85">
        <f t="shared" ca="1" si="268"/>
        <v>250</v>
      </c>
      <c r="BZ21" s="85">
        <f t="shared" ca="1" si="269"/>
        <v>250</v>
      </c>
      <c r="CA21" s="85">
        <f t="shared" ca="1" si="270"/>
        <v>250</v>
      </c>
      <c r="CB21" s="85">
        <f t="shared" ca="1" si="271"/>
        <v>250</v>
      </c>
      <c r="CC21" s="85">
        <f t="shared" ca="1" si="272"/>
        <v>250</v>
      </c>
      <c r="CD21" s="85">
        <f t="shared" ca="1" si="273"/>
        <v>250</v>
      </c>
      <c r="CE21" s="85">
        <f t="shared" ca="1" si="274"/>
        <v>250</v>
      </c>
      <c r="CF21" s="85">
        <f t="shared" ca="1" si="275"/>
        <v>250</v>
      </c>
      <c r="CG21" s="85">
        <f t="shared" ca="1" si="276"/>
        <v>250</v>
      </c>
      <c r="CH21" s="85">
        <f t="shared" ca="1" si="277"/>
        <v>250</v>
      </c>
      <c r="CI21" s="85">
        <f t="shared" ca="1" si="278"/>
        <v>250</v>
      </c>
      <c r="CJ21" s="85">
        <f t="shared" ca="1" si="279"/>
        <v>250</v>
      </c>
      <c r="CK21" s="85">
        <f t="shared" ca="1" si="280"/>
        <v>250</v>
      </c>
      <c r="CL21" s="85">
        <f t="shared" ca="1" si="281"/>
        <v>250</v>
      </c>
      <c r="CM21" s="85">
        <f t="shared" ca="1" si="282"/>
        <v>250</v>
      </c>
      <c r="CN21" s="85">
        <f t="shared" ca="1" si="283"/>
        <v>250</v>
      </c>
      <c r="CO21" s="85">
        <f t="shared" ca="1" si="284"/>
        <v>250</v>
      </c>
      <c r="CP21" s="85">
        <f t="shared" ca="1" si="285"/>
        <v>250</v>
      </c>
      <c r="CQ21" s="85">
        <f t="shared" ca="1" si="286"/>
        <v>250</v>
      </c>
      <c r="CR21" s="85">
        <f t="shared" ca="1" si="287"/>
        <v>250</v>
      </c>
      <c r="CS21" s="85">
        <f t="shared" ca="1" si="288"/>
        <v>250</v>
      </c>
      <c r="CT21" s="85">
        <f t="shared" ca="1" si="289"/>
        <v>250</v>
      </c>
      <c r="CU21" s="85">
        <f t="shared" ca="1" si="290"/>
        <v>250</v>
      </c>
      <c r="CV21" s="85">
        <f t="shared" ca="1" si="291"/>
        <v>250</v>
      </c>
      <c r="CW21" s="85">
        <f t="shared" ca="1" si="292"/>
        <v>250</v>
      </c>
      <c r="CX21" s="85">
        <f t="shared" ca="1" si="293"/>
        <v>250</v>
      </c>
      <c r="CY21" s="85">
        <f t="shared" ca="1" si="294"/>
        <v>250</v>
      </c>
      <c r="CZ21" s="85">
        <f t="shared" ca="1" si="295"/>
        <v>250</v>
      </c>
      <c r="DA21" s="85">
        <f t="shared" ca="1" si="296"/>
        <v>250</v>
      </c>
      <c r="DB21" s="85">
        <f t="shared" ca="1" si="297"/>
        <v>250</v>
      </c>
      <c r="DC21" s="85">
        <f t="shared" ca="1" si="298"/>
        <v>250</v>
      </c>
      <c r="DD21" s="85">
        <f t="shared" ca="1" si="299"/>
        <v>250</v>
      </c>
      <c r="DE21" s="85">
        <f t="shared" ca="1" si="300"/>
        <v>250</v>
      </c>
      <c r="DF21" s="85">
        <f t="shared" ca="1" si="301"/>
        <v>250</v>
      </c>
      <c r="DG21" s="85">
        <f t="shared" ca="1" si="302"/>
        <v>250</v>
      </c>
      <c r="DH21" s="85">
        <f t="shared" ca="1" si="303"/>
        <v>250</v>
      </c>
      <c r="DI21" s="85">
        <f t="shared" ca="1" si="304"/>
        <v>250</v>
      </c>
      <c r="DJ21" s="85">
        <f t="shared" ca="1" si="305"/>
        <v>250</v>
      </c>
      <c r="DK21" s="85">
        <f t="shared" ca="1" si="306"/>
        <v>250</v>
      </c>
      <c r="DL21" s="85">
        <f t="shared" ca="1" si="307"/>
        <v>250</v>
      </c>
      <c r="DM21" s="85">
        <f t="shared" ca="1" si="308"/>
        <v>250</v>
      </c>
      <c r="DN21" s="85">
        <f t="shared" ca="1" si="309"/>
        <v>250</v>
      </c>
      <c r="DO21" s="85">
        <f t="shared" ca="1" si="310"/>
        <v>250</v>
      </c>
      <c r="DP21" s="85">
        <f t="shared" ca="1" si="311"/>
        <v>250</v>
      </c>
      <c r="DQ21" s="85">
        <f t="shared" ca="1" si="312"/>
        <v>250</v>
      </c>
      <c r="DR21" s="85">
        <f t="shared" ca="1" si="313"/>
        <v>250</v>
      </c>
      <c r="DS21" s="85">
        <f t="shared" ca="1" si="314"/>
        <v>250</v>
      </c>
      <c r="DT21" s="85">
        <f t="shared" ca="1" si="315"/>
        <v>250</v>
      </c>
      <c r="DU21" s="85">
        <f t="shared" ca="1" si="316"/>
        <v>250</v>
      </c>
      <c r="DV21" s="85">
        <f t="shared" ca="1" si="317"/>
        <v>250</v>
      </c>
      <c r="DW21" s="85">
        <f t="shared" ca="1" si="318"/>
        <v>250</v>
      </c>
      <c r="DX21" s="85">
        <f t="shared" ca="1" si="319"/>
        <v>250</v>
      </c>
      <c r="DY21" s="85">
        <f t="shared" ca="1" si="320"/>
        <v>250</v>
      </c>
      <c r="DZ21" s="85">
        <f t="shared" ca="1" si="321"/>
        <v>250</v>
      </c>
      <c r="EA21" s="85">
        <f t="shared" ca="1" si="322"/>
        <v>250</v>
      </c>
      <c r="EB21" s="85">
        <f t="shared" ca="1" si="323"/>
        <v>250</v>
      </c>
      <c r="EC21" s="85">
        <f t="shared" ca="1" si="324"/>
        <v>250</v>
      </c>
      <c r="ED21" s="85">
        <f t="shared" ca="1" si="325"/>
        <v>250</v>
      </c>
    </row>
    <row r="22" spans="1:134" ht="15" customHeight="1" x14ac:dyDescent="0.35">
      <c r="A22" s="1"/>
      <c r="B22" s="8" t="str">
        <f>+Inputs!B39</f>
        <v>Credit Card</v>
      </c>
      <c r="C22" s="8"/>
      <c r="D22" s="85">
        <f t="shared" ca="1" si="198"/>
        <v>6000</v>
      </c>
      <c r="E22" s="85">
        <f t="shared" ca="1" si="199"/>
        <v>6000</v>
      </c>
      <c r="F22" s="85">
        <f t="shared" ca="1" si="200"/>
        <v>6000</v>
      </c>
      <c r="G22" s="85">
        <f t="shared" ca="1" si="201"/>
        <v>6000</v>
      </c>
      <c r="H22" s="85">
        <f t="shared" ca="1" si="202"/>
        <v>6000</v>
      </c>
      <c r="I22" s="85">
        <f t="shared" ca="1" si="203"/>
        <v>6000</v>
      </c>
      <c r="J22" s="85">
        <f t="shared" ca="1" si="204"/>
        <v>6000</v>
      </c>
      <c r="K22" s="85">
        <f t="shared" ca="1" si="205"/>
        <v>6000</v>
      </c>
      <c r="L22" s="85">
        <f t="shared" ca="1" si="206"/>
        <v>6000</v>
      </c>
      <c r="M22" s="85">
        <f t="shared" ca="1" si="207"/>
        <v>6000</v>
      </c>
      <c r="N22" s="78"/>
      <c r="O22" s="85">
        <f ca="1">+Inputs!C39</f>
        <v>500</v>
      </c>
      <c r="P22" s="85">
        <f ca="1">+O22</f>
        <v>500</v>
      </c>
      <c r="Q22" s="85">
        <f t="shared" ref="Q22" ca="1" si="327">+P22</f>
        <v>500</v>
      </c>
      <c r="R22" s="85">
        <f t="shared" ca="1" si="209"/>
        <v>500</v>
      </c>
      <c r="S22" s="85">
        <f t="shared" ca="1" si="210"/>
        <v>500</v>
      </c>
      <c r="T22" s="85">
        <f t="shared" ca="1" si="211"/>
        <v>500</v>
      </c>
      <c r="U22" s="85">
        <f t="shared" ca="1" si="212"/>
        <v>500</v>
      </c>
      <c r="V22" s="85">
        <f t="shared" ca="1" si="213"/>
        <v>500</v>
      </c>
      <c r="W22" s="85">
        <f t="shared" ca="1" si="214"/>
        <v>500</v>
      </c>
      <c r="X22" s="85">
        <f t="shared" ca="1" si="215"/>
        <v>500</v>
      </c>
      <c r="Y22" s="85">
        <f t="shared" ca="1" si="216"/>
        <v>500</v>
      </c>
      <c r="Z22" s="85">
        <f t="shared" ca="1" si="217"/>
        <v>500</v>
      </c>
      <c r="AA22" s="85">
        <f t="shared" ca="1" si="218"/>
        <v>500</v>
      </c>
      <c r="AB22" s="85">
        <f t="shared" ca="1" si="219"/>
        <v>500</v>
      </c>
      <c r="AC22" s="85">
        <f t="shared" ca="1" si="220"/>
        <v>500</v>
      </c>
      <c r="AD22" s="85">
        <f t="shared" ca="1" si="221"/>
        <v>500</v>
      </c>
      <c r="AE22" s="85">
        <f t="shared" ca="1" si="222"/>
        <v>500</v>
      </c>
      <c r="AF22" s="85">
        <f t="shared" ca="1" si="223"/>
        <v>500</v>
      </c>
      <c r="AG22" s="85">
        <f t="shared" ca="1" si="224"/>
        <v>500</v>
      </c>
      <c r="AH22" s="85">
        <f t="shared" ca="1" si="225"/>
        <v>500</v>
      </c>
      <c r="AI22" s="85">
        <f t="shared" ca="1" si="226"/>
        <v>500</v>
      </c>
      <c r="AJ22" s="85">
        <f t="shared" ca="1" si="227"/>
        <v>500</v>
      </c>
      <c r="AK22" s="85">
        <f t="shared" ca="1" si="228"/>
        <v>500</v>
      </c>
      <c r="AL22" s="85">
        <f t="shared" ca="1" si="229"/>
        <v>500</v>
      </c>
      <c r="AM22" s="85">
        <f t="shared" ca="1" si="230"/>
        <v>500</v>
      </c>
      <c r="AN22" s="85">
        <f t="shared" ca="1" si="231"/>
        <v>500</v>
      </c>
      <c r="AO22" s="85">
        <f t="shared" ca="1" si="232"/>
        <v>500</v>
      </c>
      <c r="AP22" s="85">
        <f t="shared" ca="1" si="233"/>
        <v>500</v>
      </c>
      <c r="AQ22" s="85">
        <f t="shared" ca="1" si="234"/>
        <v>500</v>
      </c>
      <c r="AR22" s="85">
        <f t="shared" ca="1" si="235"/>
        <v>500</v>
      </c>
      <c r="AS22" s="85">
        <f t="shared" ca="1" si="236"/>
        <v>500</v>
      </c>
      <c r="AT22" s="85">
        <f t="shared" ca="1" si="237"/>
        <v>500</v>
      </c>
      <c r="AU22" s="85">
        <f t="shared" ca="1" si="238"/>
        <v>500</v>
      </c>
      <c r="AV22" s="85">
        <f t="shared" ca="1" si="239"/>
        <v>500</v>
      </c>
      <c r="AW22" s="85">
        <f t="shared" ca="1" si="240"/>
        <v>500</v>
      </c>
      <c r="AX22" s="85">
        <f t="shared" ca="1" si="241"/>
        <v>500</v>
      </c>
      <c r="AY22" s="85">
        <f t="shared" ca="1" si="242"/>
        <v>500</v>
      </c>
      <c r="AZ22" s="85">
        <f t="shared" ca="1" si="243"/>
        <v>500</v>
      </c>
      <c r="BA22" s="85">
        <f t="shared" ca="1" si="244"/>
        <v>500</v>
      </c>
      <c r="BB22" s="85">
        <f t="shared" ca="1" si="245"/>
        <v>500</v>
      </c>
      <c r="BC22" s="85">
        <f t="shared" ca="1" si="246"/>
        <v>500</v>
      </c>
      <c r="BD22" s="85">
        <f t="shared" ca="1" si="247"/>
        <v>500</v>
      </c>
      <c r="BE22" s="85">
        <f t="shared" ca="1" si="248"/>
        <v>500</v>
      </c>
      <c r="BF22" s="85">
        <f t="shared" ca="1" si="249"/>
        <v>500</v>
      </c>
      <c r="BG22" s="85">
        <f t="shared" ca="1" si="250"/>
        <v>500</v>
      </c>
      <c r="BH22" s="85">
        <f t="shared" ca="1" si="251"/>
        <v>500</v>
      </c>
      <c r="BI22" s="85">
        <f t="shared" ca="1" si="252"/>
        <v>500</v>
      </c>
      <c r="BJ22" s="85">
        <f t="shared" ca="1" si="253"/>
        <v>500</v>
      </c>
      <c r="BK22" s="85">
        <f t="shared" ca="1" si="254"/>
        <v>500</v>
      </c>
      <c r="BL22" s="85">
        <f t="shared" ca="1" si="255"/>
        <v>500</v>
      </c>
      <c r="BM22" s="85">
        <f t="shared" ca="1" si="256"/>
        <v>500</v>
      </c>
      <c r="BN22" s="85">
        <f t="shared" ca="1" si="257"/>
        <v>500</v>
      </c>
      <c r="BO22" s="85">
        <f t="shared" ca="1" si="258"/>
        <v>500</v>
      </c>
      <c r="BP22" s="85">
        <f t="shared" ca="1" si="259"/>
        <v>500</v>
      </c>
      <c r="BQ22" s="85">
        <f t="shared" ca="1" si="260"/>
        <v>500</v>
      </c>
      <c r="BR22" s="85">
        <f t="shared" ca="1" si="261"/>
        <v>500</v>
      </c>
      <c r="BS22" s="85">
        <f t="shared" ca="1" si="262"/>
        <v>500</v>
      </c>
      <c r="BT22" s="85">
        <f t="shared" ca="1" si="263"/>
        <v>500</v>
      </c>
      <c r="BU22" s="85">
        <f t="shared" ca="1" si="264"/>
        <v>500</v>
      </c>
      <c r="BV22" s="85">
        <f t="shared" ca="1" si="265"/>
        <v>500</v>
      </c>
      <c r="BW22" s="85">
        <f t="shared" ca="1" si="266"/>
        <v>500</v>
      </c>
      <c r="BX22" s="85">
        <f t="shared" ca="1" si="267"/>
        <v>500</v>
      </c>
      <c r="BY22" s="85">
        <f t="shared" ca="1" si="268"/>
        <v>500</v>
      </c>
      <c r="BZ22" s="85">
        <f t="shared" ca="1" si="269"/>
        <v>500</v>
      </c>
      <c r="CA22" s="85">
        <f t="shared" ca="1" si="270"/>
        <v>500</v>
      </c>
      <c r="CB22" s="85">
        <f t="shared" ca="1" si="271"/>
        <v>500</v>
      </c>
      <c r="CC22" s="85">
        <f t="shared" ca="1" si="272"/>
        <v>500</v>
      </c>
      <c r="CD22" s="85">
        <f t="shared" ca="1" si="273"/>
        <v>500</v>
      </c>
      <c r="CE22" s="85">
        <f t="shared" ca="1" si="274"/>
        <v>500</v>
      </c>
      <c r="CF22" s="85">
        <f t="shared" ca="1" si="275"/>
        <v>500</v>
      </c>
      <c r="CG22" s="85">
        <f t="shared" ca="1" si="276"/>
        <v>500</v>
      </c>
      <c r="CH22" s="85">
        <f t="shared" ca="1" si="277"/>
        <v>500</v>
      </c>
      <c r="CI22" s="85">
        <f t="shared" ca="1" si="278"/>
        <v>500</v>
      </c>
      <c r="CJ22" s="85">
        <f t="shared" ca="1" si="279"/>
        <v>500</v>
      </c>
      <c r="CK22" s="85">
        <f t="shared" ca="1" si="280"/>
        <v>500</v>
      </c>
      <c r="CL22" s="85">
        <f t="shared" ca="1" si="281"/>
        <v>500</v>
      </c>
      <c r="CM22" s="85">
        <f t="shared" ca="1" si="282"/>
        <v>500</v>
      </c>
      <c r="CN22" s="85">
        <f t="shared" ca="1" si="283"/>
        <v>500</v>
      </c>
      <c r="CO22" s="85">
        <f t="shared" ca="1" si="284"/>
        <v>500</v>
      </c>
      <c r="CP22" s="85">
        <f t="shared" ca="1" si="285"/>
        <v>500</v>
      </c>
      <c r="CQ22" s="85">
        <f t="shared" ca="1" si="286"/>
        <v>500</v>
      </c>
      <c r="CR22" s="85">
        <f t="shared" ca="1" si="287"/>
        <v>500</v>
      </c>
      <c r="CS22" s="85">
        <f t="shared" ca="1" si="288"/>
        <v>500</v>
      </c>
      <c r="CT22" s="85">
        <f t="shared" ca="1" si="289"/>
        <v>500</v>
      </c>
      <c r="CU22" s="85">
        <f t="shared" ca="1" si="290"/>
        <v>500</v>
      </c>
      <c r="CV22" s="85">
        <f t="shared" ca="1" si="291"/>
        <v>500</v>
      </c>
      <c r="CW22" s="85">
        <f t="shared" ca="1" si="292"/>
        <v>500</v>
      </c>
      <c r="CX22" s="85">
        <f t="shared" ca="1" si="293"/>
        <v>500</v>
      </c>
      <c r="CY22" s="85">
        <f t="shared" ca="1" si="294"/>
        <v>500</v>
      </c>
      <c r="CZ22" s="85">
        <f t="shared" ca="1" si="295"/>
        <v>500</v>
      </c>
      <c r="DA22" s="85">
        <f t="shared" ca="1" si="296"/>
        <v>500</v>
      </c>
      <c r="DB22" s="85">
        <f t="shared" ca="1" si="297"/>
        <v>500</v>
      </c>
      <c r="DC22" s="85">
        <f t="shared" ca="1" si="298"/>
        <v>500</v>
      </c>
      <c r="DD22" s="85">
        <f t="shared" ca="1" si="299"/>
        <v>500</v>
      </c>
      <c r="DE22" s="85">
        <f t="shared" ca="1" si="300"/>
        <v>500</v>
      </c>
      <c r="DF22" s="85">
        <f t="shared" ca="1" si="301"/>
        <v>500</v>
      </c>
      <c r="DG22" s="85">
        <f t="shared" ca="1" si="302"/>
        <v>500</v>
      </c>
      <c r="DH22" s="85">
        <f t="shared" ca="1" si="303"/>
        <v>500</v>
      </c>
      <c r="DI22" s="85">
        <f t="shared" ca="1" si="304"/>
        <v>500</v>
      </c>
      <c r="DJ22" s="85">
        <f t="shared" ca="1" si="305"/>
        <v>500</v>
      </c>
      <c r="DK22" s="85">
        <f t="shared" ca="1" si="306"/>
        <v>500</v>
      </c>
      <c r="DL22" s="85">
        <f t="shared" ca="1" si="307"/>
        <v>500</v>
      </c>
      <c r="DM22" s="85">
        <f t="shared" ca="1" si="308"/>
        <v>500</v>
      </c>
      <c r="DN22" s="85">
        <f t="shared" ca="1" si="309"/>
        <v>500</v>
      </c>
      <c r="DO22" s="85">
        <f t="shared" ca="1" si="310"/>
        <v>500</v>
      </c>
      <c r="DP22" s="85">
        <f t="shared" ca="1" si="311"/>
        <v>500</v>
      </c>
      <c r="DQ22" s="85">
        <f t="shared" ca="1" si="312"/>
        <v>500</v>
      </c>
      <c r="DR22" s="85">
        <f t="shared" ca="1" si="313"/>
        <v>500</v>
      </c>
      <c r="DS22" s="85">
        <f t="shared" ca="1" si="314"/>
        <v>500</v>
      </c>
      <c r="DT22" s="85">
        <f t="shared" ca="1" si="315"/>
        <v>500</v>
      </c>
      <c r="DU22" s="85">
        <f t="shared" ca="1" si="316"/>
        <v>500</v>
      </c>
      <c r="DV22" s="85">
        <f t="shared" ca="1" si="317"/>
        <v>500</v>
      </c>
      <c r="DW22" s="85">
        <f t="shared" ca="1" si="318"/>
        <v>500</v>
      </c>
      <c r="DX22" s="85">
        <f t="shared" ca="1" si="319"/>
        <v>500</v>
      </c>
      <c r="DY22" s="85">
        <f t="shared" ca="1" si="320"/>
        <v>500</v>
      </c>
      <c r="DZ22" s="85">
        <f t="shared" ca="1" si="321"/>
        <v>500</v>
      </c>
      <c r="EA22" s="85">
        <f t="shared" ca="1" si="322"/>
        <v>500</v>
      </c>
      <c r="EB22" s="85">
        <f t="shared" ca="1" si="323"/>
        <v>500</v>
      </c>
      <c r="EC22" s="85">
        <f t="shared" ca="1" si="324"/>
        <v>500</v>
      </c>
      <c r="ED22" s="85">
        <f t="shared" ca="1" si="325"/>
        <v>500</v>
      </c>
    </row>
    <row r="23" spans="1:134" ht="15" customHeight="1" x14ac:dyDescent="0.35">
      <c r="A23" s="1"/>
      <c r="B23" s="8" t="str">
        <f>+Inputs!B40</f>
        <v>Credit Card</v>
      </c>
      <c r="C23" s="8"/>
      <c r="D23" s="85">
        <f t="shared" ca="1" si="198"/>
        <v>6000</v>
      </c>
      <c r="E23" s="85">
        <f t="shared" ca="1" si="199"/>
        <v>6000</v>
      </c>
      <c r="F23" s="85">
        <f t="shared" ca="1" si="200"/>
        <v>6000</v>
      </c>
      <c r="G23" s="85">
        <f t="shared" ca="1" si="201"/>
        <v>6000</v>
      </c>
      <c r="H23" s="85">
        <f t="shared" ca="1" si="202"/>
        <v>6000</v>
      </c>
      <c r="I23" s="85">
        <f t="shared" ca="1" si="203"/>
        <v>6000</v>
      </c>
      <c r="J23" s="85">
        <f t="shared" ca="1" si="204"/>
        <v>6000</v>
      </c>
      <c r="K23" s="85">
        <f t="shared" ca="1" si="205"/>
        <v>6000</v>
      </c>
      <c r="L23" s="85">
        <f t="shared" ca="1" si="206"/>
        <v>6000</v>
      </c>
      <c r="M23" s="85">
        <f t="shared" ca="1" si="207"/>
        <v>6000</v>
      </c>
      <c r="N23" s="78"/>
      <c r="O23" s="85">
        <f ca="1">+Inputs!C40</f>
        <v>500</v>
      </c>
      <c r="P23" s="85">
        <f t="shared" ref="P23:Q23" ca="1" si="328">+O23</f>
        <v>500</v>
      </c>
      <c r="Q23" s="85">
        <f t="shared" ca="1" si="328"/>
        <v>500</v>
      </c>
      <c r="R23" s="85">
        <f t="shared" ca="1" si="209"/>
        <v>500</v>
      </c>
      <c r="S23" s="85">
        <f t="shared" ca="1" si="210"/>
        <v>500</v>
      </c>
      <c r="T23" s="85">
        <f t="shared" ca="1" si="211"/>
        <v>500</v>
      </c>
      <c r="U23" s="85">
        <f t="shared" ca="1" si="212"/>
        <v>500</v>
      </c>
      <c r="V23" s="85">
        <f t="shared" ca="1" si="213"/>
        <v>500</v>
      </c>
      <c r="W23" s="85">
        <f t="shared" ca="1" si="214"/>
        <v>500</v>
      </c>
      <c r="X23" s="85">
        <f t="shared" ca="1" si="215"/>
        <v>500</v>
      </c>
      <c r="Y23" s="85">
        <f t="shared" ca="1" si="216"/>
        <v>500</v>
      </c>
      <c r="Z23" s="85">
        <f t="shared" ca="1" si="217"/>
        <v>500</v>
      </c>
      <c r="AA23" s="85">
        <f t="shared" ca="1" si="218"/>
        <v>500</v>
      </c>
      <c r="AB23" s="85">
        <f t="shared" ca="1" si="219"/>
        <v>500</v>
      </c>
      <c r="AC23" s="85">
        <f t="shared" ca="1" si="220"/>
        <v>500</v>
      </c>
      <c r="AD23" s="85">
        <f t="shared" ca="1" si="221"/>
        <v>500</v>
      </c>
      <c r="AE23" s="85">
        <f t="shared" ca="1" si="222"/>
        <v>500</v>
      </c>
      <c r="AF23" s="85">
        <f t="shared" ca="1" si="223"/>
        <v>500</v>
      </c>
      <c r="AG23" s="85">
        <f t="shared" ca="1" si="224"/>
        <v>500</v>
      </c>
      <c r="AH23" s="85">
        <f t="shared" ca="1" si="225"/>
        <v>500</v>
      </c>
      <c r="AI23" s="85">
        <f t="shared" ca="1" si="226"/>
        <v>500</v>
      </c>
      <c r="AJ23" s="85">
        <f t="shared" ca="1" si="227"/>
        <v>500</v>
      </c>
      <c r="AK23" s="85">
        <f t="shared" ca="1" si="228"/>
        <v>500</v>
      </c>
      <c r="AL23" s="85">
        <f t="shared" ca="1" si="229"/>
        <v>500</v>
      </c>
      <c r="AM23" s="85">
        <f t="shared" ca="1" si="230"/>
        <v>500</v>
      </c>
      <c r="AN23" s="85">
        <f t="shared" ca="1" si="231"/>
        <v>500</v>
      </c>
      <c r="AO23" s="85">
        <f t="shared" ca="1" si="232"/>
        <v>500</v>
      </c>
      <c r="AP23" s="85">
        <f t="shared" ca="1" si="233"/>
        <v>500</v>
      </c>
      <c r="AQ23" s="85">
        <f t="shared" ca="1" si="234"/>
        <v>500</v>
      </c>
      <c r="AR23" s="85">
        <f t="shared" ca="1" si="235"/>
        <v>500</v>
      </c>
      <c r="AS23" s="85">
        <f t="shared" ca="1" si="236"/>
        <v>500</v>
      </c>
      <c r="AT23" s="85">
        <f t="shared" ca="1" si="237"/>
        <v>500</v>
      </c>
      <c r="AU23" s="85">
        <f t="shared" ca="1" si="238"/>
        <v>500</v>
      </c>
      <c r="AV23" s="85">
        <f t="shared" ca="1" si="239"/>
        <v>500</v>
      </c>
      <c r="AW23" s="85">
        <f t="shared" ca="1" si="240"/>
        <v>500</v>
      </c>
      <c r="AX23" s="85">
        <f t="shared" ca="1" si="241"/>
        <v>500</v>
      </c>
      <c r="AY23" s="85">
        <f t="shared" ca="1" si="242"/>
        <v>500</v>
      </c>
      <c r="AZ23" s="85">
        <f t="shared" ca="1" si="243"/>
        <v>500</v>
      </c>
      <c r="BA23" s="85">
        <f t="shared" ca="1" si="244"/>
        <v>500</v>
      </c>
      <c r="BB23" s="85">
        <f t="shared" ca="1" si="245"/>
        <v>500</v>
      </c>
      <c r="BC23" s="85">
        <f t="shared" ca="1" si="246"/>
        <v>500</v>
      </c>
      <c r="BD23" s="85">
        <f t="shared" ca="1" si="247"/>
        <v>500</v>
      </c>
      <c r="BE23" s="85">
        <f t="shared" ca="1" si="248"/>
        <v>500</v>
      </c>
      <c r="BF23" s="85">
        <f t="shared" ca="1" si="249"/>
        <v>500</v>
      </c>
      <c r="BG23" s="85">
        <f t="shared" ca="1" si="250"/>
        <v>500</v>
      </c>
      <c r="BH23" s="85">
        <f t="shared" ca="1" si="251"/>
        <v>500</v>
      </c>
      <c r="BI23" s="85">
        <f t="shared" ca="1" si="252"/>
        <v>500</v>
      </c>
      <c r="BJ23" s="85">
        <f t="shared" ca="1" si="253"/>
        <v>500</v>
      </c>
      <c r="BK23" s="85">
        <f t="shared" ca="1" si="254"/>
        <v>500</v>
      </c>
      <c r="BL23" s="85">
        <f t="shared" ca="1" si="255"/>
        <v>500</v>
      </c>
      <c r="BM23" s="85">
        <f t="shared" ca="1" si="256"/>
        <v>500</v>
      </c>
      <c r="BN23" s="85">
        <f t="shared" ca="1" si="257"/>
        <v>500</v>
      </c>
      <c r="BO23" s="85">
        <f t="shared" ca="1" si="258"/>
        <v>500</v>
      </c>
      <c r="BP23" s="85">
        <f t="shared" ca="1" si="259"/>
        <v>500</v>
      </c>
      <c r="BQ23" s="85">
        <f t="shared" ca="1" si="260"/>
        <v>500</v>
      </c>
      <c r="BR23" s="85">
        <f t="shared" ca="1" si="261"/>
        <v>500</v>
      </c>
      <c r="BS23" s="85">
        <f t="shared" ca="1" si="262"/>
        <v>500</v>
      </c>
      <c r="BT23" s="85">
        <f t="shared" ca="1" si="263"/>
        <v>500</v>
      </c>
      <c r="BU23" s="85">
        <f t="shared" ca="1" si="264"/>
        <v>500</v>
      </c>
      <c r="BV23" s="85">
        <f t="shared" ca="1" si="265"/>
        <v>500</v>
      </c>
      <c r="BW23" s="85">
        <f t="shared" ca="1" si="266"/>
        <v>500</v>
      </c>
      <c r="BX23" s="85">
        <f t="shared" ca="1" si="267"/>
        <v>500</v>
      </c>
      <c r="BY23" s="85">
        <f t="shared" ca="1" si="268"/>
        <v>500</v>
      </c>
      <c r="BZ23" s="85">
        <f t="shared" ca="1" si="269"/>
        <v>500</v>
      </c>
      <c r="CA23" s="85">
        <f t="shared" ca="1" si="270"/>
        <v>500</v>
      </c>
      <c r="CB23" s="85">
        <f t="shared" ca="1" si="271"/>
        <v>500</v>
      </c>
      <c r="CC23" s="85">
        <f t="shared" ca="1" si="272"/>
        <v>500</v>
      </c>
      <c r="CD23" s="85">
        <f t="shared" ca="1" si="273"/>
        <v>500</v>
      </c>
      <c r="CE23" s="85">
        <f t="shared" ca="1" si="274"/>
        <v>500</v>
      </c>
      <c r="CF23" s="85">
        <f t="shared" ca="1" si="275"/>
        <v>500</v>
      </c>
      <c r="CG23" s="85">
        <f t="shared" ca="1" si="276"/>
        <v>500</v>
      </c>
      <c r="CH23" s="85">
        <f t="shared" ca="1" si="277"/>
        <v>500</v>
      </c>
      <c r="CI23" s="85">
        <f t="shared" ca="1" si="278"/>
        <v>500</v>
      </c>
      <c r="CJ23" s="85">
        <f t="shared" ca="1" si="279"/>
        <v>500</v>
      </c>
      <c r="CK23" s="85">
        <f t="shared" ca="1" si="280"/>
        <v>500</v>
      </c>
      <c r="CL23" s="85">
        <f t="shared" ca="1" si="281"/>
        <v>500</v>
      </c>
      <c r="CM23" s="85">
        <f t="shared" ca="1" si="282"/>
        <v>500</v>
      </c>
      <c r="CN23" s="85">
        <f t="shared" ca="1" si="283"/>
        <v>500</v>
      </c>
      <c r="CO23" s="85">
        <f t="shared" ca="1" si="284"/>
        <v>500</v>
      </c>
      <c r="CP23" s="85">
        <f t="shared" ca="1" si="285"/>
        <v>500</v>
      </c>
      <c r="CQ23" s="85">
        <f t="shared" ca="1" si="286"/>
        <v>500</v>
      </c>
      <c r="CR23" s="85">
        <f t="shared" ca="1" si="287"/>
        <v>500</v>
      </c>
      <c r="CS23" s="85">
        <f t="shared" ca="1" si="288"/>
        <v>500</v>
      </c>
      <c r="CT23" s="85">
        <f t="shared" ca="1" si="289"/>
        <v>500</v>
      </c>
      <c r="CU23" s="85">
        <f t="shared" ca="1" si="290"/>
        <v>500</v>
      </c>
      <c r="CV23" s="85">
        <f t="shared" ca="1" si="291"/>
        <v>500</v>
      </c>
      <c r="CW23" s="85">
        <f t="shared" ca="1" si="292"/>
        <v>500</v>
      </c>
      <c r="CX23" s="85">
        <f t="shared" ca="1" si="293"/>
        <v>500</v>
      </c>
      <c r="CY23" s="85">
        <f t="shared" ca="1" si="294"/>
        <v>500</v>
      </c>
      <c r="CZ23" s="85">
        <f t="shared" ca="1" si="295"/>
        <v>500</v>
      </c>
      <c r="DA23" s="85">
        <f t="shared" ca="1" si="296"/>
        <v>500</v>
      </c>
      <c r="DB23" s="85">
        <f t="shared" ca="1" si="297"/>
        <v>500</v>
      </c>
      <c r="DC23" s="85">
        <f t="shared" ca="1" si="298"/>
        <v>500</v>
      </c>
      <c r="DD23" s="85">
        <f t="shared" ca="1" si="299"/>
        <v>500</v>
      </c>
      <c r="DE23" s="85">
        <f t="shared" ca="1" si="300"/>
        <v>500</v>
      </c>
      <c r="DF23" s="85">
        <f t="shared" ca="1" si="301"/>
        <v>500</v>
      </c>
      <c r="DG23" s="85">
        <f t="shared" ca="1" si="302"/>
        <v>500</v>
      </c>
      <c r="DH23" s="85">
        <f t="shared" ca="1" si="303"/>
        <v>500</v>
      </c>
      <c r="DI23" s="85">
        <f t="shared" ca="1" si="304"/>
        <v>500</v>
      </c>
      <c r="DJ23" s="85">
        <f t="shared" ca="1" si="305"/>
        <v>500</v>
      </c>
      <c r="DK23" s="85">
        <f t="shared" ca="1" si="306"/>
        <v>500</v>
      </c>
      <c r="DL23" s="85">
        <f t="shared" ca="1" si="307"/>
        <v>500</v>
      </c>
      <c r="DM23" s="85">
        <f t="shared" ca="1" si="308"/>
        <v>500</v>
      </c>
      <c r="DN23" s="85">
        <f t="shared" ca="1" si="309"/>
        <v>500</v>
      </c>
      <c r="DO23" s="85">
        <f t="shared" ca="1" si="310"/>
        <v>500</v>
      </c>
      <c r="DP23" s="85">
        <f t="shared" ca="1" si="311"/>
        <v>500</v>
      </c>
      <c r="DQ23" s="85">
        <f t="shared" ca="1" si="312"/>
        <v>500</v>
      </c>
      <c r="DR23" s="85">
        <f t="shared" ca="1" si="313"/>
        <v>500</v>
      </c>
      <c r="DS23" s="85">
        <f t="shared" ca="1" si="314"/>
        <v>500</v>
      </c>
      <c r="DT23" s="85">
        <f t="shared" ca="1" si="315"/>
        <v>500</v>
      </c>
      <c r="DU23" s="85">
        <f t="shared" ca="1" si="316"/>
        <v>500</v>
      </c>
      <c r="DV23" s="85">
        <f t="shared" ca="1" si="317"/>
        <v>500</v>
      </c>
      <c r="DW23" s="85">
        <f t="shared" ca="1" si="318"/>
        <v>500</v>
      </c>
      <c r="DX23" s="85">
        <f t="shared" ca="1" si="319"/>
        <v>500</v>
      </c>
      <c r="DY23" s="85">
        <f t="shared" ca="1" si="320"/>
        <v>500</v>
      </c>
      <c r="DZ23" s="85">
        <f t="shared" ca="1" si="321"/>
        <v>500</v>
      </c>
      <c r="EA23" s="85">
        <f t="shared" ca="1" si="322"/>
        <v>500</v>
      </c>
      <c r="EB23" s="85">
        <f t="shared" ca="1" si="323"/>
        <v>500</v>
      </c>
      <c r="EC23" s="85">
        <f t="shared" ca="1" si="324"/>
        <v>500</v>
      </c>
      <c r="ED23" s="85">
        <f t="shared" ca="1" si="325"/>
        <v>500</v>
      </c>
    </row>
    <row r="24" spans="1:134" ht="15" customHeight="1" x14ac:dyDescent="0.35">
      <c r="A24" s="1"/>
      <c r="B24" s="8" t="str">
        <f>+Inputs!B41</f>
        <v>Car Payment(s)</v>
      </c>
      <c r="C24" s="8"/>
      <c r="D24" s="85">
        <f t="shared" ca="1" si="198"/>
        <v>1200</v>
      </c>
      <c r="E24" s="85">
        <f t="shared" ca="1" si="199"/>
        <v>1200</v>
      </c>
      <c r="F24" s="85">
        <f t="shared" ca="1" si="200"/>
        <v>1200</v>
      </c>
      <c r="G24" s="85">
        <f t="shared" ca="1" si="201"/>
        <v>1200</v>
      </c>
      <c r="H24" s="85">
        <f t="shared" ca="1" si="202"/>
        <v>1200</v>
      </c>
      <c r="I24" s="85">
        <f t="shared" ca="1" si="203"/>
        <v>1200</v>
      </c>
      <c r="J24" s="85">
        <f t="shared" ca="1" si="204"/>
        <v>1200</v>
      </c>
      <c r="K24" s="85">
        <f t="shared" ca="1" si="205"/>
        <v>1200</v>
      </c>
      <c r="L24" s="85">
        <f ca="1">+SUM(DG24:DR24)</f>
        <v>1200</v>
      </c>
      <c r="M24" s="85">
        <f t="shared" ca="1" si="207"/>
        <v>1200</v>
      </c>
      <c r="N24" s="78"/>
      <c r="O24" s="85">
        <f ca="1">+Inputs!C41</f>
        <v>100</v>
      </c>
      <c r="P24" s="85">
        <f t="shared" ref="P24:Q24" ca="1" si="329">+O24</f>
        <v>100</v>
      </c>
      <c r="Q24" s="85">
        <f t="shared" ca="1" si="329"/>
        <v>100</v>
      </c>
      <c r="R24" s="85">
        <f t="shared" ca="1" si="209"/>
        <v>100</v>
      </c>
      <c r="S24" s="85">
        <f t="shared" ca="1" si="210"/>
        <v>100</v>
      </c>
      <c r="T24" s="85">
        <f t="shared" ca="1" si="211"/>
        <v>100</v>
      </c>
      <c r="U24" s="85">
        <f t="shared" ca="1" si="212"/>
        <v>100</v>
      </c>
      <c r="V24" s="85">
        <f t="shared" ca="1" si="213"/>
        <v>100</v>
      </c>
      <c r="W24" s="85">
        <f t="shared" ca="1" si="214"/>
        <v>100</v>
      </c>
      <c r="X24" s="85">
        <f t="shared" ca="1" si="215"/>
        <v>100</v>
      </c>
      <c r="Y24" s="85">
        <f t="shared" ca="1" si="216"/>
        <v>100</v>
      </c>
      <c r="Z24" s="85">
        <f t="shared" ca="1" si="217"/>
        <v>100</v>
      </c>
      <c r="AA24" s="85">
        <f t="shared" ca="1" si="218"/>
        <v>100</v>
      </c>
      <c r="AB24" s="85">
        <f t="shared" ca="1" si="219"/>
        <v>100</v>
      </c>
      <c r="AC24" s="85">
        <f t="shared" ca="1" si="220"/>
        <v>100</v>
      </c>
      <c r="AD24" s="85">
        <f t="shared" ca="1" si="221"/>
        <v>100</v>
      </c>
      <c r="AE24" s="85">
        <f t="shared" ca="1" si="222"/>
        <v>100</v>
      </c>
      <c r="AF24" s="85">
        <f t="shared" ca="1" si="223"/>
        <v>100</v>
      </c>
      <c r="AG24" s="85">
        <f t="shared" ca="1" si="224"/>
        <v>100</v>
      </c>
      <c r="AH24" s="85">
        <f t="shared" ca="1" si="225"/>
        <v>100</v>
      </c>
      <c r="AI24" s="85">
        <f t="shared" ca="1" si="226"/>
        <v>100</v>
      </c>
      <c r="AJ24" s="85">
        <f t="shared" ca="1" si="227"/>
        <v>100</v>
      </c>
      <c r="AK24" s="85">
        <f t="shared" ca="1" si="228"/>
        <v>100</v>
      </c>
      <c r="AL24" s="85">
        <f t="shared" ca="1" si="229"/>
        <v>100</v>
      </c>
      <c r="AM24" s="85">
        <f t="shared" ca="1" si="230"/>
        <v>100</v>
      </c>
      <c r="AN24" s="85">
        <f t="shared" ca="1" si="231"/>
        <v>100</v>
      </c>
      <c r="AO24" s="85">
        <f t="shared" ca="1" si="232"/>
        <v>100</v>
      </c>
      <c r="AP24" s="85">
        <f t="shared" ca="1" si="233"/>
        <v>100</v>
      </c>
      <c r="AQ24" s="85">
        <f t="shared" ca="1" si="234"/>
        <v>100</v>
      </c>
      <c r="AR24" s="85">
        <f t="shared" ca="1" si="235"/>
        <v>100</v>
      </c>
      <c r="AS24" s="85">
        <f t="shared" ca="1" si="236"/>
        <v>100</v>
      </c>
      <c r="AT24" s="85">
        <f t="shared" ca="1" si="237"/>
        <v>100</v>
      </c>
      <c r="AU24" s="85">
        <f t="shared" ca="1" si="238"/>
        <v>100</v>
      </c>
      <c r="AV24" s="85">
        <f t="shared" ca="1" si="239"/>
        <v>100</v>
      </c>
      <c r="AW24" s="85">
        <f t="shared" ca="1" si="240"/>
        <v>100</v>
      </c>
      <c r="AX24" s="85">
        <f t="shared" ca="1" si="241"/>
        <v>100</v>
      </c>
      <c r="AY24" s="85">
        <f t="shared" ca="1" si="242"/>
        <v>100</v>
      </c>
      <c r="AZ24" s="85">
        <f t="shared" ca="1" si="243"/>
        <v>100</v>
      </c>
      <c r="BA24" s="85">
        <f t="shared" ca="1" si="244"/>
        <v>100</v>
      </c>
      <c r="BB24" s="85">
        <f t="shared" ca="1" si="245"/>
        <v>100</v>
      </c>
      <c r="BC24" s="85">
        <f t="shared" ca="1" si="246"/>
        <v>100</v>
      </c>
      <c r="BD24" s="85">
        <f t="shared" ca="1" si="247"/>
        <v>100</v>
      </c>
      <c r="BE24" s="85">
        <f t="shared" ca="1" si="248"/>
        <v>100</v>
      </c>
      <c r="BF24" s="85">
        <f t="shared" ca="1" si="249"/>
        <v>100</v>
      </c>
      <c r="BG24" s="85">
        <f t="shared" ca="1" si="250"/>
        <v>100</v>
      </c>
      <c r="BH24" s="85">
        <f t="shared" ca="1" si="251"/>
        <v>100</v>
      </c>
      <c r="BI24" s="85">
        <f t="shared" ca="1" si="252"/>
        <v>100</v>
      </c>
      <c r="BJ24" s="85">
        <f t="shared" ca="1" si="253"/>
        <v>100</v>
      </c>
      <c r="BK24" s="85">
        <f t="shared" ca="1" si="254"/>
        <v>100</v>
      </c>
      <c r="BL24" s="85">
        <f t="shared" ca="1" si="255"/>
        <v>100</v>
      </c>
      <c r="BM24" s="85">
        <f t="shared" ca="1" si="256"/>
        <v>100</v>
      </c>
      <c r="BN24" s="85">
        <f t="shared" ca="1" si="257"/>
        <v>100</v>
      </c>
      <c r="BO24" s="85">
        <f t="shared" ca="1" si="258"/>
        <v>100</v>
      </c>
      <c r="BP24" s="85">
        <f t="shared" ca="1" si="259"/>
        <v>100</v>
      </c>
      <c r="BQ24" s="85">
        <f t="shared" ca="1" si="260"/>
        <v>100</v>
      </c>
      <c r="BR24" s="85">
        <f t="shared" ca="1" si="261"/>
        <v>100</v>
      </c>
      <c r="BS24" s="85">
        <f t="shared" ca="1" si="262"/>
        <v>100</v>
      </c>
      <c r="BT24" s="85">
        <f t="shared" ca="1" si="263"/>
        <v>100</v>
      </c>
      <c r="BU24" s="85">
        <f t="shared" ca="1" si="264"/>
        <v>100</v>
      </c>
      <c r="BV24" s="85">
        <f t="shared" ca="1" si="265"/>
        <v>100</v>
      </c>
      <c r="BW24" s="85">
        <f t="shared" ca="1" si="266"/>
        <v>100</v>
      </c>
      <c r="BX24" s="85">
        <f t="shared" ca="1" si="267"/>
        <v>100</v>
      </c>
      <c r="BY24" s="85">
        <f t="shared" ca="1" si="268"/>
        <v>100</v>
      </c>
      <c r="BZ24" s="85">
        <f t="shared" ca="1" si="269"/>
        <v>100</v>
      </c>
      <c r="CA24" s="85">
        <f t="shared" ca="1" si="270"/>
        <v>100</v>
      </c>
      <c r="CB24" s="85">
        <f t="shared" ca="1" si="271"/>
        <v>100</v>
      </c>
      <c r="CC24" s="85">
        <f t="shared" ca="1" si="272"/>
        <v>100</v>
      </c>
      <c r="CD24" s="85">
        <f t="shared" ca="1" si="273"/>
        <v>100</v>
      </c>
      <c r="CE24" s="85">
        <f t="shared" ca="1" si="274"/>
        <v>100</v>
      </c>
      <c r="CF24" s="85">
        <f t="shared" ca="1" si="275"/>
        <v>100</v>
      </c>
      <c r="CG24" s="85">
        <f t="shared" ca="1" si="276"/>
        <v>100</v>
      </c>
      <c r="CH24" s="85">
        <f t="shared" ca="1" si="277"/>
        <v>100</v>
      </c>
      <c r="CI24" s="85">
        <f t="shared" ca="1" si="278"/>
        <v>100</v>
      </c>
      <c r="CJ24" s="85">
        <f t="shared" ca="1" si="279"/>
        <v>100</v>
      </c>
      <c r="CK24" s="85">
        <f t="shared" ca="1" si="280"/>
        <v>100</v>
      </c>
      <c r="CL24" s="85">
        <f t="shared" ca="1" si="281"/>
        <v>100</v>
      </c>
      <c r="CM24" s="85">
        <f t="shared" ca="1" si="282"/>
        <v>100</v>
      </c>
      <c r="CN24" s="85">
        <f t="shared" ca="1" si="283"/>
        <v>100</v>
      </c>
      <c r="CO24" s="85">
        <f t="shared" ca="1" si="284"/>
        <v>100</v>
      </c>
      <c r="CP24" s="85">
        <f t="shared" ca="1" si="285"/>
        <v>100</v>
      </c>
      <c r="CQ24" s="85">
        <f t="shared" ca="1" si="286"/>
        <v>100</v>
      </c>
      <c r="CR24" s="85">
        <f t="shared" ca="1" si="287"/>
        <v>100</v>
      </c>
      <c r="CS24" s="85">
        <f t="shared" ca="1" si="288"/>
        <v>100</v>
      </c>
      <c r="CT24" s="85">
        <f t="shared" ca="1" si="289"/>
        <v>100</v>
      </c>
      <c r="CU24" s="85">
        <f t="shared" ca="1" si="290"/>
        <v>100</v>
      </c>
      <c r="CV24" s="85">
        <f t="shared" ca="1" si="291"/>
        <v>100</v>
      </c>
      <c r="CW24" s="85">
        <f t="shared" ca="1" si="292"/>
        <v>100</v>
      </c>
      <c r="CX24" s="85">
        <f t="shared" ca="1" si="293"/>
        <v>100</v>
      </c>
      <c r="CY24" s="85">
        <f t="shared" ca="1" si="294"/>
        <v>100</v>
      </c>
      <c r="CZ24" s="85">
        <f t="shared" ca="1" si="295"/>
        <v>100</v>
      </c>
      <c r="DA24" s="85">
        <f t="shared" ca="1" si="296"/>
        <v>100</v>
      </c>
      <c r="DB24" s="85">
        <f t="shared" ca="1" si="297"/>
        <v>100</v>
      </c>
      <c r="DC24" s="85">
        <f t="shared" ca="1" si="298"/>
        <v>100</v>
      </c>
      <c r="DD24" s="85">
        <f t="shared" ca="1" si="299"/>
        <v>100</v>
      </c>
      <c r="DE24" s="85">
        <f t="shared" ca="1" si="300"/>
        <v>100</v>
      </c>
      <c r="DF24" s="85">
        <f t="shared" ca="1" si="301"/>
        <v>100</v>
      </c>
      <c r="DG24" s="85">
        <f t="shared" ca="1" si="302"/>
        <v>100</v>
      </c>
      <c r="DH24" s="85">
        <f t="shared" ca="1" si="303"/>
        <v>100</v>
      </c>
      <c r="DI24" s="85">
        <f t="shared" ca="1" si="304"/>
        <v>100</v>
      </c>
      <c r="DJ24" s="85">
        <f t="shared" ca="1" si="305"/>
        <v>100</v>
      </c>
      <c r="DK24" s="85">
        <f t="shared" ca="1" si="306"/>
        <v>100</v>
      </c>
      <c r="DL24" s="85">
        <f t="shared" ca="1" si="307"/>
        <v>100</v>
      </c>
      <c r="DM24" s="85">
        <f t="shared" ca="1" si="308"/>
        <v>100</v>
      </c>
      <c r="DN24" s="85">
        <f t="shared" ca="1" si="309"/>
        <v>100</v>
      </c>
      <c r="DO24" s="85">
        <f t="shared" ca="1" si="310"/>
        <v>100</v>
      </c>
      <c r="DP24" s="85">
        <f t="shared" ca="1" si="311"/>
        <v>100</v>
      </c>
      <c r="DQ24" s="85">
        <f t="shared" ca="1" si="312"/>
        <v>100</v>
      </c>
      <c r="DR24" s="85">
        <f t="shared" ca="1" si="313"/>
        <v>100</v>
      </c>
      <c r="DS24" s="85">
        <f t="shared" ca="1" si="314"/>
        <v>100</v>
      </c>
      <c r="DT24" s="85">
        <f t="shared" ca="1" si="315"/>
        <v>100</v>
      </c>
      <c r="DU24" s="85">
        <f t="shared" ca="1" si="316"/>
        <v>100</v>
      </c>
      <c r="DV24" s="85">
        <f t="shared" ca="1" si="317"/>
        <v>100</v>
      </c>
      <c r="DW24" s="85">
        <f t="shared" ca="1" si="318"/>
        <v>100</v>
      </c>
      <c r="DX24" s="85">
        <f t="shared" ca="1" si="319"/>
        <v>100</v>
      </c>
      <c r="DY24" s="85">
        <f t="shared" ca="1" si="320"/>
        <v>100</v>
      </c>
      <c r="DZ24" s="85">
        <f t="shared" ca="1" si="321"/>
        <v>100</v>
      </c>
      <c r="EA24" s="85">
        <f t="shared" ca="1" si="322"/>
        <v>100</v>
      </c>
      <c r="EB24" s="85">
        <f t="shared" ca="1" si="323"/>
        <v>100</v>
      </c>
      <c r="EC24" s="85">
        <f t="shared" ca="1" si="324"/>
        <v>100</v>
      </c>
      <c r="ED24" s="85">
        <f t="shared" ca="1" si="325"/>
        <v>100</v>
      </c>
    </row>
    <row r="25" spans="1:134" ht="15" customHeight="1" x14ac:dyDescent="0.3">
      <c r="B25" s="8" t="str">
        <f>+Inputs!B42</f>
        <v>Car Insurance</v>
      </c>
      <c r="C25" s="8"/>
      <c r="D25" s="85">
        <f t="shared" ca="1" si="198"/>
        <v>1200</v>
      </c>
      <c r="E25" s="85">
        <f t="shared" ca="1" si="199"/>
        <v>1200</v>
      </c>
      <c r="F25" s="85">
        <f t="shared" ca="1" si="200"/>
        <v>1200</v>
      </c>
      <c r="G25" s="85">
        <f t="shared" ca="1" si="201"/>
        <v>1200</v>
      </c>
      <c r="H25" s="85">
        <f t="shared" ca="1" si="202"/>
        <v>1200</v>
      </c>
      <c r="I25" s="85">
        <f t="shared" ca="1" si="203"/>
        <v>1200</v>
      </c>
      <c r="J25" s="85">
        <f t="shared" ca="1" si="204"/>
        <v>1200</v>
      </c>
      <c r="K25" s="85">
        <f t="shared" ca="1" si="205"/>
        <v>1200</v>
      </c>
      <c r="L25" s="85">
        <f t="shared" ca="1" si="206"/>
        <v>1200</v>
      </c>
      <c r="M25" s="85">
        <f t="shared" ca="1" si="207"/>
        <v>1200</v>
      </c>
      <c r="N25" s="78"/>
      <c r="O25" s="85">
        <f ca="1">+Inputs!C42</f>
        <v>100</v>
      </c>
      <c r="P25" s="85">
        <f t="shared" ref="P25:Q25" ca="1" si="330">+O25</f>
        <v>100</v>
      </c>
      <c r="Q25" s="85">
        <f t="shared" ca="1" si="330"/>
        <v>100</v>
      </c>
      <c r="R25" s="85">
        <f t="shared" ca="1" si="209"/>
        <v>100</v>
      </c>
      <c r="S25" s="85">
        <f t="shared" ca="1" si="210"/>
        <v>100</v>
      </c>
      <c r="T25" s="85">
        <f t="shared" ca="1" si="211"/>
        <v>100</v>
      </c>
      <c r="U25" s="85">
        <f t="shared" ca="1" si="212"/>
        <v>100</v>
      </c>
      <c r="V25" s="85">
        <f t="shared" ca="1" si="213"/>
        <v>100</v>
      </c>
      <c r="W25" s="85">
        <f t="shared" ca="1" si="214"/>
        <v>100</v>
      </c>
      <c r="X25" s="85">
        <f t="shared" ca="1" si="215"/>
        <v>100</v>
      </c>
      <c r="Y25" s="85">
        <f t="shared" ca="1" si="216"/>
        <v>100</v>
      </c>
      <c r="Z25" s="85">
        <f t="shared" ca="1" si="217"/>
        <v>100</v>
      </c>
      <c r="AA25" s="85">
        <f t="shared" ca="1" si="218"/>
        <v>100</v>
      </c>
      <c r="AB25" s="85">
        <f t="shared" ca="1" si="219"/>
        <v>100</v>
      </c>
      <c r="AC25" s="85">
        <f t="shared" ca="1" si="220"/>
        <v>100</v>
      </c>
      <c r="AD25" s="85">
        <f t="shared" ca="1" si="221"/>
        <v>100</v>
      </c>
      <c r="AE25" s="85">
        <f t="shared" ca="1" si="222"/>
        <v>100</v>
      </c>
      <c r="AF25" s="85">
        <f t="shared" ca="1" si="223"/>
        <v>100</v>
      </c>
      <c r="AG25" s="85">
        <f t="shared" ca="1" si="224"/>
        <v>100</v>
      </c>
      <c r="AH25" s="85">
        <f t="shared" ca="1" si="225"/>
        <v>100</v>
      </c>
      <c r="AI25" s="85">
        <f t="shared" ca="1" si="226"/>
        <v>100</v>
      </c>
      <c r="AJ25" s="85">
        <f t="shared" ca="1" si="227"/>
        <v>100</v>
      </c>
      <c r="AK25" s="85">
        <f t="shared" ca="1" si="228"/>
        <v>100</v>
      </c>
      <c r="AL25" s="85">
        <f t="shared" ca="1" si="229"/>
        <v>100</v>
      </c>
      <c r="AM25" s="85">
        <f t="shared" ca="1" si="230"/>
        <v>100</v>
      </c>
      <c r="AN25" s="85">
        <f t="shared" ca="1" si="231"/>
        <v>100</v>
      </c>
      <c r="AO25" s="85">
        <f t="shared" ca="1" si="232"/>
        <v>100</v>
      </c>
      <c r="AP25" s="85">
        <f t="shared" ca="1" si="233"/>
        <v>100</v>
      </c>
      <c r="AQ25" s="85">
        <f t="shared" ca="1" si="234"/>
        <v>100</v>
      </c>
      <c r="AR25" s="85">
        <f t="shared" ca="1" si="235"/>
        <v>100</v>
      </c>
      <c r="AS25" s="85">
        <f t="shared" ca="1" si="236"/>
        <v>100</v>
      </c>
      <c r="AT25" s="85">
        <f t="shared" ca="1" si="237"/>
        <v>100</v>
      </c>
      <c r="AU25" s="85">
        <f t="shared" ca="1" si="238"/>
        <v>100</v>
      </c>
      <c r="AV25" s="85">
        <f t="shared" ca="1" si="239"/>
        <v>100</v>
      </c>
      <c r="AW25" s="85">
        <f t="shared" ca="1" si="240"/>
        <v>100</v>
      </c>
      <c r="AX25" s="85">
        <f t="shared" ca="1" si="241"/>
        <v>100</v>
      </c>
      <c r="AY25" s="85">
        <f t="shared" ca="1" si="242"/>
        <v>100</v>
      </c>
      <c r="AZ25" s="85">
        <f t="shared" ca="1" si="243"/>
        <v>100</v>
      </c>
      <c r="BA25" s="85">
        <f t="shared" ca="1" si="244"/>
        <v>100</v>
      </c>
      <c r="BB25" s="85">
        <f t="shared" ca="1" si="245"/>
        <v>100</v>
      </c>
      <c r="BC25" s="85">
        <f t="shared" ca="1" si="246"/>
        <v>100</v>
      </c>
      <c r="BD25" s="85">
        <f t="shared" ca="1" si="247"/>
        <v>100</v>
      </c>
      <c r="BE25" s="85">
        <f t="shared" ca="1" si="248"/>
        <v>100</v>
      </c>
      <c r="BF25" s="85">
        <f t="shared" ca="1" si="249"/>
        <v>100</v>
      </c>
      <c r="BG25" s="85">
        <f t="shared" ca="1" si="250"/>
        <v>100</v>
      </c>
      <c r="BH25" s="85">
        <f t="shared" ca="1" si="251"/>
        <v>100</v>
      </c>
      <c r="BI25" s="85">
        <f t="shared" ca="1" si="252"/>
        <v>100</v>
      </c>
      <c r="BJ25" s="85">
        <f t="shared" ca="1" si="253"/>
        <v>100</v>
      </c>
      <c r="BK25" s="85">
        <f t="shared" ca="1" si="254"/>
        <v>100</v>
      </c>
      <c r="BL25" s="85">
        <f t="shared" ca="1" si="255"/>
        <v>100</v>
      </c>
      <c r="BM25" s="85">
        <f t="shared" ca="1" si="256"/>
        <v>100</v>
      </c>
      <c r="BN25" s="85">
        <f t="shared" ca="1" si="257"/>
        <v>100</v>
      </c>
      <c r="BO25" s="85">
        <f t="shared" ca="1" si="258"/>
        <v>100</v>
      </c>
      <c r="BP25" s="85">
        <f t="shared" ca="1" si="259"/>
        <v>100</v>
      </c>
      <c r="BQ25" s="85">
        <f t="shared" ca="1" si="260"/>
        <v>100</v>
      </c>
      <c r="BR25" s="85">
        <f t="shared" ca="1" si="261"/>
        <v>100</v>
      </c>
      <c r="BS25" s="85">
        <f t="shared" ca="1" si="262"/>
        <v>100</v>
      </c>
      <c r="BT25" s="85">
        <f t="shared" ca="1" si="263"/>
        <v>100</v>
      </c>
      <c r="BU25" s="85">
        <f t="shared" ca="1" si="264"/>
        <v>100</v>
      </c>
      <c r="BV25" s="85">
        <f t="shared" ca="1" si="265"/>
        <v>100</v>
      </c>
      <c r="BW25" s="85">
        <f t="shared" ca="1" si="266"/>
        <v>100</v>
      </c>
      <c r="BX25" s="85">
        <f t="shared" ca="1" si="267"/>
        <v>100</v>
      </c>
      <c r="BY25" s="85">
        <f t="shared" ca="1" si="268"/>
        <v>100</v>
      </c>
      <c r="BZ25" s="85">
        <f t="shared" ca="1" si="269"/>
        <v>100</v>
      </c>
      <c r="CA25" s="85">
        <f t="shared" ca="1" si="270"/>
        <v>100</v>
      </c>
      <c r="CB25" s="85">
        <f t="shared" ca="1" si="271"/>
        <v>100</v>
      </c>
      <c r="CC25" s="85">
        <f t="shared" ca="1" si="272"/>
        <v>100</v>
      </c>
      <c r="CD25" s="85">
        <f t="shared" ca="1" si="273"/>
        <v>100</v>
      </c>
      <c r="CE25" s="85">
        <f t="shared" ca="1" si="274"/>
        <v>100</v>
      </c>
      <c r="CF25" s="85">
        <f t="shared" ca="1" si="275"/>
        <v>100</v>
      </c>
      <c r="CG25" s="85">
        <f t="shared" ca="1" si="276"/>
        <v>100</v>
      </c>
      <c r="CH25" s="85">
        <f t="shared" ca="1" si="277"/>
        <v>100</v>
      </c>
      <c r="CI25" s="85">
        <f t="shared" ca="1" si="278"/>
        <v>100</v>
      </c>
      <c r="CJ25" s="85">
        <f t="shared" ca="1" si="279"/>
        <v>100</v>
      </c>
      <c r="CK25" s="85">
        <f t="shared" ca="1" si="280"/>
        <v>100</v>
      </c>
      <c r="CL25" s="85">
        <f t="shared" ca="1" si="281"/>
        <v>100</v>
      </c>
      <c r="CM25" s="85">
        <f t="shared" ca="1" si="282"/>
        <v>100</v>
      </c>
      <c r="CN25" s="85">
        <f t="shared" ca="1" si="283"/>
        <v>100</v>
      </c>
      <c r="CO25" s="85">
        <f t="shared" ca="1" si="284"/>
        <v>100</v>
      </c>
      <c r="CP25" s="85">
        <f t="shared" ca="1" si="285"/>
        <v>100</v>
      </c>
      <c r="CQ25" s="85">
        <f t="shared" ca="1" si="286"/>
        <v>100</v>
      </c>
      <c r="CR25" s="85">
        <f t="shared" ca="1" si="287"/>
        <v>100</v>
      </c>
      <c r="CS25" s="85">
        <f t="shared" ca="1" si="288"/>
        <v>100</v>
      </c>
      <c r="CT25" s="85">
        <f t="shared" ca="1" si="289"/>
        <v>100</v>
      </c>
      <c r="CU25" s="85">
        <f t="shared" ca="1" si="290"/>
        <v>100</v>
      </c>
      <c r="CV25" s="85">
        <f t="shared" ca="1" si="291"/>
        <v>100</v>
      </c>
      <c r="CW25" s="85">
        <f t="shared" ca="1" si="292"/>
        <v>100</v>
      </c>
      <c r="CX25" s="85">
        <f t="shared" ca="1" si="293"/>
        <v>100</v>
      </c>
      <c r="CY25" s="85">
        <f t="shared" ca="1" si="294"/>
        <v>100</v>
      </c>
      <c r="CZ25" s="85">
        <f t="shared" ca="1" si="295"/>
        <v>100</v>
      </c>
      <c r="DA25" s="85">
        <f t="shared" ca="1" si="296"/>
        <v>100</v>
      </c>
      <c r="DB25" s="85">
        <f t="shared" ca="1" si="297"/>
        <v>100</v>
      </c>
      <c r="DC25" s="85">
        <f t="shared" ca="1" si="298"/>
        <v>100</v>
      </c>
      <c r="DD25" s="85">
        <f t="shared" ca="1" si="299"/>
        <v>100</v>
      </c>
      <c r="DE25" s="85">
        <f t="shared" ca="1" si="300"/>
        <v>100</v>
      </c>
      <c r="DF25" s="85">
        <f t="shared" ca="1" si="301"/>
        <v>100</v>
      </c>
      <c r="DG25" s="85">
        <f t="shared" ca="1" si="302"/>
        <v>100</v>
      </c>
      <c r="DH25" s="85">
        <f t="shared" ca="1" si="303"/>
        <v>100</v>
      </c>
      <c r="DI25" s="85">
        <f t="shared" ca="1" si="304"/>
        <v>100</v>
      </c>
      <c r="DJ25" s="85">
        <f t="shared" ca="1" si="305"/>
        <v>100</v>
      </c>
      <c r="DK25" s="85">
        <f t="shared" ca="1" si="306"/>
        <v>100</v>
      </c>
      <c r="DL25" s="85">
        <f t="shared" ca="1" si="307"/>
        <v>100</v>
      </c>
      <c r="DM25" s="85">
        <f t="shared" ca="1" si="308"/>
        <v>100</v>
      </c>
      <c r="DN25" s="85">
        <f t="shared" ca="1" si="309"/>
        <v>100</v>
      </c>
      <c r="DO25" s="85">
        <f t="shared" ca="1" si="310"/>
        <v>100</v>
      </c>
      <c r="DP25" s="85">
        <f t="shared" ca="1" si="311"/>
        <v>100</v>
      </c>
      <c r="DQ25" s="85">
        <f t="shared" ca="1" si="312"/>
        <v>100</v>
      </c>
      <c r="DR25" s="85">
        <f t="shared" ca="1" si="313"/>
        <v>100</v>
      </c>
      <c r="DS25" s="85">
        <f t="shared" ca="1" si="314"/>
        <v>100</v>
      </c>
      <c r="DT25" s="85">
        <f t="shared" ca="1" si="315"/>
        <v>100</v>
      </c>
      <c r="DU25" s="85">
        <f t="shared" ca="1" si="316"/>
        <v>100</v>
      </c>
      <c r="DV25" s="85">
        <f t="shared" ca="1" si="317"/>
        <v>100</v>
      </c>
      <c r="DW25" s="85">
        <f t="shared" ca="1" si="318"/>
        <v>100</v>
      </c>
      <c r="DX25" s="85">
        <f t="shared" ca="1" si="319"/>
        <v>100</v>
      </c>
      <c r="DY25" s="85">
        <f t="shared" ca="1" si="320"/>
        <v>100</v>
      </c>
      <c r="DZ25" s="85">
        <f t="shared" ca="1" si="321"/>
        <v>100</v>
      </c>
      <c r="EA25" s="85">
        <f t="shared" ca="1" si="322"/>
        <v>100</v>
      </c>
      <c r="EB25" s="85">
        <f t="shared" ca="1" si="323"/>
        <v>100</v>
      </c>
      <c r="EC25" s="85">
        <f t="shared" ca="1" si="324"/>
        <v>100</v>
      </c>
      <c r="ED25" s="85">
        <f t="shared" ca="1" si="325"/>
        <v>100</v>
      </c>
    </row>
    <row r="26" spans="1:134" ht="15" customHeight="1" x14ac:dyDescent="0.3">
      <c r="B26" s="8" t="str">
        <f>+Inputs!B43</f>
        <v>Memberships</v>
      </c>
      <c r="C26" s="8"/>
      <c r="D26" s="85">
        <f t="shared" ca="1" si="198"/>
        <v>1200</v>
      </c>
      <c r="E26" s="85">
        <f t="shared" ca="1" si="199"/>
        <v>1200</v>
      </c>
      <c r="F26" s="85">
        <f t="shared" ca="1" si="200"/>
        <v>1200</v>
      </c>
      <c r="G26" s="85">
        <f t="shared" ca="1" si="201"/>
        <v>1200</v>
      </c>
      <c r="H26" s="85">
        <f t="shared" ca="1" si="202"/>
        <v>1200</v>
      </c>
      <c r="I26" s="85">
        <f t="shared" ca="1" si="203"/>
        <v>1200</v>
      </c>
      <c r="J26" s="85">
        <f t="shared" ca="1" si="204"/>
        <v>1200</v>
      </c>
      <c r="K26" s="85">
        <f t="shared" ca="1" si="205"/>
        <v>1200</v>
      </c>
      <c r="L26" s="85">
        <f t="shared" ca="1" si="206"/>
        <v>1200</v>
      </c>
      <c r="M26" s="85">
        <f t="shared" ca="1" si="207"/>
        <v>1200</v>
      </c>
      <c r="N26" s="78"/>
      <c r="O26" s="85">
        <f ca="1">+Inputs!C43</f>
        <v>100</v>
      </c>
      <c r="P26" s="85">
        <f t="shared" ref="P26:Q26" ca="1" si="331">+O26</f>
        <v>100</v>
      </c>
      <c r="Q26" s="85">
        <f t="shared" ca="1" si="331"/>
        <v>100</v>
      </c>
      <c r="R26" s="85">
        <f t="shared" ca="1" si="209"/>
        <v>100</v>
      </c>
      <c r="S26" s="85">
        <f t="shared" ca="1" si="210"/>
        <v>100</v>
      </c>
      <c r="T26" s="85">
        <f t="shared" ca="1" si="211"/>
        <v>100</v>
      </c>
      <c r="U26" s="85">
        <f t="shared" ca="1" si="212"/>
        <v>100</v>
      </c>
      <c r="V26" s="85">
        <f t="shared" ca="1" si="213"/>
        <v>100</v>
      </c>
      <c r="W26" s="85">
        <f t="shared" ca="1" si="214"/>
        <v>100</v>
      </c>
      <c r="X26" s="85">
        <f t="shared" ca="1" si="215"/>
        <v>100</v>
      </c>
      <c r="Y26" s="85">
        <f t="shared" ca="1" si="216"/>
        <v>100</v>
      </c>
      <c r="Z26" s="85">
        <f t="shared" ca="1" si="217"/>
        <v>100</v>
      </c>
      <c r="AA26" s="85">
        <f t="shared" ca="1" si="218"/>
        <v>100</v>
      </c>
      <c r="AB26" s="85">
        <f t="shared" ca="1" si="219"/>
        <v>100</v>
      </c>
      <c r="AC26" s="85">
        <f t="shared" ca="1" si="220"/>
        <v>100</v>
      </c>
      <c r="AD26" s="85">
        <f t="shared" ca="1" si="221"/>
        <v>100</v>
      </c>
      <c r="AE26" s="85">
        <f t="shared" ca="1" si="222"/>
        <v>100</v>
      </c>
      <c r="AF26" s="85">
        <f t="shared" ca="1" si="223"/>
        <v>100</v>
      </c>
      <c r="AG26" s="85">
        <f t="shared" ca="1" si="224"/>
        <v>100</v>
      </c>
      <c r="AH26" s="85">
        <f t="shared" ca="1" si="225"/>
        <v>100</v>
      </c>
      <c r="AI26" s="85">
        <f t="shared" ca="1" si="226"/>
        <v>100</v>
      </c>
      <c r="AJ26" s="85">
        <f t="shared" ca="1" si="227"/>
        <v>100</v>
      </c>
      <c r="AK26" s="85">
        <f t="shared" ca="1" si="228"/>
        <v>100</v>
      </c>
      <c r="AL26" s="85">
        <f t="shared" ca="1" si="229"/>
        <v>100</v>
      </c>
      <c r="AM26" s="85">
        <f t="shared" ca="1" si="230"/>
        <v>100</v>
      </c>
      <c r="AN26" s="85">
        <f t="shared" ca="1" si="231"/>
        <v>100</v>
      </c>
      <c r="AO26" s="85">
        <f t="shared" ca="1" si="232"/>
        <v>100</v>
      </c>
      <c r="AP26" s="85">
        <f t="shared" ca="1" si="233"/>
        <v>100</v>
      </c>
      <c r="AQ26" s="85">
        <f t="shared" ca="1" si="234"/>
        <v>100</v>
      </c>
      <c r="AR26" s="85">
        <f t="shared" ca="1" si="235"/>
        <v>100</v>
      </c>
      <c r="AS26" s="85">
        <f t="shared" ca="1" si="236"/>
        <v>100</v>
      </c>
      <c r="AT26" s="85">
        <f t="shared" ca="1" si="237"/>
        <v>100</v>
      </c>
      <c r="AU26" s="85">
        <f t="shared" ca="1" si="238"/>
        <v>100</v>
      </c>
      <c r="AV26" s="85">
        <f t="shared" ca="1" si="239"/>
        <v>100</v>
      </c>
      <c r="AW26" s="85">
        <f t="shared" ca="1" si="240"/>
        <v>100</v>
      </c>
      <c r="AX26" s="85">
        <f t="shared" ca="1" si="241"/>
        <v>100</v>
      </c>
      <c r="AY26" s="85">
        <f t="shared" ca="1" si="242"/>
        <v>100</v>
      </c>
      <c r="AZ26" s="85">
        <f t="shared" ca="1" si="243"/>
        <v>100</v>
      </c>
      <c r="BA26" s="85">
        <f t="shared" ca="1" si="244"/>
        <v>100</v>
      </c>
      <c r="BB26" s="85">
        <f t="shared" ca="1" si="245"/>
        <v>100</v>
      </c>
      <c r="BC26" s="85">
        <f t="shared" ca="1" si="246"/>
        <v>100</v>
      </c>
      <c r="BD26" s="85">
        <f t="shared" ca="1" si="247"/>
        <v>100</v>
      </c>
      <c r="BE26" s="85">
        <f t="shared" ca="1" si="248"/>
        <v>100</v>
      </c>
      <c r="BF26" s="85">
        <f t="shared" ca="1" si="249"/>
        <v>100</v>
      </c>
      <c r="BG26" s="85">
        <f t="shared" ca="1" si="250"/>
        <v>100</v>
      </c>
      <c r="BH26" s="85">
        <f t="shared" ca="1" si="251"/>
        <v>100</v>
      </c>
      <c r="BI26" s="85">
        <f t="shared" ca="1" si="252"/>
        <v>100</v>
      </c>
      <c r="BJ26" s="85">
        <f t="shared" ca="1" si="253"/>
        <v>100</v>
      </c>
      <c r="BK26" s="85">
        <f t="shared" ca="1" si="254"/>
        <v>100</v>
      </c>
      <c r="BL26" s="85">
        <f t="shared" ca="1" si="255"/>
        <v>100</v>
      </c>
      <c r="BM26" s="85">
        <f t="shared" ca="1" si="256"/>
        <v>100</v>
      </c>
      <c r="BN26" s="85">
        <f t="shared" ca="1" si="257"/>
        <v>100</v>
      </c>
      <c r="BO26" s="85">
        <f t="shared" ca="1" si="258"/>
        <v>100</v>
      </c>
      <c r="BP26" s="85">
        <f t="shared" ca="1" si="259"/>
        <v>100</v>
      </c>
      <c r="BQ26" s="85">
        <f t="shared" ca="1" si="260"/>
        <v>100</v>
      </c>
      <c r="BR26" s="85">
        <f t="shared" ca="1" si="261"/>
        <v>100</v>
      </c>
      <c r="BS26" s="85">
        <f t="shared" ca="1" si="262"/>
        <v>100</v>
      </c>
      <c r="BT26" s="85">
        <f t="shared" ca="1" si="263"/>
        <v>100</v>
      </c>
      <c r="BU26" s="85">
        <f t="shared" ca="1" si="264"/>
        <v>100</v>
      </c>
      <c r="BV26" s="85">
        <f t="shared" ca="1" si="265"/>
        <v>100</v>
      </c>
      <c r="BW26" s="85">
        <f t="shared" ca="1" si="266"/>
        <v>100</v>
      </c>
      <c r="BX26" s="85">
        <f t="shared" ca="1" si="267"/>
        <v>100</v>
      </c>
      <c r="BY26" s="85">
        <f t="shared" ca="1" si="268"/>
        <v>100</v>
      </c>
      <c r="BZ26" s="85">
        <f t="shared" ca="1" si="269"/>
        <v>100</v>
      </c>
      <c r="CA26" s="85">
        <f t="shared" ca="1" si="270"/>
        <v>100</v>
      </c>
      <c r="CB26" s="85">
        <f t="shared" ca="1" si="271"/>
        <v>100</v>
      </c>
      <c r="CC26" s="85">
        <f t="shared" ca="1" si="272"/>
        <v>100</v>
      </c>
      <c r="CD26" s="85">
        <f t="shared" ca="1" si="273"/>
        <v>100</v>
      </c>
      <c r="CE26" s="85">
        <f t="shared" ca="1" si="274"/>
        <v>100</v>
      </c>
      <c r="CF26" s="85">
        <f t="shared" ca="1" si="275"/>
        <v>100</v>
      </c>
      <c r="CG26" s="85">
        <f t="shared" ca="1" si="276"/>
        <v>100</v>
      </c>
      <c r="CH26" s="85">
        <f t="shared" ca="1" si="277"/>
        <v>100</v>
      </c>
      <c r="CI26" s="85">
        <f t="shared" ca="1" si="278"/>
        <v>100</v>
      </c>
      <c r="CJ26" s="85">
        <f t="shared" ca="1" si="279"/>
        <v>100</v>
      </c>
      <c r="CK26" s="85">
        <f t="shared" ca="1" si="280"/>
        <v>100</v>
      </c>
      <c r="CL26" s="85">
        <f t="shared" ca="1" si="281"/>
        <v>100</v>
      </c>
      <c r="CM26" s="85">
        <f t="shared" ca="1" si="282"/>
        <v>100</v>
      </c>
      <c r="CN26" s="85">
        <f t="shared" ca="1" si="283"/>
        <v>100</v>
      </c>
      <c r="CO26" s="85">
        <f t="shared" ca="1" si="284"/>
        <v>100</v>
      </c>
      <c r="CP26" s="85">
        <f t="shared" ca="1" si="285"/>
        <v>100</v>
      </c>
      <c r="CQ26" s="85">
        <f t="shared" ca="1" si="286"/>
        <v>100</v>
      </c>
      <c r="CR26" s="85">
        <f t="shared" ca="1" si="287"/>
        <v>100</v>
      </c>
      <c r="CS26" s="85">
        <f t="shared" ca="1" si="288"/>
        <v>100</v>
      </c>
      <c r="CT26" s="85">
        <f t="shared" ca="1" si="289"/>
        <v>100</v>
      </c>
      <c r="CU26" s="85">
        <f t="shared" ca="1" si="290"/>
        <v>100</v>
      </c>
      <c r="CV26" s="85">
        <f t="shared" ca="1" si="291"/>
        <v>100</v>
      </c>
      <c r="CW26" s="85">
        <f t="shared" ca="1" si="292"/>
        <v>100</v>
      </c>
      <c r="CX26" s="85">
        <f t="shared" ca="1" si="293"/>
        <v>100</v>
      </c>
      <c r="CY26" s="85">
        <f t="shared" ca="1" si="294"/>
        <v>100</v>
      </c>
      <c r="CZ26" s="85">
        <f t="shared" ca="1" si="295"/>
        <v>100</v>
      </c>
      <c r="DA26" s="85">
        <f t="shared" ca="1" si="296"/>
        <v>100</v>
      </c>
      <c r="DB26" s="85">
        <f t="shared" ca="1" si="297"/>
        <v>100</v>
      </c>
      <c r="DC26" s="85">
        <f t="shared" ca="1" si="298"/>
        <v>100</v>
      </c>
      <c r="DD26" s="85">
        <f t="shared" ca="1" si="299"/>
        <v>100</v>
      </c>
      <c r="DE26" s="85">
        <f t="shared" ca="1" si="300"/>
        <v>100</v>
      </c>
      <c r="DF26" s="85">
        <f t="shared" ca="1" si="301"/>
        <v>100</v>
      </c>
      <c r="DG26" s="85">
        <f t="shared" ca="1" si="302"/>
        <v>100</v>
      </c>
      <c r="DH26" s="85">
        <f t="shared" ca="1" si="303"/>
        <v>100</v>
      </c>
      <c r="DI26" s="85">
        <f t="shared" ca="1" si="304"/>
        <v>100</v>
      </c>
      <c r="DJ26" s="85">
        <f t="shared" ca="1" si="305"/>
        <v>100</v>
      </c>
      <c r="DK26" s="85">
        <f t="shared" ca="1" si="306"/>
        <v>100</v>
      </c>
      <c r="DL26" s="85">
        <f t="shared" ca="1" si="307"/>
        <v>100</v>
      </c>
      <c r="DM26" s="85">
        <f t="shared" ca="1" si="308"/>
        <v>100</v>
      </c>
      <c r="DN26" s="85">
        <f t="shared" ca="1" si="309"/>
        <v>100</v>
      </c>
      <c r="DO26" s="85">
        <f t="shared" ca="1" si="310"/>
        <v>100</v>
      </c>
      <c r="DP26" s="85">
        <f t="shared" ca="1" si="311"/>
        <v>100</v>
      </c>
      <c r="DQ26" s="85">
        <f t="shared" ca="1" si="312"/>
        <v>100</v>
      </c>
      <c r="DR26" s="85">
        <f t="shared" ca="1" si="313"/>
        <v>100</v>
      </c>
      <c r="DS26" s="85">
        <f t="shared" ca="1" si="314"/>
        <v>100</v>
      </c>
      <c r="DT26" s="85">
        <f t="shared" ca="1" si="315"/>
        <v>100</v>
      </c>
      <c r="DU26" s="85">
        <f t="shared" ca="1" si="316"/>
        <v>100</v>
      </c>
      <c r="DV26" s="85">
        <f t="shared" ca="1" si="317"/>
        <v>100</v>
      </c>
      <c r="DW26" s="85">
        <f t="shared" ca="1" si="318"/>
        <v>100</v>
      </c>
      <c r="DX26" s="85">
        <f t="shared" ca="1" si="319"/>
        <v>100</v>
      </c>
      <c r="DY26" s="85">
        <f t="shared" ca="1" si="320"/>
        <v>100</v>
      </c>
      <c r="DZ26" s="85">
        <f t="shared" ca="1" si="321"/>
        <v>100</v>
      </c>
      <c r="EA26" s="85">
        <f t="shared" ca="1" si="322"/>
        <v>100</v>
      </c>
      <c r="EB26" s="85">
        <f t="shared" ca="1" si="323"/>
        <v>100</v>
      </c>
      <c r="EC26" s="85">
        <f t="shared" ca="1" si="324"/>
        <v>100</v>
      </c>
      <c r="ED26" s="85">
        <f t="shared" ca="1" si="325"/>
        <v>100</v>
      </c>
    </row>
    <row r="27" spans="1:134" ht="15" customHeight="1" x14ac:dyDescent="0.35">
      <c r="A27" s="1"/>
      <c r="B27" s="8" t="str">
        <f>+Inputs!B44</f>
        <v>Energy Utility</v>
      </c>
      <c r="C27" s="8"/>
      <c r="D27" s="85">
        <f t="shared" ca="1" si="198"/>
        <v>1200</v>
      </c>
      <c r="E27" s="85">
        <f t="shared" ca="1" si="199"/>
        <v>1200</v>
      </c>
      <c r="F27" s="85">
        <f t="shared" ca="1" si="200"/>
        <v>1200</v>
      </c>
      <c r="G27" s="85">
        <f t="shared" ca="1" si="201"/>
        <v>1200</v>
      </c>
      <c r="H27" s="85">
        <f t="shared" ca="1" si="202"/>
        <v>1200</v>
      </c>
      <c r="I27" s="85">
        <f t="shared" ca="1" si="203"/>
        <v>1200</v>
      </c>
      <c r="J27" s="85">
        <f t="shared" ca="1" si="204"/>
        <v>1200</v>
      </c>
      <c r="K27" s="85">
        <f t="shared" ca="1" si="205"/>
        <v>1200</v>
      </c>
      <c r="L27" s="85">
        <f t="shared" ca="1" si="206"/>
        <v>1200</v>
      </c>
      <c r="M27" s="85">
        <f t="shared" ca="1" si="207"/>
        <v>1200</v>
      </c>
      <c r="N27" s="78"/>
      <c r="O27" s="85">
        <f ca="1">+Inputs!C44</f>
        <v>100</v>
      </c>
      <c r="P27" s="85">
        <f t="shared" ref="P27:Q27" ca="1" si="332">+O27</f>
        <v>100</v>
      </c>
      <c r="Q27" s="85">
        <f t="shared" ca="1" si="332"/>
        <v>100</v>
      </c>
      <c r="R27" s="85">
        <f t="shared" ca="1" si="209"/>
        <v>100</v>
      </c>
      <c r="S27" s="85">
        <f t="shared" ca="1" si="210"/>
        <v>100</v>
      </c>
      <c r="T27" s="85">
        <f t="shared" ca="1" si="211"/>
        <v>100</v>
      </c>
      <c r="U27" s="85">
        <f t="shared" ca="1" si="212"/>
        <v>100</v>
      </c>
      <c r="V27" s="85">
        <f t="shared" ca="1" si="213"/>
        <v>100</v>
      </c>
      <c r="W27" s="85">
        <f t="shared" ca="1" si="214"/>
        <v>100</v>
      </c>
      <c r="X27" s="85">
        <f t="shared" ca="1" si="215"/>
        <v>100</v>
      </c>
      <c r="Y27" s="85">
        <f t="shared" ca="1" si="216"/>
        <v>100</v>
      </c>
      <c r="Z27" s="85">
        <f t="shared" ca="1" si="217"/>
        <v>100</v>
      </c>
      <c r="AA27" s="85">
        <f t="shared" ca="1" si="218"/>
        <v>100</v>
      </c>
      <c r="AB27" s="85">
        <f t="shared" ca="1" si="219"/>
        <v>100</v>
      </c>
      <c r="AC27" s="85">
        <f t="shared" ca="1" si="220"/>
        <v>100</v>
      </c>
      <c r="AD27" s="85">
        <f t="shared" ca="1" si="221"/>
        <v>100</v>
      </c>
      <c r="AE27" s="85">
        <f t="shared" ca="1" si="222"/>
        <v>100</v>
      </c>
      <c r="AF27" s="85">
        <f t="shared" ca="1" si="223"/>
        <v>100</v>
      </c>
      <c r="AG27" s="85">
        <f t="shared" ca="1" si="224"/>
        <v>100</v>
      </c>
      <c r="AH27" s="85">
        <f t="shared" ca="1" si="225"/>
        <v>100</v>
      </c>
      <c r="AI27" s="85">
        <f t="shared" ca="1" si="226"/>
        <v>100</v>
      </c>
      <c r="AJ27" s="85">
        <f t="shared" ca="1" si="227"/>
        <v>100</v>
      </c>
      <c r="AK27" s="85">
        <f t="shared" ca="1" si="228"/>
        <v>100</v>
      </c>
      <c r="AL27" s="85">
        <f t="shared" ca="1" si="229"/>
        <v>100</v>
      </c>
      <c r="AM27" s="85">
        <f t="shared" ca="1" si="230"/>
        <v>100</v>
      </c>
      <c r="AN27" s="85">
        <f t="shared" ca="1" si="231"/>
        <v>100</v>
      </c>
      <c r="AO27" s="85">
        <f t="shared" ca="1" si="232"/>
        <v>100</v>
      </c>
      <c r="AP27" s="85">
        <f t="shared" ca="1" si="233"/>
        <v>100</v>
      </c>
      <c r="AQ27" s="85">
        <f t="shared" ca="1" si="234"/>
        <v>100</v>
      </c>
      <c r="AR27" s="85">
        <f t="shared" ca="1" si="235"/>
        <v>100</v>
      </c>
      <c r="AS27" s="85">
        <f t="shared" ca="1" si="236"/>
        <v>100</v>
      </c>
      <c r="AT27" s="85">
        <f t="shared" ca="1" si="237"/>
        <v>100</v>
      </c>
      <c r="AU27" s="85">
        <f t="shared" ca="1" si="238"/>
        <v>100</v>
      </c>
      <c r="AV27" s="85">
        <f t="shared" ca="1" si="239"/>
        <v>100</v>
      </c>
      <c r="AW27" s="85">
        <f t="shared" ca="1" si="240"/>
        <v>100</v>
      </c>
      <c r="AX27" s="85">
        <f t="shared" ca="1" si="241"/>
        <v>100</v>
      </c>
      <c r="AY27" s="85">
        <f t="shared" ca="1" si="242"/>
        <v>100</v>
      </c>
      <c r="AZ27" s="85">
        <f t="shared" ca="1" si="243"/>
        <v>100</v>
      </c>
      <c r="BA27" s="85">
        <f t="shared" ca="1" si="244"/>
        <v>100</v>
      </c>
      <c r="BB27" s="85">
        <f t="shared" ca="1" si="245"/>
        <v>100</v>
      </c>
      <c r="BC27" s="85">
        <f t="shared" ca="1" si="246"/>
        <v>100</v>
      </c>
      <c r="BD27" s="85">
        <f t="shared" ca="1" si="247"/>
        <v>100</v>
      </c>
      <c r="BE27" s="85">
        <f t="shared" ca="1" si="248"/>
        <v>100</v>
      </c>
      <c r="BF27" s="85">
        <f t="shared" ca="1" si="249"/>
        <v>100</v>
      </c>
      <c r="BG27" s="85">
        <f t="shared" ca="1" si="250"/>
        <v>100</v>
      </c>
      <c r="BH27" s="85">
        <f t="shared" ca="1" si="251"/>
        <v>100</v>
      </c>
      <c r="BI27" s="85">
        <f t="shared" ca="1" si="252"/>
        <v>100</v>
      </c>
      <c r="BJ27" s="85">
        <f t="shared" ca="1" si="253"/>
        <v>100</v>
      </c>
      <c r="BK27" s="85">
        <f t="shared" ca="1" si="254"/>
        <v>100</v>
      </c>
      <c r="BL27" s="85">
        <f t="shared" ca="1" si="255"/>
        <v>100</v>
      </c>
      <c r="BM27" s="85">
        <f t="shared" ca="1" si="256"/>
        <v>100</v>
      </c>
      <c r="BN27" s="85">
        <f t="shared" ca="1" si="257"/>
        <v>100</v>
      </c>
      <c r="BO27" s="85">
        <f t="shared" ca="1" si="258"/>
        <v>100</v>
      </c>
      <c r="BP27" s="85">
        <f t="shared" ca="1" si="259"/>
        <v>100</v>
      </c>
      <c r="BQ27" s="85">
        <f t="shared" ca="1" si="260"/>
        <v>100</v>
      </c>
      <c r="BR27" s="85">
        <f t="shared" ca="1" si="261"/>
        <v>100</v>
      </c>
      <c r="BS27" s="85">
        <f t="shared" ca="1" si="262"/>
        <v>100</v>
      </c>
      <c r="BT27" s="85">
        <f t="shared" ca="1" si="263"/>
        <v>100</v>
      </c>
      <c r="BU27" s="85">
        <f t="shared" ca="1" si="264"/>
        <v>100</v>
      </c>
      <c r="BV27" s="85">
        <f t="shared" ca="1" si="265"/>
        <v>100</v>
      </c>
      <c r="BW27" s="85">
        <f t="shared" ca="1" si="266"/>
        <v>100</v>
      </c>
      <c r="BX27" s="85">
        <f t="shared" ca="1" si="267"/>
        <v>100</v>
      </c>
      <c r="BY27" s="85">
        <f t="shared" ca="1" si="268"/>
        <v>100</v>
      </c>
      <c r="BZ27" s="85">
        <f t="shared" ca="1" si="269"/>
        <v>100</v>
      </c>
      <c r="CA27" s="85">
        <f t="shared" ca="1" si="270"/>
        <v>100</v>
      </c>
      <c r="CB27" s="85">
        <f t="shared" ca="1" si="271"/>
        <v>100</v>
      </c>
      <c r="CC27" s="85">
        <f t="shared" ca="1" si="272"/>
        <v>100</v>
      </c>
      <c r="CD27" s="85">
        <f t="shared" ca="1" si="273"/>
        <v>100</v>
      </c>
      <c r="CE27" s="85">
        <f t="shared" ca="1" si="274"/>
        <v>100</v>
      </c>
      <c r="CF27" s="85">
        <f t="shared" ca="1" si="275"/>
        <v>100</v>
      </c>
      <c r="CG27" s="85">
        <f t="shared" ca="1" si="276"/>
        <v>100</v>
      </c>
      <c r="CH27" s="85">
        <f t="shared" ca="1" si="277"/>
        <v>100</v>
      </c>
      <c r="CI27" s="85">
        <f t="shared" ca="1" si="278"/>
        <v>100</v>
      </c>
      <c r="CJ27" s="85">
        <f t="shared" ca="1" si="279"/>
        <v>100</v>
      </c>
      <c r="CK27" s="85">
        <f t="shared" ca="1" si="280"/>
        <v>100</v>
      </c>
      <c r="CL27" s="85">
        <f t="shared" ca="1" si="281"/>
        <v>100</v>
      </c>
      <c r="CM27" s="85">
        <f t="shared" ca="1" si="282"/>
        <v>100</v>
      </c>
      <c r="CN27" s="85">
        <f t="shared" ca="1" si="283"/>
        <v>100</v>
      </c>
      <c r="CO27" s="85">
        <f t="shared" ca="1" si="284"/>
        <v>100</v>
      </c>
      <c r="CP27" s="85">
        <f t="shared" ca="1" si="285"/>
        <v>100</v>
      </c>
      <c r="CQ27" s="85">
        <f t="shared" ca="1" si="286"/>
        <v>100</v>
      </c>
      <c r="CR27" s="85">
        <f t="shared" ca="1" si="287"/>
        <v>100</v>
      </c>
      <c r="CS27" s="85">
        <f t="shared" ca="1" si="288"/>
        <v>100</v>
      </c>
      <c r="CT27" s="85">
        <f t="shared" ca="1" si="289"/>
        <v>100</v>
      </c>
      <c r="CU27" s="85">
        <f t="shared" ca="1" si="290"/>
        <v>100</v>
      </c>
      <c r="CV27" s="85">
        <f t="shared" ca="1" si="291"/>
        <v>100</v>
      </c>
      <c r="CW27" s="85">
        <f t="shared" ca="1" si="292"/>
        <v>100</v>
      </c>
      <c r="CX27" s="85">
        <f t="shared" ca="1" si="293"/>
        <v>100</v>
      </c>
      <c r="CY27" s="85">
        <f t="shared" ca="1" si="294"/>
        <v>100</v>
      </c>
      <c r="CZ27" s="85">
        <f t="shared" ca="1" si="295"/>
        <v>100</v>
      </c>
      <c r="DA27" s="85">
        <f t="shared" ca="1" si="296"/>
        <v>100</v>
      </c>
      <c r="DB27" s="85">
        <f t="shared" ca="1" si="297"/>
        <v>100</v>
      </c>
      <c r="DC27" s="85">
        <f t="shared" ca="1" si="298"/>
        <v>100</v>
      </c>
      <c r="DD27" s="85">
        <f t="shared" ca="1" si="299"/>
        <v>100</v>
      </c>
      <c r="DE27" s="85">
        <f t="shared" ca="1" si="300"/>
        <v>100</v>
      </c>
      <c r="DF27" s="85">
        <f t="shared" ca="1" si="301"/>
        <v>100</v>
      </c>
      <c r="DG27" s="85">
        <f t="shared" ca="1" si="302"/>
        <v>100</v>
      </c>
      <c r="DH27" s="85">
        <f t="shared" ca="1" si="303"/>
        <v>100</v>
      </c>
      <c r="DI27" s="85">
        <f t="shared" ca="1" si="304"/>
        <v>100</v>
      </c>
      <c r="DJ27" s="85">
        <f t="shared" ca="1" si="305"/>
        <v>100</v>
      </c>
      <c r="DK27" s="85">
        <f t="shared" ca="1" si="306"/>
        <v>100</v>
      </c>
      <c r="DL27" s="85">
        <f t="shared" ca="1" si="307"/>
        <v>100</v>
      </c>
      <c r="DM27" s="85">
        <f t="shared" ca="1" si="308"/>
        <v>100</v>
      </c>
      <c r="DN27" s="85">
        <f t="shared" ca="1" si="309"/>
        <v>100</v>
      </c>
      <c r="DO27" s="85">
        <f t="shared" ca="1" si="310"/>
        <v>100</v>
      </c>
      <c r="DP27" s="85">
        <f t="shared" ca="1" si="311"/>
        <v>100</v>
      </c>
      <c r="DQ27" s="85">
        <f t="shared" ca="1" si="312"/>
        <v>100</v>
      </c>
      <c r="DR27" s="85">
        <f t="shared" ca="1" si="313"/>
        <v>100</v>
      </c>
      <c r="DS27" s="85">
        <f t="shared" ca="1" si="314"/>
        <v>100</v>
      </c>
      <c r="DT27" s="85">
        <f t="shared" ca="1" si="315"/>
        <v>100</v>
      </c>
      <c r="DU27" s="85">
        <f t="shared" ca="1" si="316"/>
        <v>100</v>
      </c>
      <c r="DV27" s="85">
        <f t="shared" ca="1" si="317"/>
        <v>100</v>
      </c>
      <c r="DW27" s="85">
        <f t="shared" ca="1" si="318"/>
        <v>100</v>
      </c>
      <c r="DX27" s="85">
        <f t="shared" ca="1" si="319"/>
        <v>100</v>
      </c>
      <c r="DY27" s="85">
        <f t="shared" ca="1" si="320"/>
        <v>100</v>
      </c>
      <c r="DZ27" s="85">
        <f t="shared" ca="1" si="321"/>
        <v>100</v>
      </c>
      <c r="EA27" s="85">
        <f t="shared" ca="1" si="322"/>
        <v>100</v>
      </c>
      <c r="EB27" s="85">
        <f t="shared" ca="1" si="323"/>
        <v>100</v>
      </c>
      <c r="EC27" s="85">
        <f t="shared" ca="1" si="324"/>
        <v>100</v>
      </c>
      <c r="ED27" s="85">
        <f t="shared" ca="1" si="325"/>
        <v>100</v>
      </c>
    </row>
    <row r="28" spans="1:134" ht="15" customHeight="1" x14ac:dyDescent="0.3">
      <c r="B28" s="8" t="str">
        <f>+Inputs!B45</f>
        <v>Waste Services</v>
      </c>
      <c r="C28" s="8"/>
      <c r="D28" s="85">
        <f t="shared" ca="1" si="198"/>
        <v>1200</v>
      </c>
      <c r="E28" s="85">
        <f t="shared" ca="1" si="199"/>
        <v>1200</v>
      </c>
      <c r="F28" s="85">
        <f t="shared" ca="1" si="200"/>
        <v>1200</v>
      </c>
      <c r="G28" s="85">
        <f t="shared" ca="1" si="201"/>
        <v>1200</v>
      </c>
      <c r="H28" s="85">
        <f t="shared" ca="1" si="202"/>
        <v>1200</v>
      </c>
      <c r="I28" s="85">
        <f t="shared" ca="1" si="203"/>
        <v>1200</v>
      </c>
      <c r="J28" s="85">
        <f t="shared" ca="1" si="204"/>
        <v>1200</v>
      </c>
      <c r="K28" s="85">
        <f t="shared" ca="1" si="205"/>
        <v>1200</v>
      </c>
      <c r="L28" s="85">
        <f t="shared" ca="1" si="206"/>
        <v>1200</v>
      </c>
      <c r="M28" s="85">
        <f t="shared" ca="1" si="207"/>
        <v>1200</v>
      </c>
      <c r="N28" s="78"/>
      <c r="O28" s="85">
        <f ca="1">+Inputs!C45</f>
        <v>100</v>
      </c>
      <c r="P28" s="85">
        <f t="shared" ref="P28:Q28" ca="1" si="333">+O28</f>
        <v>100</v>
      </c>
      <c r="Q28" s="85">
        <f t="shared" ca="1" si="333"/>
        <v>100</v>
      </c>
      <c r="R28" s="85">
        <f t="shared" ca="1" si="209"/>
        <v>100</v>
      </c>
      <c r="S28" s="85">
        <f t="shared" ca="1" si="210"/>
        <v>100</v>
      </c>
      <c r="T28" s="85">
        <f t="shared" ca="1" si="211"/>
        <v>100</v>
      </c>
      <c r="U28" s="85">
        <f t="shared" ca="1" si="212"/>
        <v>100</v>
      </c>
      <c r="V28" s="85">
        <f t="shared" ca="1" si="213"/>
        <v>100</v>
      </c>
      <c r="W28" s="85">
        <f t="shared" ca="1" si="214"/>
        <v>100</v>
      </c>
      <c r="X28" s="85">
        <f t="shared" ca="1" si="215"/>
        <v>100</v>
      </c>
      <c r="Y28" s="85">
        <f t="shared" ca="1" si="216"/>
        <v>100</v>
      </c>
      <c r="Z28" s="85">
        <f t="shared" ca="1" si="217"/>
        <v>100</v>
      </c>
      <c r="AA28" s="85">
        <f t="shared" ca="1" si="218"/>
        <v>100</v>
      </c>
      <c r="AB28" s="85">
        <f t="shared" ca="1" si="219"/>
        <v>100</v>
      </c>
      <c r="AC28" s="85">
        <f t="shared" ca="1" si="220"/>
        <v>100</v>
      </c>
      <c r="AD28" s="85">
        <f t="shared" ca="1" si="221"/>
        <v>100</v>
      </c>
      <c r="AE28" s="85">
        <f t="shared" ca="1" si="222"/>
        <v>100</v>
      </c>
      <c r="AF28" s="85">
        <f t="shared" ca="1" si="223"/>
        <v>100</v>
      </c>
      <c r="AG28" s="85">
        <f t="shared" ca="1" si="224"/>
        <v>100</v>
      </c>
      <c r="AH28" s="85">
        <f t="shared" ca="1" si="225"/>
        <v>100</v>
      </c>
      <c r="AI28" s="85">
        <f t="shared" ca="1" si="226"/>
        <v>100</v>
      </c>
      <c r="AJ28" s="85">
        <f t="shared" ca="1" si="227"/>
        <v>100</v>
      </c>
      <c r="AK28" s="85">
        <f t="shared" ca="1" si="228"/>
        <v>100</v>
      </c>
      <c r="AL28" s="85">
        <f t="shared" ca="1" si="229"/>
        <v>100</v>
      </c>
      <c r="AM28" s="85">
        <f t="shared" ca="1" si="230"/>
        <v>100</v>
      </c>
      <c r="AN28" s="85">
        <f t="shared" ca="1" si="231"/>
        <v>100</v>
      </c>
      <c r="AO28" s="85">
        <f t="shared" ca="1" si="232"/>
        <v>100</v>
      </c>
      <c r="AP28" s="85">
        <f t="shared" ca="1" si="233"/>
        <v>100</v>
      </c>
      <c r="AQ28" s="85">
        <f t="shared" ca="1" si="234"/>
        <v>100</v>
      </c>
      <c r="AR28" s="85">
        <f t="shared" ca="1" si="235"/>
        <v>100</v>
      </c>
      <c r="AS28" s="85">
        <f t="shared" ca="1" si="236"/>
        <v>100</v>
      </c>
      <c r="AT28" s="85">
        <f t="shared" ca="1" si="237"/>
        <v>100</v>
      </c>
      <c r="AU28" s="85">
        <f t="shared" ca="1" si="238"/>
        <v>100</v>
      </c>
      <c r="AV28" s="85">
        <f t="shared" ca="1" si="239"/>
        <v>100</v>
      </c>
      <c r="AW28" s="85">
        <f t="shared" ca="1" si="240"/>
        <v>100</v>
      </c>
      <c r="AX28" s="85">
        <f t="shared" ca="1" si="241"/>
        <v>100</v>
      </c>
      <c r="AY28" s="85">
        <f t="shared" ca="1" si="242"/>
        <v>100</v>
      </c>
      <c r="AZ28" s="85">
        <f t="shared" ca="1" si="243"/>
        <v>100</v>
      </c>
      <c r="BA28" s="85">
        <f t="shared" ca="1" si="244"/>
        <v>100</v>
      </c>
      <c r="BB28" s="85">
        <f t="shared" ca="1" si="245"/>
        <v>100</v>
      </c>
      <c r="BC28" s="85">
        <f t="shared" ca="1" si="246"/>
        <v>100</v>
      </c>
      <c r="BD28" s="85">
        <f t="shared" ca="1" si="247"/>
        <v>100</v>
      </c>
      <c r="BE28" s="85">
        <f t="shared" ca="1" si="248"/>
        <v>100</v>
      </c>
      <c r="BF28" s="85">
        <f t="shared" ca="1" si="249"/>
        <v>100</v>
      </c>
      <c r="BG28" s="85">
        <f t="shared" ca="1" si="250"/>
        <v>100</v>
      </c>
      <c r="BH28" s="85">
        <f t="shared" ca="1" si="251"/>
        <v>100</v>
      </c>
      <c r="BI28" s="85">
        <f t="shared" ca="1" si="252"/>
        <v>100</v>
      </c>
      <c r="BJ28" s="85">
        <f t="shared" ca="1" si="253"/>
        <v>100</v>
      </c>
      <c r="BK28" s="85">
        <f t="shared" ca="1" si="254"/>
        <v>100</v>
      </c>
      <c r="BL28" s="85">
        <f t="shared" ca="1" si="255"/>
        <v>100</v>
      </c>
      <c r="BM28" s="85">
        <f t="shared" ca="1" si="256"/>
        <v>100</v>
      </c>
      <c r="BN28" s="85">
        <f t="shared" ca="1" si="257"/>
        <v>100</v>
      </c>
      <c r="BO28" s="85">
        <f t="shared" ca="1" si="258"/>
        <v>100</v>
      </c>
      <c r="BP28" s="85">
        <f t="shared" ca="1" si="259"/>
        <v>100</v>
      </c>
      <c r="BQ28" s="85">
        <f t="shared" ca="1" si="260"/>
        <v>100</v>
      </c>
      <c r="BR28" s="85">
        <f t="shared" ca="1" si="261"/>
        <v>100</v>
      </c>
      <c r="BS28" s="85">
        <f t="shared" ca="1" si="262"/>
        <v>100</v>
      </c>
      <c r="BT28" s="85">
        <f t="shared" ca="1" si="263"/>
        <v>100</v>
      </c>
      <c r="BU28" s="85">
        <f t="shared" ca="1" si="264"/>
        <v>100</v>
      </c>
      <c r="BV28" s="85">
        <f t="shared" ca="1" si="265"/>
        <v>100</v>
      </c>
      <c r="BW28" s="85">
        <f t="shared" ca="1" si="266"/>
        <v>100</v>
      </c>
      <c r="BX28" s="85">
        <f t="shared" ca="1" si="267"/>
        <v>100</v>
      </c>
      <c r="BY28" s="85">
        <f t="shared" ca="1" si="268"/>
        <v>100</v>
      </c>
      <c r="BZ28" s="85">
        <f t="shared" ca="1" si="269"/>
        <v>100</v>
      </c>
      <c r="CA28" s="85">
        <f t="shared" ca="1" si="270"/>
        <v>100</v>
      </c>
      <c r="CB28" s="85">
        <f t="shared" ca="1" si="271"/>
        <v>100</v>
      </c>
      <c r="CC28" s="85">
        <f t="shared" ca="1" si="272"/>
        <v>100</v>
      </c>
      <c r="CD28" s="85">
        <f t="shared" ca="1" si="273"/>
        <v>100</v>
      </c>
      <c r="CE28" s="85">
        <f t="shared" ca="1" si="274"/>
        <v>100</v>
      </c>
      <c r="CF28" s="85">
        <f t="shared" ca="1" si="275"/>
        <v>100</v>
      </c>
      <c r="CG28" s="85">
        <f t="shared" ca="1" si="276"/>
        <v>100</v>
      </c>
      <c r="CH28" s="85">
        <f t="shared" ca="1" si="277"/>
        <v>100</v>
      </c>
      <c r="CI28" s="85">
        <f t="shared" ca="1" si="278"/>
        <v>100</v>
      </c>
      <c r="CJ28" s="85">
        <f t="shared" ca="1" si="279"/>
        <v>100</v>
      </c>
      <c r="CK28" s="85">
        <f t="shared" ca="1" si="280"/>
        <v>100</v>
      </c>
      <c r="CL28" s="85">
        <f t="shared" ca="1" si="281"/>
        <v>100</v>
      </c>
      <c r="CM28" s="85">
        <f t="shared" ca="1" si="282"/>
        <v>100</v>
      </c>
      <c r="CN28" s="85">
        <f t="shared" ca="1" si="283"/>
        <v>100</v>
      </c>
      <c r="CO28" s="85">
        <f t="shared" ca="1" si="284"/>
        <v>100</v>
      </c>
      <c r="CP28" s="85">
        <f t="shared" ca="1" si="285"/>
        <v>100</v>
      </c>
      <c r="CQ28" s="85">
        <f t="shared" ca="1" si="286"/>
        <v>100</v>
      </c>
      <c r="CR28" s="85">
        <f t="shared" ca="1" si="287"/>
        <v>100</v>
      </c>
      <c r="CS28" s="85">
        <f t="shared" ca="1" si="288"/>
        <v>100</v>
      </c>
      <c r="CT28" s="85">
        <f t="shared" ca="1" si="289"/>
        <v>100</v>
      </c>
      <c r="CU28" s="85">
        <f t="shared" ca="1" si="290"/>
        <v>100</v>
      </c>
      <c r="CV28" s="85">
        <f t="shared" ca="1" si="291"/>
        <v>100</v>
      </c>
      <c r="CW28" s="85">
        <f t="shared" ca="1" si="292"/>
        <v>100</v>
      </c>
      <c r="CX28" s="85">
        <f t="shared" ca="1" si="293"/>
        <v>100</v>
      </c>
      <c r="CY28" s="85">
        <f t="shared" ca="1" si="294"/>
        <v>100</v>
      </c>
      <c r="CZ28" s="85">
        <f t="shared" ca="1" si="295"/>
        <v>100</v>
      </c>
      <c r="DA28" s="85">
        <f t="shared" ca="1" si="296"/>
        <v>100</v>
      </c>
      <c r="DB28" s="85">
        <f t="shared" ca="1" si="297"/>
        <v>100</v>
      </c>
      <c r="DC28" s="85">
        <f t="shared" ca="1" si="298"/>
        <v>100</v>
      </c>
      <c r="DD28" s="85">
        <f t="shared" ca="1" si="299"/>
        <v>100</v>
      </c>
      <c r="DE28" s="85">
        <f t="shared" ca="1" si="300"/>
        <v>100</v>
      </c>
      <c r="DF28" s="85">
        <f t="shared" ca="1" si="301"/>
        <v>100</v>
      </c>
      <c r="DG28" s="85">
        <f t="shared" ca="1" si="302"/>
        <v>100</v>
      </c>
      <c r="DH28" s="85">
        <f t="shared" ca="1" si="303"/>
        <v>100</v>
      </c>
      <c r="DI28" s="85">
        <f t="shared" ca="1" si="304"/>
        <v>100</v>
      </c>
      <c r="DJ28" s="85">
        <f t="shared" ca="1" si="305"/>
        <v>100</v>
      </c>
      <c r="DK28" s="85">
        <f t="shared" ca="1" si="306"/>
        <v>100</v>
      </c>
      <c r="DL28" s="85">
        <f t="shared" ca="1" si="307"/>
        <v>100</v>
      </c>
      <c r="DM28" s="85">
        <f t="shared" ca="1" si="308"/>
        <v>100</v>
      </c>
      <c r="DN28" s="85">
        <f t="shared" ca="1" si="309"/>
        <v>100</v>
      </c>
      <c r="DO28" s="85">
        <f t="shared" ca="1" si="310"/>
        <v>100</v>
      </c>
      <c r="DP28" s="85">
        <f t="shared" ca="1" si="311"/>
        <v>100</v>
      </c>
      <c r="DQ28" s="85">
        <f t="shared" ca="1" si="312"/>
        <v>100</v>
      </c>
      <c r="DR28" s="85">
        <f t="shared" ca="1" si="313"/>
        <v>100</v>
      </c>
      <c r="DS28" s="85">
        <f t="shared" ca="1" si="314"/>
        <v>100</v>
      </c>
      <c r="DT28" s="85">
        <f t="shared" ca="1" si="315"/>
        <v>100</v>
      </c>
      <c r="DU28" s="85">
        <f t="shared" ca="1" si="316"/>
        <v>100</v>
      </c>
      <c r="DV28" s="85">
        <f t="shared" ca="1" si="317"/>
        <v>100</v>
      </c>
      <c r="DW28" s="85">
        <f t="shared" ca="1" si="318"/>
        <v>100</v>
      </c>
      <c r="DX28" s="85">
        <f t="shared" ca="1" si="319"/>
        <v>100</v>
      </c>
      <c r="DY28" s="85">
        <f t="shared" ca="1" si="320"/>
        <v>100</v>
      </c>
      <c r="DZ28" s="85">
        <f t="shared" ca="1" si="321"/>
        <v>100</v>
      </c>
      <c r="EA28" s="85">
        <f t="shared" ca="1" si="322"/>
        <v>100</v>
      </c>
      <c r="EB28" s="85">
        <f t="shared" ca="1" si="323"/>
        <v>100</v>
      </c>
      <c r="EC28" s="85">
        <f t="shared" ca="1" si="324"/>
        <v>100</v>
      </c>
      <c r="ED28" s="85">
        <f t="shared" ca="1" si="325"/>
        <v>100</v>
      </c>
    </row>
    <row r="29" spans="1:134" ht="15" customHeight="1" x14ac:dyDescent="0.3">
      <c r="B29" s="8" t="str">
        <f>+Inputs!B46</f>
        <v>Landscaping</v>
      </c>
      <c r="C29" s="8"/>
      <c r="D29" s="85">
        <f t="shared" ca="1" si="198"/>
        <v>1200</v>
      </c>
      <c r="E29" s="85">
        <f t="shared" ca="1" si="199"/>
        <v>1200</v>
      </c>
      <c r="F29" s="85">
        <f t="shared" ca="1" si="200"/>
        <v>1200</v>
      </c>
      <c r="G29" s="85">
        <f t="shared" ca="1" si="201"/>
        <v>1200</v>
      </c>
      <c r="H29" s="85">
        <f t="shared" ca="1" si="202"/>
        <v>1200</v>
      </c>
      <c r="I29" s="85">
        <f t="shared" ca="1" si="203"/>
        <v>1200</v>
      </c>
      <c r="J29" s="85">
        <f t="shared" ca="1" si="204"/>
        <v>1200</v>
      </c>
      <c r="K29" s="85">
        <f t="shared" ca="1" si="205"/>
        <v>1200</v>
      </c>
      <c r="L29" s="85">
        <f t="shared" ca="1" si="206"/>
        <v>1200</v>
      </c>
      <c r="M29" s="85">
        <f t="shared" ca="1" si="207"/>
        <v>1200</v>
      </c>
      <c r="N29" s="78"/>
      <c r="O29" s="85">
        <f ca="1">+Inputs!C46</f>
        <v>100</v>
      </c>
      <c r="P29" s="85">
        <f t="shared" ref="P29:Q29" ca="1" si="334">+O29</f>
        <v>100</v>
      </c>
      <c r="Q29" s="85">
        <f t="shared" ca="1" si="334"/>
        <v>100</v>
      </c>
      <c r="R29" s="85">
        <f t="shared" ca="1" si="209"/>
        <v>100</v>
      </c>
      <c r="S29" s="85">
        <f t="shared" ca="1" si="210"/>
        <v>100</v>
      </c>
      <c r="T29" s="85">
        <f t="shared" ca="1" si="211"/>
        <v>100</v>
      </c>
      <c r="U29" s="85">
        <f t="shared" ca="1" si="212"/>
        <v>100</v>
      </c>
      <c r="V29" s="85">
        <f t="shared" ca="1" si="213"/>
        <v>100</v>
      </c>
      <c r="W29" s="85">
        <f t="shared" ca="1" si="214"/>
        <v>100</v>
      </c>
      <c r="X29" s="85">
        <f t="shared" ca="1" si="215"/>
        <v>100</v>
      </c>
      <c r="Y29" s="85">
        <f t="shared" ca="1" si="216"/>
        <v>100</v>
      </c>
      <c r="Z29" s="85">
        <f t="shared" ca="1" si="217"/>
        <v>100</v>
      </c>
      <c r="AA29" s="85">
        <f t="shared" ca="1" si="218"/>
        <v>100</v>
      </c>
      <c r="AB29" s="85">
        <f t="shared" ca="1" si="219"/>
        <v>100</v>
      </c>
      <c r="AC29" s="85">
        <f t="shared" ca="1" si="220"/>
        <v>100</v>
      </c>
      <c r="AD29" s="85">
        <f t="shared" ca="1" si="221"/>
        <v>100</v>
      </c>
      <c r="AE29" s="85">
        <f t="shared" ca="1" si="222"/>
        <v>100</v>
      </c>
      <c r="AF29" s="85">
        <f t="shared" ca="1" si="223"/>
        <v>100</v>
      </c>
      <c r="AG29" s="85">
        <f t="shared" ca="1" si="224"/>
        <v>100</v>
      </c>
      <c r="AH29" s="85">
        <f t="shared" ca="1" si="225"/>
        <v>100</v>
      </c>
      <c r="AI29" s="85">
        <f t="shared" ca="1" si="226"/>
        <v>100</v>
      </c>
      <c r="AJ29" s="85">
        <f t="shared" ca="1" si="227"/>
        <v>100</v>
      </c>
      <c r="AK29" s="85">
        <f t="shared" ca="1" si="228"/>
        <v>100</v>
      </c>
      <c r="AL29" s="85">
        <f t="shared" ca="1" si="229"/>
        <v>100</v>
      </c>
      <c r="AM29" s="85">
        <f t="shared" ca="1" si="230"/>
        <v>100</v>
      </c>
      <c r="AN29" s="85">
        <f t="shared" ca="1" si="231"/>
        <v>100</v>
      </c>
      <c r="AO29" s="85">
        <f t="shared" ca="1" si="232"/>
        <v>100</v>
      </c>
      <c r="AP29" s="85">
        <f t="shared" ca="1" si="233"/>
        <v>100</v>
      </c>
      <c r="AQ29" s="85">
        <f t="shared" ca="1" si="234"/>
        <v>100</v>
      </c>
      <c r="AR29" s="85">
        <f t="shared" ca="1" si="235"/>
        <v>100</v>
      </c>
      <c r="AS29" s="85">
        <f t="shared" ca="1" si="236"/>
        <v>100</v>
      </c>
      <c r="AT29" s="85">
        <f t="shared" ca="1" si="237"/>
        <v>100</v>
      </c>
      <c r="AU29" s="85">
        <f t="shared" ca="1" si="238"/>
        <v>100</v>
      </c>
      <c r="AV29" s="85">
        <f t="shared" ca="1" si="239"/>
        <v>100</v>
      </c>
      <c r="AW29" s="85">
        <f t="shared" ca="1" si="240"/>
        <v>100</v>
      </c>
      <c r="AX29" s="85">
        <f t="shared" ca="1" si="241"/>
        <v>100</v>
      </c>
      <c r="AY29" s="85">
        <f t="shared" ca="1" si="242"/>
        <v>100</v>
      </c>
      <c r="AZ29" s="85">
        <f t="shared" ca="1" si="243"/>
        <v>100</v>
      </c>
      <c r="BA29" s="85">
        <f t="shared" ca="1" si="244"/>
        <v>100</v>
      </c>
      <c r="BB29" s="85">
        <f t="shared" ca="1" si="245"/>
        <v>100</v>
      </c>
      <c r="BC29" s="85">
        <f t="shared" ca="1" si="246"/>
        <v>100</v>
      </c>
      <c r="BD29" s="85">
        <f t="shared" ca="1" si="247"/>
        <v>100</v>
      </c>
      <c r="BE29" s="85">
        <f t="shared" ca="1" si="248"/>
        <v>100</v>
      </c>
      <c r="BF29" s="85">
        <f t="shared" ca="1" si="249"/>
        <v>100</v>
      </c>
      <c r="BG29" s="85">
        <f t="shared" ca="1" si="250"/>
        <v>100</v>
      </c>
      <c r="BH29" s="85">
        <f t="shared" ca="1" si="251"/>
        <v>100</v>
      </c>
      <c r="BI29" s="85">
        <f t="shared" ca="1" si="252"/>
        <v>100</v>
      </c>
      <c r="BJ29" s="85">
        <f t="shared" ca="1" si="253"/>
        <v>100</v>
      </c>
      <c r="BK29" s="85">
        <f t="shared" ca="1" si="254"/>
        <v>100</v>
      </c>
      <c r="BL29" s="85">
        <f t="shared" ca="1" si="255"/>
        <v>100</v>
      </c>
      <c r="BM29" s="85">
        <f t="shared" ca="1" si="256"/>
        <v>100</v>
      </c>
      <c r="BN29" s="85">
        <f t="shared" ca="1" si="257"/>
        <v>100</v>
      </c>
      <c r="BO29" s="85">
        <f t="shared" ca="1" si="258"/>
        <v>100</v>
      </c>
      <c r="BP29" s="85">
        <f t="shared" ca="1" si="259"/>
        <v>100</v>
      </c>
      <c r="BQ29" s="85">
        <f t="shared" ca="1" si="260"/>
        <v>100</v>
      </c>
      <c r="BR29" s="85">
        <f t="shared" ca="1" si="261"/>
        <v>100</v>
      </c>
      <c r="BS29" s="85">
        <f t="shared" ca="1" si="262"/>
        <v>100</v>
      </c>
      <c r="BT29" s="85">
        <f t="shared" ca="1" si="263"/>
        <v>100</v>
      </c>
      <c r="BU29" s="85">
        <f t="shared" ca="1" si="264"/>
        <v>100</v>
      </c>
      <c r="BV29" s="85">
        <f t="shared" ca="1" si="265"/>
        <v>100</v>
      </c>
      <c r="BW29" s="85">
        <f t="shared" ca="1" si="266"/>
        <v>100</v>
      </c>
      <c r="BX29" s="85">
        <f t="shared" ca="1" si="267"/>
        <v>100</v>
      </c>
      <c r="BY29" s="85">
        <f t="shared" ca="1" si="268"/>
        <v>100</v>
      </c>
      <c r="BZ29" s="85">
        <f t="shared" ca="1" si="269"/>
        <v>100</v>
      </c>
      <c r="CA29" s="85">
        <f t="shared" ca="1" si="270"/>
        <v>100</v>
      </c>
      <c r="CB29" s="85">
        <f t="shared" ca="1" si="271"/>
        <v>100</v>
      </c>
      <c r="CC29" s="85">
        <f t="shared" ca="1" si="272"/>
        <v>100</v>
      </c>
      <c r="CD29" s="85">
        <f t="shared" ca="1" si="273"/>
        <v>100</v>
      </c>
      <c r="CE29" s="85">
        <f t="shared" ca="1" si="274"/>
        <v>100</v>
      </c>
      <c r="CF29" s="85">
        <f t="shared" ca="1" si="275"/>
        <v>100</v>
      </c>
      <c r="CG29" s="85">
        <f t="shared" ca="1" si="276"/>
        <v>100</v>
      </c>
      <c r="CH29" s="85">
        <f t="shared" ca="1" si="277"/>
        <v>100</v>
      </c>
      <c r="CI29" s="85">
        <f t="shared" ca="1" si="278"/>
        <v>100</v>
      </c>
      <c r="CJ29" s="85">
        <f t="shared" ca="1" si="279"/>
        <v>100</v>
      </c>
      <c r="CK29" s="85">
        <f t="shared" ca="1" si="280"/>
        <v>100</v>
      </c>
      <c r="CL29" s="85">
        <f t="shared" ca="1" si="281"/>
        <v>100</v>
      </c>
      <c r="CM29" s="85">
        <f t="shared" ca="1" si="282"/>
        <v>100</v>
      </c>
      <c r="CN29" s="85">
        <f t="shared" ca="1" si="283"/>
        <v>100</v>
      </c>
      <c r="CO29" s="85">
        <f t="shared" ca="1" si="284"/>
        <v>100</v>
      </c>
      <c r="CP29" s="85">
        <f t="shared" ca="1" si="285"/>
        <v>100</v>
      </c>
      <c r="CQ29" s="85">
        <f t="shared" ca="1" si="286"/>
        <v>100</v>
      </c>
      <c r="CR29" s="85">
        <f t="shared" ca="1" si="287"/>
        <v>100</v>
      </c>
      <c r="CS29" s="85">
        <f t="shared" ca="1" si="288"/>
        <v>100</v>
      </c>
      <c r="CT29" s="85">
        <f t="shared" ca="1" si="289"/>
        <v>100</v>
      </c>
      <c r="CU29" s="85">
        <f t="shared" ca="1" si="290"/>
        <v>100</v>
      </c>
      <c r="CV29" s="85">
        <f t="shared" ca="1" si="291"/>
        <v>100</v>
      </c>
      <c r="CW29" s="85">
        <f t="shared" ca="1" si="292"/>
        <v>100</v>
      </c>
      <c r="CX29" s="85">
        <f t="shared" ca="1" si="293"/>
        <v>100</v>
      </c>
      <c r="CY29" s="85">
        <f t="shared" ca="1" si="294"/>
        <v>100</v>
      </c>
      <c r="CZ29" s="85">
        <f t="shared" ca="1" si="295"/>
        <v>100</v>
      </c>
      <c r="DA29" s="85">
        <f t="shared" ca="1" si="296"/>
        <v>100</v>
      </c>
      <c r="DB29" s="85">
        <f t="shared" ca="1" si="297"/>
        <v>100</v>
      </c>
      <c r="DC29" s="85">
        <f t="shared" ca="1" si="298"/>
        <v>100</v>
      </c>
      <c r="DD29" s="85">
        <f t="shared" ca="1" si="299"/>
        <v>100</v>
      </c>
      <c r="DE29" s="85">
        <f t="shared" ca="1" si="300"/>
        <v>100</v>
      </c>
      <c r="DF29" s="85">
        <f t="shared" ca="1" si="301"/>
        <v>100</v>
      </c>
      <c r="DG29" s="85">
        <f t="shared" ca="1" si="302"/>
        <v>100</v>
      </c>
      <c r="DH29" s="85">
        <f t="shared" ca="1" si="303"/>
        <v>100</v>
      </c>
      <c r="DI29" s="85">
        <f t="shared" ca="1" si="304"/>
        <v>100</v>
      </c>
      <c r="DJ29" s="85">
        <f t="shared" ca="1" si="305"/>
        <v>100</v>
      </c>
      <c r="DK29" s="85">
        <f t="shared" ca="1" si="306"/>
        <v>100</v>
      </c>
      <c r="DL29" s="85">
        <f t="shared" ca="1" si="307"/>
        <v>100</v>
      </c>
      <c r="DM29" s="85">
        <f t="shared" ca="1" si="308"/>
        <v>100</v>
      </c>
      <c r="DN29" s="85">
        <f t="shared" ca="1" si="309"/>
        <v>100</v>
      </c>
      <c r="DO29" s="85">
        <f t="shared" ca="1" si="310"/>
        <v>100</v>
      </c>
      <c r="DP29" s="85">
        <f t="shared" ca="1" si="311"/>
        <v>100</v>
      </c>
      <c r="DQ29" s="85">
        <f t="shared" ca="1" si="312"/>
        <v>100</v>
      </c>
      <c r="DR29" s="85">
        <f t="shared" ca="1" si="313"/>
        <v>100</v>
      </c>
      <c r="DS29" s="85">
        <f t="shared" ca="1" si="314"/>
        <v>100</v>
      </c>
      <c r="DT29" s="85">
        <f t="shared" ca="1" si="315"/>
        <v>100</v>
      </c>
      <c r="DU29" s="85">
        <f t="shared" ca="1" si="316"/>
        <v>100</v>
      </c>
      <c r="DV29" s="85">
        <f t="shared" ca="1" si="317"/>
        <v>100</v>
      </c>
      <c r="DW29" s="85">
        <f t="shared" ca="1" si="318"/>
        <v>100</v>
      </c>
      <c r="DX29" s="85">
        <f t="shared" ca="1" si="319"/>
        <v>100</v>
      </c>
      <c r="DY29" s="85">
        <f t="shared" ca="1" si="320"/>
        <v>100</v>
      </c>
      <c r="DZ29" s="85">
        <f t="shared" ca="1" si="321"/>
        <v>100</v>
      </c>
      <c r="EA29" s="85">
        <f t="shared" ca="1" si="322"/>
        <v>100</v>
      </c>
      <c r="EB29" s="85">
        <f t="shared" ca="1" si="323"/>
        <v>100</v>
      </c>
      <c r="EC29" s="85">
        <f t="shared" ca="1" si="324"/>
        <v>100</v>
      </c>
      <c r="ED29" s="85">
        <f t="shared" ca="1" si="325"/>
        <v>100</v>
      </c>
    </row>
    <row r="30" spans="1:134" ht="15" customHeight="1" x14ac:dyDescent="0.3">
      <c r="B30" s="8" t="str">
        <f>+Inputs!B47</f>
        <v>House Cleaning</v>
      </c>
      <c r="C30" s="8"/>
      <c r="D30" s="85">
        <f t="shared" ca="1" si="198"/>
        <v>0</v>
      </c>
      <c r="E30" s="85">
        <f t="shared" ca="1" si="199"/>
        <v>0</v>
      </c>
      <c r="F30" s="85">
        <f t="shared" ca="1" si="200"/>
        <v>0</v>
      </c>
      <c r="G30" s="85">
        <f t="shared" ca="1" si="201"/>
        <v>0</v>
      </c>
      <c r="H30" s="85">
        <f t="shared" ca="1" si="202"/>
        <v>0</v>
      </c>
      <c r="I30" s="85">
        <f t="shared" ca="1" si="203"/>
        <v>0</v>
      </c>
      <c r="J30" s="85">
        <f t="shared" ca="1" si="204"/>
        <v>0</v>
      </c>
      <c r="K30" s="85">
        <f t="shared" ca="1" si="205"/>
        <v>0</v>
      </c>
      <c r="L30" s="85">
        <f t="shared" ca="1" si="206"/>
        <v>0</v>
      </c>
      <c r="M30" s="85">
        <f t="shared" ca="1" si="207"/>
        <v>0</v>
      </c>
      <c r="N30" s="78"/>
      <c r="O30" s="85">
        <f ca="1">+Inputs!C47</f>
        <v>0</v>
      </c>
      <c r="P30" s="85">
        <f t="shared" ref="P30:Q30" ca="1" si="335">+O30</f>
        <v>0</v>
      </c>
      <c r="Q30" s="85">
        <f t="shared" ca="1" si="335"/>
        <v>0</v>
      </c>
      <c r="R30" s="85">
        <f t="shared" ca="1" si="209"/>
        <v>0</v>
      </c>
      <c r="S30" s="85">
        <f t="shared" ca="1" si="210"/>
        <v>0</v>
      </c>
      <c r="T30" s="85">
        <f t="shared" ca="1" si="211"/>
        <v>0</v>
      </c>
      <c r="U30" s="85">
        <f t="shared" ca="1" si="212"/>
        <v>0</v>
      </c>
      <c r="V30" s="85">
        <f t="shared" ca="1" si="213"/>
        <v>0</v>
      </c>
      <c r="W30" s="85">
        <f t="shared" ca="1" si="214"/>
        <v>0</v>
      </c>
      <c r="X30" s="85">
        <f t="shared" ca="1" si="215"/>
        <v>0</v>
      </c>
      <c r="Y30" s="85">
        <f t="shared" ca="1" si="216"/>
        <v>0</v>
      </c>
      <c r="Z30" s="85">
        <f t="shared" ca="1" si="217"/>
        <v>0</v>
      </c>
      <c r="AA30" s="85">
        <f t="shared" ca="1" si="218"/>
        <v>0</v>
      </c>
      <c r="AB30" s="85">
        <f t="shared" ca="1" si="219"/>
        <v>0</v>
      </c>
      <c r="AC30" s="85">
        <f t="shared" ca="1" si="220"/>
        <v>0</v>
      </c>
      <c r="AD30" s="85">
        <f t="shared" ca="1" si="221"/>
        <v>0</v>
      </c>
      <c r="AE30" s="85">
        <f t="shared" ca="1" si="222"/>
        <v>0</v>
      </c>
      <c r="AF30" s="85">
        <f t="shared" ca="1" si="223"/>
        <v>0</v>
      </c>
      <c r="AG30" s="85">
        <f t="shared" ca="1" si="224"/>
        <v>0</v>
      </c>
      <c r="AH30" s="85">
        <f t="shared" ca="1" si="225"/>
        <v>0</v>
      </c>
      <c r="AI30" s="85">
        <f t="shared" ca="1" si="226"/>
        <v>0</v>
      </c>
      <c r="AJ30" s="85">
        <f t="shared" ca="1" si="227"/>
        <v>0</v>
      </c>
      <c r="AK30" s="85">
        <f t="shared" ca="1" si="228"/>
        <v>0</v>
      </c>
      <c r="AL30" s="85">
        <f t="shared" ca="1" si="229"/>
        <v>0</v>
      </c>
      <c r="AM30" s="85">
        <f t="shared" ca="1" si="230"/>
        <v>0</v>
      </c>
      <c r="AN30" s="85">
        <f t="shared" ca="1" si="231"/>
        <v>0</v>
      </c>
      <c r="AO30" s="85">
        <f t="shared" ca="1" si="232"/>
        <v>0</v>
      </c>
      <c r="AP30" s="85">
        <f t="shared" ca="1" si="233"/>
        <v>0</v>
      </c>
      <c r="AQ30" s="85">
        <f t="shared" ca="1" si="234"/>
        <v>0</v>
      </c>
      <c r="AR30" s="85">
        <f t="shared" ca="1" si="235"/>
        <v>0</v>
      </c>
      <c r="AS30" s="85">
        <f t="shared" ca="1" si="236"/>
        <v>0</v>
      </c>
      <c r="AT30" s="85">
        <f t="shared" ca="1" si="237"/>
        <v>0</v>
      </c>
      <c r="AU30" s="85">
        <f t="shared" ca="1" si="238"/>
        <v>0</v>
      </c>
      <c r="AV30" s="85">
        <f t="shared" ca="1" si="239"/>
        <v>0</v>
      </c>
      <c r="AW30" s="85">
        <f t="shared" ca="1" si="240"/>
        <v>0</v>
      </c>
      <c r="AX30" s="85">
        <f t="shared" ca="1" si="241"/>
        <v>0</v>
      </c>
      <c r="AY30" s="85">
        <f t="shared" ca="1" si="242"/>
        <v>0</v>
      </c>
      <c r="AZ30" s="85">
        <f t="shared" ca="1" si="243"/>
        <v>0</v>
      </c>
      <c r="BA30" s="85">
        <f t="shared" ca="1" si="244"/>
        <v>0</v>
      </c>
      <c r="BB30" s="85">
        <f t="shared" ca="1" si="245"/>
        <v>0</v>
      </c>
      <c r="BC30" s="85">
        <f t="shared" ca="1" si="246"/>
        <v>0</v>
      </c>
      <c r="BD30" s="85">
        <f t="shared" ca="1" si="247"/>
        <v>0</v>
      </c>
      <c r="BE30" s="85">
        <f t="shared" ca="1" si="248"/>
        <v>0</v>
      </c>
      <c r="BF30" s="85">
        <f t="shared" ca="1" si="249"/>
        <v>0</v>
      </c>
      <c r="BG30" s="85">
        <f t="shared" ca="1" si="250"/>
        <v>0</v>
      </c>
      <c r="BH30" s="85">
        <f t="shared" ca="1" si="251"/>
        <v>0</v>
      </c>
      <c r="BI30" s="85">
        <f t="shared" ca="1" si="252"/>
        <v>0</v>
      </c>
      <c r="BJ30" s="85">
        <f t="shared" ca="1" si="253"/>
        <v>0</v>
      </c>
      <c r="BK30" s="85">
        <f t="shared" ca="1" si="254"/>
        <v>0</v>
      </c>
      <c r="BL30" s="85">
        <f t="shared" ca="1" si="255"/>
        <v>0</v>
      </c>
      <c r="BM30" s="85">
        <f t="shared" ca="1" si="256"/>
        <v>0</v>
      </c>
      <c r="BN30" s="85">
        <f t="shared" ca="1" si="257"/>
        <v>0</v>
      </c>
      <c r="BO30" s="85">
        <f t="shared" ca="1" si="258"/>
        <v>0</v>
      </c>
      <c r="BP30" s="85">
        <f t="shared" ca="1" si="259"/>
        <v>0</v>
      </c>
      <c r="BQ30" s="85">
        <f t="shared" ca="1" si="260"/>
        <v>0</v>
      </c>
      <c r="BR30" s="85">
        <f t="shared" ca="1" si="261"/>
        <v>0</v>
      </c>
      <c r="BS30" s="85">
        <f t="shared" ca="1" si="262"/>
        <v>0</v>
      </c>
      <c r="BT30" s="85">
        <f t="shared" ca="1" si="263"/>
        <v>0</v>
      </c>
      <c r="BU30" s="85">
        <f t="shared" ca="1" si="264"/>
        <v>0</v>
      </c>
      <c r="BV30" s="85">
        <f t="shared" ca="1" si="265"/>
        <v>0</v>
      </c>
      <c r="BW30" s="85">
        <f t="shared" ca="1" si="266"/>
        <v>0</v>
      </c>
      <c r="BX30" s="85">
        <f t="shared" ca="1" si="267"/>
        <v>0</v>
      </c>
      <c r="BY30" s="85">
        <f t="shared" ca="1" si="268"/>
        <v>0</v>
      </c>
      <c r="BZ30" s="85">
        <f t="shared" ca="1" si="269"/>
        <v>0</v>
      </c>
      <c r="CA30" s="85">
        <f t="shared" ca="1" si="270"/>
        <v>0</v>
      </c>
      <c r="CB30" s="85">
        <f t="shared" ca="1" si="271"/>
        <v>0</v>
      </c>
      <c r="CC30" s="85">
        <f t="shared" ca="1" si="272"/>
        <v>0</v>
      </c>
      <c r="CD30" s="85">
        <f t="shared" ca="1" si="273"/>
        <v>0</v>
      </c>
      <c r="CE30" s="85">
        <f t="shared" ca="1" si="274"/>
        <v>0</v>
      </c>
      <c r="CF30" s="85">
        <f t="shared" ca="1" si="275"/>
        <v>0</v>
      </c>
      <c r="CG30" s="85">
        <f t="shared" ca="1" si="276"/>
        <v>0</v>
      </c>
      <c r="CH30" s="85">
        <f t="shared" ca="1" si="277"/>
        <v>0</v>
      </c>
      <c r="CI30" s="85">
        <f t="shared" ca="1" si="278"/>
        <v>0</v>
      </c>
      <c r="CJ30" s="85">
        <f t="shared" ca="1" si="279"/>
        <v>0</v>
      </c>
      <c r="CK30" s="85">
        <f t="shared" ca="1" si="280"/>
        <v>0</v>
      </c>
      <c r="CL30" s="85">
        <f t="shared" ca="1" si="281"/>
        <v>0</v>
      </c>
      <c r="CM30" s="85">
        <f t="shared" ca="1" si="282"/>
        <v>0</v>
      </c>
      <c r="CN30" s="85">
        <f t="shared" ca="1" si="283"/>
        <v>0</v>
      </c>
      <c r="CO30" s="85">
        <f t="shared" ca="1" si="284"/>
        <v>0</v>
      </c>
      <c r="CP30" s="85">
        <f t="shared" ca="1" si="285"/>
        <v>0</v>
      </c>
      <c r="CQ30" s="85">
        <f t="shared" ca="1" si="286"/>
        <v>0</v>
      </c>
      <c r="CR30" s="85">
        <f t="shared" ca="1" si="287"/>
        <v>0</v>
      </c>
      <c r="CS30" s="85">
        <f t="shared" ca="1" si="288"/>
        <v>0</v>
      </c>
      <c r="CT30" s="85">
        <f t="shared" ca="1" si="289"/>
        <v>0</v>
      </c>
      <c r="CU30" s="85">
        <f t="shared" ca="1" si="290"/>
        <v>0</v>
      </c>
      <c r="CV30" s="85">
        <f t="shared" ca="1" si="291"/>
        <v>0</v>
      </c>
      <c r="CW30" s="85">
        <f t="shared" ca="1" si="292"/>
        <v>0</v>
      </c>
      <c r="CX30" s="85">
        <f t="shared" ca="1" si="293"/>
        <v>0</v>
      </c>
      <c r="CY30" s="85">
        <f t="shared" ca="1" si="294"/>
        <v>0</v>
      </c>
      <c r="CZ30" s="85">
        <f t="shared" ca="1" si="295"/>
        <v>0</v>
      </c>
      <c r="DA30" s="85">
        <f t="shared" ca="1" si="296"/>
        <v>0</v>
      </c>
      <c r="DB30" s="85">
        <f t="shared" ca="1" si="297"/>
        <v>0</v>
      </c>
      <c r="DC30" s="85">
        <f t="shared" ca="1" si="298"/>
        <v>0</v>
      </c>
      <c r="DD30" s="85">
        <f t="shared" ca="1" si="299"/>
        <v>0</v>
      </c>
      <c r="DE30" s="85">
        <f t="shared" ca="1" si="300"/>
        <v>0</v>
      </c>
      <c r="DF30" s="85">
        <f t="shared" ca="1" si="301"/>
        <v>0</v>
      </c>
      <c r="DG30" s="85">
        <f t="shared" ca="1" si="302"/>
        <v>0</v>
      </c>
      <c r="DH30" s="85">
        <f t="shared" ca="1" si="303"/>
        <v>0</v>
      </c>
      <c r="DI30" s="85">
        <f t="shared" ca="1" si="304"/>
        <v>0</v>
      </c>
      <c r="DJ30" s="85">
        <f t="shared" ca="1" si="305"/>
        <v>0</v>
      </c>
      <c r="DK30" s="85">
        <f t="shared" ca="1" si="306"/>
        <v>0</v>
      </c>
      <c r="DL30" s="85">
        <f t="shared" ca="1" si="307"/>
        <v>0</v>
      </c>
      <c r="DM30" s="85">
        <f t="shared" ca="1" si="308"/>
        <v>0</v>
      </c>
      <c r="DN30" s="85">
        <f t="shared" ca="1" si="309"/>
        <v>0</v>
      </c>
      <c r="DO30" s="85">
        <f t="shared" ca="1" si="310"/>
        <v>0</v>
      </c>
      <c r="DP30" s="85">
        <f t="shared" ca="1" si="311"/>
        <v>0</v>
      </c>
      <c r="DQ30" s="85">
        <f t="shared" ca="1" si="312"/>
        <v>0</v>
      </c>
      <c r="DR30" s="85">
        <f t="shared" ca="1" si="313"/>
        <v>0</v>
      </c>
      <c r="DS30" s="85">
        <f t="shared" ca="1" si="314"/>
        <v>0</v>
      </c>
      <c r="DT30" s="85">
        <f t="shared" ca="1" si="315"/>
        <v>0</v>
      </c>
      <c r="DU30" s="85">
        <f t="shared" ca="1" si="316"/>
        <v>0</v>
      </c>
      <c r="DV30" s="85">
        <f t="shared" ca="1" si="317"/>
        <v>0</v>
      </c>
      <c r="DW30" s="85">
        <f t="shared" ca="1" si="318"/>
        <v>0</v>
      </c>
      <c r="DX30" s="85">
        <f t="shared" ca="1" si="319"/>
        <v>0</v>
      </c>
      <c r="DY30" s="85">
        <f t="shared" ca="1" si="320"/>
        <v>0</v>
      </c>
      <c r="DZ30" s="85">
        <f t="shared" ca="1" si="321"/>
        <v>0</v>
      </c>
      <c r="EA30" s="85">
        <f t="shared" ca="1" si="322"/>
        <v>0</v>
      </c>
      <c r="EB30" s="85">
        <f t="shared" ca="1" si="323"/>
        <v>0</v>
      </c>
      <c r="EC30" s="85">
        <f t="shared" ca="1" si="324"/>
        <v>0</v>
      </c>
      <c r="ED30" s="85">
        <f t="shared" ca="1" si="325"/>
        <v>0</v>
      </c>
    </row>
    <row r="31" spans="1:134" ht="15" customHeight="1" x14ac:dyDescent="0.3">
      <c r="B31" s="8" t="str">
        <f>+Inputs!B48</f>
        <v>Other Home Expenses</v>
      </c>
      <c r="C31" s="8"/>
      <c r="D31" s="85">
        <f t="shared" ca="1" si="198"/>
        <v>600</v>
      </c>
      <c r="E31" s="85">
        <f t="shared" ca="1" si="199"/>
        <v>600</v>
      </c>
      <c r="F31" s="85">
        <f t="shared" ca="1" si="200"/>
        <v>600</v>
      </c>
      <c r="G31" s="85">
        <f t="shared" ca="1" si="201"/>
        <v>600</v>
      </c>
      <c r="H31" s="85">
        <f t="shared" ca="1" si="202"/>
        <v>600</v>
      </c>
      <c r="I31" s="85">
        <f t="shared" ca="1" si="203"/>
        <v>600</v>
      </c>
      <c r="J31" s="85">
        <f t="shared" ca="1" si="204"/>
        <v>600</v>
      </c>
      <c r="K31" s="85">
        <f t="shared" ca="1" si="205"/>
        <v>600</v>
      </c>
      <c r="L31" s="85">
        <f t="shared" ca="1" si="206"/>
        <v>600</v>
      </c>
      <c r="M31" s="85">
        <f t="shared" ca="1" si="207"/>
        <v>600</v>
      </c>
      <c r="N31" s="78"/>
      <c r="O31" s="85">
        <f ca="1">+Inputs!C48</f>
        <v>50</v>
      </c>
      <c r="P31" s="85">
        <f t="shared" ref="P31:Q31" ca="1" si="336">+O31</f>
        <v>50</v>
      </c>
      <c r="Q31" s="85">
        <f t="shared" ca="1" si="336"/>
        <v>50</v>
      </c>
      <c r="R31" s="85">
        <f t="shared" ca="1" si="209"/>
        <v>50</v>
      </c>
      <c r="S31" s="85">
        <f t="shared" ca="1" si="210"/>
        <v>50</v>
      </c>
      <c r="T31" s="85">
        <f t="shared" ca="1" si="211"/>
        <v>50</v>
      </c>
      <c r="U31" s="85">
        <f t="shared" ca="1" si="212"/>
        <v>50</v>
      </c>
      <c r="V31" s="85">
        <f t="shared" ca="1" si="213"/>
        <v>50</v>
      </c>
      <c r="W31" s="85">
        <f t="shared" ca="1" si="214"/>
        <v>50</v>
      </c>
      <c r="X31" s="85">
        <f t="shared" ca="1" si="215"/>
        <v>50</v>
      </c>
      <c r="Y31" s="85">
        <f t="shared" ca="1" si="216"/>
        <v>50</v>
      </c>
      <c r="Z31" s="85">
        <f t="shared" ca="1" si="217"/>
        <v>50</v>
      </c>
      <c r="AA31" s="85">
        <f t="shared" ca="1" si="218"/>
        <v>50</v>
      </c>
      <c r="AB31" s="85">
        <f t="shared" ca="1" si="219"/>
        <v>50</v>
      </c>
      <c r="AC31" s="85">
        <f t="shared" ca="1" si="220"/>
        <v>50</v>
      </c>
      <c r="AD31" s="85">
        <f t="shared" ca="1" si="221"/>
        <v>50</v>
      </c>
      <c r="AE31" s="85">
        <f t="shared" ca="1" si="222"/>
        <v>50</v>
      </c>
      <c r="AF31" s="85">
        <f t="shared" ca="1" si="223"/>
        <v>50</v>
      </c>
      <c r="AG31" s="85">
        <f t="shared" ca="1" si="224"/>
        <v>50</v>
      </c>
      <c r="AH31" s="85">
        <f t="shared" ca="1" si="225"/>
        <v>50</v>
      </c>
      <c r="AI31" s="85">
        <f t="shared" ca="1" si="226"/>
        <v>50</v>
      </c>
      <c r="AJ31" s="85">
        <f t="shared" ca="1" si="227"/>
        <v>50</v>
      </c>
      <c r="AK31" s="85">
        <f t="shared" ca="1" si="228"/>
        <v>50</v>
      </c>
      <c r="AL31" s="85">
        <f t="shared" ca="1" si="229"/>
        <v>50</v>
      </c>
      <c r="AM31" s="85">
        <f t="shared" ca="1" si="230"/>
        <v>50</v>
      </c>
      <c r="AN31" s="85">
        <f t="shared" ca="1" si="231"/>
        <v>50</v>
      </c>
      <c r="AO31" s="85">
        <f t="shared" ca="1" si="232"/>
        <v>50</v>
      </c>
      <c r="AP31" s="85">
        <f t="shared" ca="1" si="233"/>
        <v>50</v>
      </c>
      <c r="AQ31" s="85">
        <f t="shared" ca="1" si="234"/>
        <v>50</v>
      </c>
      <c r="AR31" s="85">
        <f t="shared" ca="1" si="235"/>
        <v>50</v>
      </c>
      <c r="AS31" s="85">
        <f t="shared" ca="1" si="236"/>
        <v>50</v>
      </c>
      <c r="AT31" s="85">
        <f t="shared" ca="1" si="237"/>
        <v>50</v>
      </c>
      <c r="AU31" s="85">
        <f t="shared" ca="1" si="238"/>
        <v>50</v>
      </c>
      <c r="AV31" s="85">
        <f t="shared" ca="1" si="239"/>
        <v>50</v>
      </c>
      <c r="AW31" s="85">
        <f t="shared" ca="1" si="240"/>
        <v>50</v>
      </c>
      <c r="AX31" s="85">
        <f t="shared" ca="1" si="241"/>
        <v>50</v>
      </c>
      <c r="AY31" s="85">
        <f t="shared" ca="1" si="242"/>
        <v>50</v>
      </c>
      <c r="AZ31" s="85">
        <f t="shared" ca="1" si="243"/>
        <v>50</v>
      </c>
      <c r="BA31" s="85">
        <f t="shared" ca="1" si="244"/>
        <v>50</v>
      </c>
      <c r="BB31" s="85">
        <f t="shared" ca="1" si="245"/>
        <v>50</v>
      </c>
      <c r="BC31" s="85">
        <f t="shared" ca="1" si="246"/>
        <v>50</v>
      </c>
      <c r="BD31" s="85">
        <f t="shared" ca="1" si="247"/>
        <v>50</v>
      </c>
      <c r="BE31" s="85">
        <f t="shared" ca="1" si="248"/>
        <v>50</v>
      </c>
      <c r="BF31" s="85">
        <f t="shared" ca="1" si="249"/>
        <v>50</v>
      </c>
      <c r="BG31" s="85">
        <f t="shared" ca="1" si="250"/>
        <v>50</v>
      </c>
      <c r="BH31" s="85">
        <f t="shared" ca="1" si="251"/>
        <v>50</v>
      </c>
      <c r="BI31" s="85">
        <f t="shared" ca="1" si="252"/>
        <v>50</v>
      </c>
      <c r="BJ31" s="85">
        <f t="shared" ca="1" si="253"/>
        <v>50</v>
      </c>
      <c r="BK31" s="85">
        <f t="shared" ca="1" si="254"/>
        <v>50</v>
      </c>
      <c r="BL31" s="85">
        <f t="shared" ca="1" si="255"/>
        <v>50</v>
      </c>
      <c r="BM31" s="85">
        <f t="shared" ca="1" si="256"/>
        <v>50</v>
      </c>
      <c r="BN31" s="85">
        <f t="shared" ca="1" si="257"/>
        <v>50</v>
      </c>
      <c r="BO31" s="85">
        <f t="shared" ca="1" si="258"/>
        <v>50</v>
      </c>
      <c r="BP31" s="85">
        <f t="shared" ca="1" si="259"/>
        <v>50</v>
      </c>
      <c r="BQ31" s="85">
        <f t="shared" ca="1" si="260"/>
        <v>50</v>
      </c>
      <c r="BR31" s="85">
        <f t="shared" ca="1" si="261"/>
        <v>50</v>
      </c>
      <c r="BS31" s="85">
        <f t="shared" ca="1" si="262"/>
        <v>50</v>
      </c>
      <c r="BT31" s="85">
        <f t="shared" ca="1" si="263"/>
        <v>50</v>
      </c>
      <c r="BU31" s="85">
        <f t="shared" ca="1" si="264"/>
        <v>50</v>
      </c>
      <c r="BV31" s="85">
        <f t="shared" ca="1" si="265"/>
        <v>50</v>
      </c>
      <c r="BW31" s="85">
        <f t="shared" ca="1" si="266"/>
        <v>50</v>
      </c>
      <c r="BX31" s="85">
        <f t="shared" ca="1" si="267"/>
        <v>50</v>
      </c>
      <c r="BY31" s="85">
        <f t="shared" ca="1" si="268"/>
        <v>50</v>
      </c>
      <c r="BZ31" s="85">
        <f t="shared" ca="1" si="269"/>
        <v>50</v>
      </c>
      <c r="CA31" s="85">
        <f t="shared" ca="1" si="270"/>
        <v>50</v>
      </c>
      <c r="CB31" s="85">
        <f t="shared" ca="1" si="271"/>
        <v>50</v>
      </c>
      <c r="CC31" s="85">
        <f t="shared" ca="1" si="272"/>
        <v>50</v>
      </c>
      <c r="CD31" s="85">
        <f t="shared" ca="1" si="273"/>
        <v>50</v>
      </c>
      <c r="CE31" s="85">
        <f t="shared" ca="1" si="274"/>
        <v>50</v>
      </c>
      <c r="CF31" s="85">
        <f t="shared" ca="1" si="275"/>
        <v>50</v>
      </c>
      <c r="CG31" s="85">
        <f t="shared" ca="1" si="276"/>
        <v>50</v>
      </c>
      <c r="CH31" s="85">
        <f t="shared" ca="1" si="277"/>
        <v>50</v>
      </c>
      <c r="CI31" s="85">
        <f t="shared" ca="1" si="278"/>
        <v>50</v>
      </c>
      <c r="CJ31" s="85">
        <f t="shared" ca="1" si="279"/>
        <v>50</v>
      </c>
      <c r="CK31" s="85">
        <f t="shared" ca="1" si="280"/>
        <v>50</v>
      </c>
      <c r="CL31" s="85">
        <f t="shared" ca="1" si="281"/>
        <v>50</v>
      </c>
      <c r="CM31" s="85">
        <f t="shared" ca="1" si="282"/>
        <v>50</v>
      </c>
      <c r="CN31" s="85">
        <f t="shared" ca="1" si="283"/>
        <v>50</v>
      </c>
      <c r="CO31" s="85">
        <f t="shared" ca="1" si="284"/>
        <v>50</v>
      </c>
      <c r="CP31" s="85">
        <f t="shared" ca="1" si="285"/>
        <v>50</v>
      </c>
      <c r="CQ31" s="85">
        <f t="shared" ca="1" si="286"/>
        <v>50</v>
      </c>
      <c r="CR31" s="85">
        <f t="shared" ca="1" si="287"/>
        <v>50</v>
      </c>
      <c r="CS31" s="85">
        <f t="shared" ca="1" si="288"/>
        <v>50</v>
      </c>
      <c r="CT31" s="85">
        <f t="shared" ca="1" si="289"/>
        <v>50</v>
      </c>
      <c r="CU31" s="85">
        <f t="shared" ca="1" si="290"/>
        <v>50</v>
      </c>
      <c r="CV31" s="85">
        <f t="shared" ca="1" si="291"/>
        <v>50</v>
      </c>
      <c r="CW31" s="85">
        <f t="shared" ca="1" si="292"/>
        <v>50</v>
      </c>
      <c r="CX31" s="85">
        <f t="shared" ca="1" si="293"/>
        <v>50</v>
      </c>
      <c r="CY31" s="85">
        <f t="shared" ca="1" si="294"/>
        <v>50</v>
      </c>
      <c r="CZ31" s="85">
        <f t="shared" ca="1" si="295"/>
        <v>50</v>
      </c>
      <c r="DA31" s="85">
        <f t="shared" ca="1" si="296"/>
        <v>50</v>
      </c>
      <c r="DB31" s="85">
        <f t="shared" ca="1" si="297"/>
        <v>50</v>
      </c>
      <c r="DC31" s="85">
        <f t="shared" ca="1" si="298"/>
        <v>50</v>
      </c>
      <c r="DD31" s="85">
        <f t="shared" ca="1" si="299"/>
        <v>50</v>
      </c>
      <c r="DE31" s="85">
        <f t="shared" ca="1" si="300"/>
        <v>50</v>
      </c>
      <c r="DF31" s="85">
        <f t="shared" ca="1" si="301"/>
        <v>50</v>
      </c>
      <c r="DG31" s="85">
        <f t="shared" ca="1" si="302"/>
        <v>50</v>
      </c>
      <c r="DH31" s="85">
        <f t="shared" ca="1" si="303"/>
        <v>50</v>
      </c>
      <c r="DI31" s="85">
        <f t="shared" ca="1" si="304"/>
        <v>50</v>
      </c>
      <c r="DJ31" s="85">
        <f t="shared" ca="1" si="305"/>
        <v>50</v>
      </c>
      <c r="DK31" s="85">
        <f t="shared" ca="1" si="306"/>
        <v>50</v>
      </c>
      <c r="DL31" s="85">
        <f t="shared" ca="1" si="307"/>
        <v>50</v>
      </c>
      <c r="DM31" s="85">
        <f t="shared" ca="1" si="308"/>
        <v>50</v>
      </c>
      <c r="DN31" s="85">
        <f t="shared" ca="1" si="309"/>
        <v>50</v>
      </c>
      <c r="DO31" s="85">
        <f t="shared" ca="1" si="310"/>
        <v>50</v>
      </c>
      <c r="DP31" s="85">
        <f t="shared" ca="1" si="311"/>
        <v>50</v>
      </c>
      <c r="DQ31" s="85">
        <f t="shared" ca="1" si="312"/>
        <v>50</v>
      </c>
      <c r="DR31" s="85">
        <f t="shared" ca="1" si="313"/>
        <v>50</v>
      </c>
      <c r="DS31" s="85">
        <f t="shared" ca="1" si="314"/>
        <v>50</v>
      </c>
      <c r="DT31" s="85">
        <f t="shared" ca="1" si="315"/>
        <v>50</v>
      </c>
      <c r="DU31" s="85">
        <f t="shared" ca="1" si="316"/>
        <v>50</v>
      </c>
      <c r="DV31" s="85">
        <f t="shared" ca="1" si="317"/>
        <v>50</v>
      </c>
      <c r="DW31" s="85">
        <f t="shared" ca="1" si="318"/>
        <v>50</v>
      </c>
      <c r="DX31" s="85">
        <f t="shared" ca="1" si="319"/>
        <v>50</v>
      </c>
      <c r="DY31" s="85">
        <f t="shared" ca="1" si="320"/>
        <v>50</v>
      </c>
      <c r="DZ31" s="85">
        <f t="shared" ca="1" si="321"/>
        <v>50</v>
      </c>
      <c r="EA31" s="85">
        <f t="shared" ca="1" si="322"/>
        <v>50</v>
      </c>
      <c r="EB31" s="85">
        <f t="shared" ca="1" si="323"/>
        <v>50</v>
      </c>
      <c r="EC31" s="85">
        <f t="shared" ca="1" si="324"/>
        <v>50</v>
      </c>
      <c r="ED31" s="85">
        <f t="shared" ca="1" si="325"/>
        <v>50</v>
      </c>
    </row>
    <row r="32" spans="1:134" ht="15" customHeight="1" x14ac:dyDescent="0.3">
      <c r="B32" s="8" t="str">
        <f>+Inputs!B49</f>
        <v>Monthly Home Maintenance Costs</v>
      </c>
      <c r="C32" s="8"/>
      <c r="D32" s="85">
        <f t="shared" ca="1" si="198"/>
        <v>2500</v>
      </c>
      <c r="E32" s="85">
        <f t="shared" ca="1" si="199"/>
        <v>2500</v>
      </c>
      <c r="F32" s="85">
        <f t="shared" ca="1" si="200"/>
        <v>2500</v>
      </c>
      <c r="G32" s="85">
        <f t="shared" ca="1" si="201"/>
        <v>2500</v>
      </c>
      <c r="H32" s="85">
        <f t="shared" ca="1" si="202"/>
        <v>2500</v>
      </c>
      <c r="I32" s="85">
        <f t="shared" ca="1" si="203"/>
        <v>2500</v>
      </c>
      <c r="J32" s="85">
        <f t="shared" ca="1" si="204"/>
        <v>2500</v>
      </c>
      <c r="K32" s="85">
        <f t="shared" ca="1" si="205"/>
        <v>2500</v>
      </c>
      <c r="L32" s="85">
        <f t="shared" ca="1" si="206"/>
        <v>2500</v>
      </c>
      <c r="M32" s="85">
        <f t="shared" ca="1" si="207"/>
        <v>2500</v>
      </c>
      <c r="N32" s="78"/>
      <c r="O32" s="85">
        <f ca="1">+Inputs!C49</f>
        <v>208.33333333333334</v>
      </c>
      <c r="P32" s="85">
        <f t="shared" ref="P32" ca="1" si="337">+O32</f>
        <v>208.33333333333334</v>
      </c>
      <c r="Q32" s="85">
        <f t="shared" ref="Q32" ca="1" si="338">+P32</f>
        <v>208.33333333333334</v>
      </c>
      <c r="R32" s="85">
        <f t="shared" ca="1" si="209"/>
        <v>208.33333333333334</v>
      </c>
      <c r="S32" s="85">
        <f t="shared" ca="1" si="210"/>
        <v>208.33333333333334</v>
      </c>
      <c r="T32" s="85">
        <f t="shared" ca="1" si="211"/>
        <v>208.33333333333334</v>
      </c>
      <c r="U32" s="85">
        <f t="shared" ca="1" si="212"/>
        <v>208.33333333333334</v>
      </c>
      <c r="V32" s="85">
        <f t="shared" ca="1" si="213"/>
        <v>208.33333333333334</v>
      </c>
      <c r="W32" s="85">
        <f t="shared" ca="1" si="214"/>
        <v>208.33333333333334</v>
      </c>
      <c r="X32" s="85">
        <f t="shared" ca="1" si="215"/>
        <v>208.33333333333334</v>
      </c>
      <c r="Y32" s="85">
        <f t="shared" ca="1" si="216"/>
        <v>208.33333333333334</v>
      </c>
      <c r="Z32" s="85">
        <f t="shared" ca="1" si="217"/>
        <v>208.33333333333334</v>
      </c>
      <c r="AA32" s="85">
        <f t="shared" ca="1" si="218"/>
        <v>208.33333333333334</v>
      </c>
      <c r="AB32" s="85">
        <f t="shared" ca="1" si="219"/>
        <v>208.33333333333334</v>
      </c>
      <c r="AC32" s="85">
        <f t="shared" ca="1" si="220"/>
        <v>208.33333333333334</v>
      </c>
      <c r="AD32" s="85">
        <f t="shared" ca="1" si="221"/>
        <v>208.33333333333334</v>
      </c>
      <c r="AE32" s="85">
        <f t="shared" ca="1" si="222"/>
        <v>208.33333333333334</v>
      </c>
      <c r="AF32" s="85">
        <f t="shared" ca="1" si="223"/>
        <v>208.33333333333334</v>
      </c>
      <c r="AG32" s="85">
        <f t="shared" ca="1" si="224"/>
        <v>208.33333333333334</v>
      </c>
      <c r="AH32" s="85">
        <f t="shared" ca="1" si="225"/>
        <v>208.33333333333334</v>
      </c>
      <c r="AI32" s="85">
        <f t="shared" ca="1" si="226"/>
        <v>208.33333333333334</v>
      </c>
      <c r="AJ32" s="85">
        <f t="shared" ca="1" si="227"/>
        <v>208.33333333333334</v>
      </c>
      <c r="AK32" s="85">
        <f t="shared" ca="1" si="228"/>
        <v>208.33333333333334</v>
      </c>
      <c r="AL32" s="85">
        <f t="shared" ca="1" si="229"/>
        <v>208.33333333333334</v>
      </c>
      <c r="AM32" s="85">
        <f t="shared" ca="1" si="230"/>
        <v>208.33333333333334</v>
      </c>
      <c r="AN32" s="85">
        <f t="shared" ca="1" si="231"/>
        <v>208.33333333333334</v>
      </c>
      <c r="AO32" s="85">
        <f t="shared" ca="1" si="232"/>
        <v>208.33333333333334</v>
      </c>
      <c r="AP32" s="85">
        <f t="shared" ca="1" si="233"/>
        <v>208.33333333333334</v>
      </c>
      <c r="AQ32" s="85">
        <f t="shared" ca="1" si="234"/>
        <v>208.33333333333334</v>
      </c>
      <c r="AR32" s="85">
        <f t="shared" ca="1" si="235"/>
        <v>208.33333333333334</v>
      </c>
      <c r="AS32" s="85">
        <f t="shared" ca="1" si="236"/>
        <v>208.33333333333334</v>
      </c>
      <c r="AT32" s="85">
        <f t="shared" ca="1" si="237"/>
        <v>208.33333333333334</v>
      </c>
      <c r="AU32" s="85">
        <f t="shared" ca="1" si="238"/>
        <v>208.33333333333334</v>
      </c>
      <c r="AV32" s="85">
        <f t="shared" ca="1" si="239"/>
        <v>208.33333333333334</v>
      </c>
      <c r="AW32" s="85">
        <f t="shared" ca="1" si="240"/>
        <v>208.33333333333334</v>
      </c>
      <c r="AX32" s="85">
        <f t="shared" ca="1" si="241"/>
        <v>208.33333333333334</v>
      </c>
      <c r="AY32" s="85">
        <f t="shared" ca="1" si="242"/>
        <v>208.33333333333334</v>
      </c>
      <c r="AZ32" s="85">
        <f t="shared" ca="1" si="243"/>
        <v>208.33333333333334</v>
      </c>
      <c r="BA32" s="85">
        <f t="shared" ca="1" si="244"/>
        <v>208.33333333333334</v>
      </c>
      <c r="BB32" s="85">
        <f t="shared" ca="1" si="245"/>
        <v>208.33333333333334</v>
      </c>
      <c r="BC32" s="85">
        <f t="shared" ca="1" si="246"/>
        <v>208.33333333333334</v>
      </c>
      <c r="BD32" s="85">
        <f t="shared" ca="1" si="247"/>
        <v>208.33333333333334</v>
      </c>
      <c r="BE32" s="85">
        <f t="shared" ca="1" si="248"/>
        <v>208.33333333333334</v>
      </c>
      <c r="BF32" s="85">
        <f t="shared" ca="1" si="249"/>
        <v>208.33333333333334</v>
      </c>
      <c r="BG32" s="85">
        <f t="shared" ca="1" si="250"/>
        <v>208.33333333333334</v>
      </c>
      <c r="BH32" s="85">
        <f t="shared" ca="1" si="251"/>
        <v>208.33333333333334</v>
      </c>
      <c r="BI32" s="85">
        <f t="shared" ca="1" si="252"/>
        <v>208.33333333333334</v>
      </c>
      <c r="BJ32" s="85">
        <f t="shared" ca="1" si="253"/>
        <v>208.33333333333334</v>
      </c>
      <c r="BK32" s="85">
        <f t="shared" ca="1" si="254"/>
        <v>208.33333333333334</v>
      </c>
      <c r="BL32" s="85">
        <f t="shared" ca="1" si="255"/>
        <v>208.33333333333334</v>
      </c>
      <c r="BM32" s="85">
        <f t="shared" ca="1" si="256"/>
        <v>208.33333333333334</v>
      </c>
      <c r="BN32" s="85">
        <f t="shared" ca="1" si="257"/>
        <v>208.33333333333334</v>
      </c>
      <c r="BO32" s="85">
        <f t="shared" ca="1" si="258"/>
        <v>208.33333333333334</v>
      </c>
      <c r="BP32" s="85">
        <f t="shared" ca="1" si="259"/>
        <v>208.33333333333334</v>
      </c>
      <c r="BQ32" s="85">
        <f t="shared" ca="1" si="260"/>
        <v>208.33333333333334</v>
      </c>
      <c r="BR32" s="85">
        <f t="shared" ca="1" si="261"/>
        <v>208.33333333333334</v>
      </c>
      <c r="BS32" s="85">
        <f t="shared" ca="1" si="262"/>
        <v>208.33333333333334</v>
      </c>
      <c r="BT32" s="85">
        <f t="shared" ca="1" si="263"/>
        <v>208.33333333333334</v>
      </c>
      <c r="BU32" s="85">
        <f t="shared" ca="1" si="264"/>
        <v>208.33333333333334</v>
      </c>
      <c r="BV32" s="85">
        <f t="shared" ca="1" si="265"/>
        <v>208.33333333333334</v>
      </c>
      <c r="BW32" s="85">
        <f t="shared" ca="1" si="266"/>
        <v>208.33333333333334</v>
      </c>
      <c r="BX32" s="85">
        <f t="shared" ca="1" si="267"/>
        <v>208.33333333333334</v>
      </c>
      <c r="BY32" s="85">
        <f t="shared" ca="1" si="268"/>
        <v>208.33333333333334</v>
      </c>
      <c r="BZ32" s="85">
        <f t="shared" ca="1" si="269"/>
        <v>208.33333333333334</v>
      </c>
      <c r="CA32" s="85">
        <f t="shared" ca="1" si="270"/>
        <v>208.33333333333334</v>
      </c>
      <c r="CB32" s="85">
        <f t="shared" ca="1" si="271"/>
        <v>208.33333333333334</v>
      </c>
      <c r="CC32" s="85">
        <f t="shared" ca="1" si="272"/>
        <v>208.33333333333334</v>
      </c>
      <c r="CD32" s="85">
        <f t="shared" ca="1" si="273"/>
        <v>208.33333333333334</v>
      </c>
      <c r="CE32" s="85">
        <f t="shared" ca="1" si="274"/>
        <v>208.33333333333334</v>
      </c>
      <c r="CF32" s="85">
        <f t="shared" ca="1" si="275"/>
        <v>208.33333333333334</v>
      </c>
      <c r="CG32" s="85">
        <f t="shared" ca="1" si="276"/>
        <v>208.33333333333334</v>
      </c>
      <c r="CH32" s="85">
        <f t="shared" ca="1" si="277"/>
        <v>208.33333333333334</v>
      </c>
      <c r="CI32" s="85">
        <f t="shared" ca="1" si="278"/>
        <v>208.33333333333334</v>
      </c>
      <c r="CJ32" s="85">
        <f t="shared" ca="1" si="279"/>
        <v>208.33333333333334</v>
      </c>
      <c r="CK32" s="85">
        <f t="shared" ca="1" si="280"/>
        <v>208.33333333333334</v>
      </c>
      <c r="CL32" s="85">
        <f t="shared" ca="1" si="281"/>
        <v>208.33333333333334</v>
      </c>
      <c r="CM32" s="85">
        <f t="shared" ca="1" si="282"/>
        <v>208.33333333333334</v>
      </c>
      <c r="CN32" s="85">
        <f t="shared" ca="1" si="283"/>
        <v>208.33333333333334</v>
      </c>
      <c r="CO32" s="85">
        <f t="shared" ca="1" si="284"/>
        <v>208.33333333333334</v>
      </c>
      <c r="CP32" s="85">
        <f t="shared" ca="1" si="285"/>
        <v>208.33333333333334</v>
      </c>
      <c r="CQ32" s="85">
        <f t="shared" ca="1" si="286"/>
        <v>208.33333333333334</v>
      </c>
      <c r="CR32" s="85">
        <f t="shared" ca="1" si="287"/>
        <v>208.33333333333334</v>
      </c>
      <c r="CS32" s="85">
        <f t="shared" ca="1" si="288"/>
        <v>208.33333333333334</v>
      </c>
      <c r="CT32" s="85">
        <f t="shared" ca="1" si="289"/>
        <v>208.33333333333334</v>
      </c>
      <c r="CU32" s="85">
        <f t="shared" ca="1" si="290"/>
        <v>208.33333333333334</v>
      </c>
      <c r="CV32" s="85">
        <f t="shared" ca="1" si="291"/>
        <v>208.33333333333334</v>
      </c>
      <c r="CW32" s="85">
        <f t="shared" ca="1" si="292"/>
        <v>208.33333333333334</v>
      </c>
      <c r="CX32" s="85">
        <f t="shared" ca="1" si="293"/>
        <v>208.33333333333334</v>
      </c>
      <c r="CY32" s="85">
        <f t="shared" ca="1" si="294"/>
        <v>208.33333333333334</v>
      </c>
      <c r="CZ32" s="85">
        <f t="shared" ca="1" si="295"/>
        <v>208.33333333333334</v>
      </c>
      <c r="DA32" s="85">
        <f t="shared" ca="1" si="296"/>
        <v>208.33333333333334</v>
      </c>
      <c r="DB32" s="85">
        <f t="shared" ca="1" si="297"/>
        <v>208.33333333333334</v>
      </c>
      <c r="DC32" s="85">
        <f t="shared" ca="1" si="298"/>
        <v>208.33333333333334</v>
      </c>
      <c r="DD32" s="85">
        <f t="shared" ca="1" si="299"/>
        <v>208.33333333333334</v>
      </c>
      <c r="DE32" s="85">
        <f t="shared" ca="1" si="300"/>
        <v>208.33333333333334</v>
      </c>
      <c r="DF32" s="85">
        <f t="shared" ca="1" si="301"/>
        <v>208.33333333333334</v>
      </c>
      <c r="DG32" s="85">
        <f t="shared" ca="1" si="302"/>
        <v>208.33333333333334</v>
      </c>
      <c r="DH32" s="85">
        <f t="shared" ca="1" si="303"/>
        <v>208.33333333333334</v>
      </c>
      <c r="DI32" s="85">
        <f t="shared" ca="1" si="304"/>
        <v>208.33333333333334</v>
      </c>
      <c r="DJ32" s="85">
        <f t="shared" ca="1" si="305"/>
        <v>208.33333333333334</v>
      </c>
      <c r="DK32" s="85">
        <f t="shared" ca="1" si="306"/>
        <v>208.33333333333334</v>
      </c>
      <c r="DL32" s="85">
        <f t="shared" ca="1" si="307"/>
        <v>208.33333333333334</v>
      </c>
      <c r="DM32" s="85">
        <f t="shared" ca="1" si="308"/>
        <v>208.33333333333334</v>
      </c>
      <c r="DN32" s="85">
        <f t="shared" ca="1" si="309"/>
        <v>208.33333333333334</v>
      </c>
      <c r="DO32" s="85">
        <f t="shared" ca="1" si="310"/>
        <v>208.33333333333334</v>
      </c>
      <c r="DP32" s="85">
        <f t="shared" ca="1" si="311"/>
        <v>208.33333333333334</v>
      </c>
      <c r="DQ32" s="85">
        <f t="shared" ca="1" si="312"/>
        <v>208.33333333333334</v>
      </c>
      <c r="DR32" s="85">
        <f t="shared" ca="1" si="313"/>
        <v>208.33333333333334</v>
      </c>
      <c r="DS32" s="85">
        <f t="shared" ca="1" si="314"/>
        <v>208.33333333333334</v>
      </c>
      <c r="DT32" s="85">
        <f t="shared" ca="1" si="315"/>
        <v>208.33333333333334</v>
      </c>
      <c r="DU32" s="85">
        <f t="shared" ca="1" si="316"/>
        <v>208.33333333333334</v>
      </c>
      <c r="DV32" s="85">
        <f t="shared" ca="1" si="317"/>
        <v>208.33333333333334</v>
      </c>
      <c r="DW32" s="85">
        <f t="shared" ca="1" si="318"/>
        <v>208.33333333333334</v>
      </c>
      <c r="DX32" s="85">
        <f t="shared" ca="1" si="319"/>
        <v>208.33333333333334</v>
      </c>
      <c r="DY32" s="85">
        <f t="shared" ca="1" si="320"/>
        <v>208.33333333333334</v>
      </c>
      <c r="DZ32" s="85">
        <f t="shared" ca="1" si="321"/>
        <v>208.33333333333334</v>
      </c>
      <c r="EA32" s="85">
        <f t="shared" ca="1" si="322"/>
        <v>208.33333333333334</v>
      </c>
      <c r="EB32" s="85">
        <f t="shared" ca="1" si="323"/>
        <v>208.33333333333334</v>
      </c>
      <c r="EC32" s="85">
        <f t="shared" ca="1" si="324"/>
        <v>208.33333333333334</v>
      </c>
      <c r="ED32" s="85">
        <f t="shared" ca="1" si="325"/>
        <v>208.33333333333334</v>
      </c>
    </row>
    <row r="33" spans="2:134" ht="15" customHeight="1" x14ac:dyDescent="0.3">
      <c r="B33" s="8" t="str">
        <f>+Inputs!B50</f>
        <v>Monthly HOA</v>
      </c>
      <c r="C33" s="8"/>
      <c r="D33" s="87">
        <f t="shared" ca="1" si="198"/>
        <v>300</v>
      </c>
      <c r="E33" s="87">
        <f t="shared" ca="1" si="199"/>
        <v>300</v>
      </c>
      <c r="F33" s="87">
        <f t="shared" ca="1" si="200"/>
        <v>300</v>
      </c>
      <c r="G33" s="87">
        <f t="shared" ca="1" si="201"/>
        <v>300</v>
      </c>
      <c r="H33" s="87">
        <f t="shared" ca="1" si="202"/>
        <v>300</v>
      </c>
      <c r="I33" s="87">
        <f t="shared" ca="1" si="203"/>
        <v>300</v>
      </c>
      <c r="J33" s="87">
        <f t="shared" ca="1" si="204"/>
        <v>300</v>
      </c>
      <c r="K33" s="87">
        <f t="shared" ca="1" si="205"/>
        <v>300</v>
      </c>
      <c r="L33" s="87">
        <f t="shared" ca="1" si="206"/>
        <v>300</v>
      </c>
      <c r="M33" s="87">
        <f t="shared" ca="1" si="207"/>
        <v>300</v>
      </c>
      <c r="N33" s="78"/>
      <c r="O33" s="87">
        <f ca="1">+Inputs!C50</f>
        <v>25</v>
      </c>
      <c r="P33" s="87">
        <f t="shared" ref="P33:Q33" ca="1" si="339">+O33</f>
        <v>25</v>
      </c>
      <c r="Q33" s="87">
        <f t="shared" ca="1" si="339"/>
        <v>25</v>
      </c>
      <c r="R33" s="87">
        <f t="shared" ca="1" si="209"/>
        <v>25</v>
      </c>
      <c r="S33" s="87">
        <f t="shared" ca="1" si="210"/>
        <v>25</v>
      </c>
      <c r="T33" s="87">
        <f t="shared" ca="1" si="211"/>
        <v>25</v>
      </c>
      <c r="U33" s="87">
        <f t="shared" ca="1" si="212"/>
        <v>25</v>
      </c>
      <c r="V33" s="87">
        <f t="shared" ca="1" si="213"/>
        <v>25</v>
      </c>
      <c r="W33" s="87">
        <f t="shared" ca="1" si="214"/>
        <v>25</v>
      </c>
      <c r="X33" s="87">
        <f t="shared" ca="1" si="215"/>
        <v>25</v>
      </c>
      <c r="Y33" s="87">
        <f t="shared" ca="1" si="216"/>
        <v>25</v>
      </c>
      <c r="Z33" s="87">
        <f t="shared" ca="1" si="217"/>
        <v>25</v>
      </c>
      <c r="AA33" s="87">
        <f t="shared" ca="1" si="218"/>
        <v>25</v>
      </c>
      <c r="AB33" s="87">
        <f t="shared" ca="1" si="219"/>
        <v>25</v>
      </c>
      <c r="AC33" s="87">
        <f t="shared" ca="1" si="220"/>
        <v>25</v>
      </c>
      <c r="AD33" s="87">
        <f t="shared" ca="1" si="221"/>
        <v>25</v>
      </c>
      <c r="AE33" s="87">
        <f t="shared" ca="1" si="222"/>
        <v>25</v>
      </c>
      <c r="AF33" s="87">
        <f t="shared" ca="1" si="223"/>
        <v>25</v>
      </c>
      <c r="AG33" s="87">
        <f t="shared" ca="1" si="224"/>
        <v>25</v>
      </c>
      <c r="AH33" s="87">
        <f t="shared" ca="1" si="225"/>
        <v>25</v>
      </c>
      <c r="AI33" s="87">
        <f t="shared" ca="1" si="226"/>
        <v>25</v>
      </c>
      <c r="AJ33" s="87">
        <f t="shared" ca="1" si="227"/>
        <v>25</v>
      </c>
      <c r="AK33" s="87">
        <f t="shared" ca="1" si="228"/>
        <v>25</v>
      </c>
      <c r="AL33" s="87">
        <f t="shared" ca="1" si="229"/>
        <v>25</v>
      </c>
      <c r="AM33" s="87">
        <f t="shared" ca="1" si="230"/>
        <v>25</v>
      </c>
      <c r="AN33" s="87">
        <f t="shared" ca="1" si="231"/>
        <v>25</v>
      </c>
      <c r="AO33" s="87">
        <f t="shared" ca="1" si="232"/>
        <v>25</v>
      </c>
      <c r="AP33" s="87">
        <f t="shared" ca="1" si="233"/>
        <v>25</v>
      </c>
      <c r="AQ33" s="87">
        <f t="shared" ca="1" si="234"/>
        <v>25</v>
      </c>
      <c r="AR33" s="87">
        <f t="shared" ca="1" si="235"/>
        <v>25</v>
      </c>
      <c r="AS33" s="87">
        <f t="shared" ca="1" si="236"/>
        <v>25</v>
      </c>
      <c r="AT33" s="87">
        <f t="shared" ca="1" si="237"/>
        <v>25</v>
      </c>
      <c r="AU33" s="87">
        <f t="shared" ca="1" si="238"/>
        <v>25</v>
      </c>
      <c r="AV33" s="87">
        <f t="shared" ca="1" si="239"/>
        <v>25</v>
      </c>
      <c r="AW33" s="87">
        <f t="shared" ca="1" si="240"/>
        <v>25</v>
      </c>
      <c r="AX33" s="87">
        <f t="shared" ca="1" si="241"/>
        <v>25</v>
      </c>
      <c r="AY33" s="87">
        <f t="shared" ca="1" si="242"/>
        <v>25</v>
      </c>
      <c r="AZ33" s="87">
        <f t="shared" ca="1" si="243"/>
        <v>25</v>
      </c>
      <c r="BA33" s="87">
        <f t="shared" ca="1" si="244"/>
        <v>25</v>
      </c>
      <c r="BB33" s="87">
        <f t="shared" ca="1" si="245"/>
        <v>25</v>
      </c>
      <c r="BC33" s="87">
        <f t="shared" ca="1" si="246"/>
        <v>25</v>
      </c>
      <c r="BD33" s="87">
        <f t="shared" ca="1" si="247"/>
        <v>25</v>
      </c>
      <c r="BE33" s="87">
        <f t="shared" ca="1" si="248"/>
        <v>25</v>
      </c>
      <c r="BF33" s="87">
        <f t="shared" ca="1" si="249"/>
        <v>25</v>
      </c>
      <c r="BG33" s="87">
        <f t="shared" ca="1" si="250"/>
        <v>25</v>
      </c>
      <c r="BH33" s="87">
        <f t="shared" ca="1" si="251"/>
        <v>25</v>
      </c>
      <c r="BI33" s="87">
        <f t="shared" ca="1" si="252"/>
        <v>25</v>
      </c>
      <c r="BJ33" s="87">
        <f t="shared" ca="1" si="253"/>
        <v>25</v>
      </c>
      <c r="BK33" s="87">
        <f t="shared" ca="1" si="254"/>
        <v>25</v>
      </c>
      <c r="BL33" s="87">
        <f t="shared" ca="1" si="255"/>
        <v>25</v>
      </c>
      <c r="BM33" s="87">
        <f t="shared" ca="1" si="256"/>
        <v>25</v>
      </c>
      <c r="BN33" s="87">
        <f t="shared" ca="1" si="257"/>
        <v>25</v>
      </c>
      <c r="BO33" s="87">
        <f t="shared" ca="1" si="258"/>
        <v>25</v>
      </c>
      <c r="BP33" s="87">
        <f t="shared" ca="1" si="259"/>
        <v>25</v>
      </c>
      <c r="BQ33" s="87">
        <f t="shared" ca="1" si="260"/>
        <v>25</v>
      </c>
      <c r="BR33" s="87">
        <f t="shared" ca="1" si="261"/>
        <v>25</v>
      </c>
      <c r="BS33" s="87">
        <f t="shared" ca="1" si="262"/>
        <v>25</v>
      </c>
      <c r="BT33" s="87">
        <f t="shared" ca="1" si="263"/>
        <v>25</v>
      </c>
      <c r="BU33" s="87">
        <f t="shared" ca="1" si="264"/>
        <v>25</v>
      </c>
      <c r="BV33" s="87">
        <f t="shared" ca="1" si="265"/>
        <v>25</v>
      </c>
      <c r="BW33" s="87">
        <f t="shared" ca="1" si="266"/>
        <v>25</v>
      </c>
      <c r="BX33" s="87">
        <f t="shared" ca="1" si="267"/>
        <v>25</v>
      </c>
      <c r="BY33" s="87">
        <f t="shared" ca="1" si="268"/>
        <v>25</v>
      </c>
      <c r="BZ33" s="87">
        <f t="shared" ca="1" si="269"/>
        <v>25</v>
      </c>
      <c r="CA33" s="87">
        <f t="shared" ca="1" si="270"/>
        <v>25</v>
      </c>
      <c r="CB33" s="87">
        <f t="shared" ca="1" si="271"/>
        <v>25</v>
      </c>
      <c r="CC33" s="87">
        <f t="shared" ca="1" si="272"/>
        <v>25</v>
      </c>
      <c r="CD33" s="87">
        <f t="shared" ca="1" si="273"/>
        <v>25</v>
      </c>
      <c r="CE33" s="87">
        <f t="shared" ca="1" si="274"/>
        <v>25</v>
      </c>
      <c r="CF33" s="87">
        <f t="shared" ca="1" si="275"/>
        <v>25</v>
      </c>
      <c r="CG33" s="87">
        <f t="shared" ca="1" si="276"/>
        <v>25</v>
      </c>
      <c r="CH33" s="87">
        <f t="shared" ca="1" si="277"/>
        <v>25</v>
      </c>
      <c r="CI33" s="87">
        <f t="shared" ca="1" si="278"/>
        <v>25</v>
      </c>
      <c r="CJ33" s="87">
        <f t="shared" ca="1" si="279"/>
        <v>25</v>
      </c>
      <c r="CK33" s="87">
        <f t="shared" ca="1" si="280"/>
        <v>25</v>
      </c>
      <c r="CL33" s="87">
        <f t="shared" ca="1" si="281"/>
        <v>25</v>
      </c>
      <c r="CM33" s="87">
        <f t="shared" ca="1" si="282"/>
        <v>25</v>
      </c>
      <c r="CN33" s="87">
        <f t="shared" ca="1" si="283"/>
        <v>25</v>
      </c>
      <c r="CO33" s="87">
        <f t="shared" ca="1" si="284"/>
        <v>25</v>
      </c>
      <c r="CP33" s="87">
        <f t="shared" ca="1" si="285"/>
        <v>25</v>
      </c>
      <c r="CQ33" s="87">
        <f t="shared" ca="1" si="286"/>
        <v>25</v>
      </c>
      <c r="CR33" s="87">
        <f t="shared" ca="1" si="287"/>
        <v>25</v>
      </c>
      <c r="CS33" s="87">
        <f t="shared" ca="1" si="288"/>
        <v>25</v>
      </c>
      <c r="CT33" s="87">
        <f t="shared" ca="1" si="289"/>
        <v>25</v>
      </c>
      <c r="CU33" s="87">
        <f t="shared" ca="1" si="290"/>
        <v>25</v>
      </c>
      <c r="CV33" s="87">
        <f t="shared" ca="1" si="291"/>
        <v>25</v>
      </c>
      <c r="CW33" s="87">
        <f t="shared" ca="1" si="292"/>
        <v>25</v>
      </c>
      <c r="CX33" s="87">
        <f t="shared" ca="1" si="293"/>
        <v>25</v>
      </c>
      <c r="CY33" s="87">
        <f t="shared" ca="1" si="294"/>
        <v>25</v>
      </c>
      <c r="CZ33" s="87">
        <f t="shared" ca="1" si="295"/>
        <v>25</v>
      </c>
      <c r="DA33" s="87">
        <f t="shared" ca="1" si="296"/>
        <v>25</v>
      </c>
      <c r="DB33" s="87">
        <f t="shared" ca="1" si="297"/>
        <v>25</v>
      </c>
      <c r="DC33" s="87">
        <f t="shared" ca="1" si="298"/>
        <v>25</v>
      </c>
      <c r="DD33" s="87">
        <f t="shared" ca="1" si="299"/>
        <v>25</v>
      </c>
      <c r="DE33" s="87">
        <f t="shared" ca="1" si="300"/>
        <v>25</v>
      </c>
      <c r="DF33" s="87">
        <f t="shared" ca="1" si="301"/>
        <v>25</v>
      </c>
      <c r="DG33" s="87">
        <f t="shared" ca="1" si="302"/>
        <v>25</v>
      </c>
      <c r="DH33" s="87">
        <f t="shared" ca="1" si="303"/>
        <v>25</v>
      </c>
      <c r="DI33" s="87">
        <f t="shared" ca="1" si="304"/>
        <v>25</v>
      </c>
      <c r="DJ33" s="87">
        <f t="shared" ca="1" si="305"/>
        <v>25</v>
      </c>
      <c r="DK33" s="87">
        <f t="shared" ca="1" si="306"/>
        <v>25</v>
      </c>
      <c r="DL33" s="87">
        <f t="shared" ca="1" si="307"/>
        <v>25</v>
      </c>
      <c r="DM33" s="87">
        <f t="shared" ca="1" si="308"/>
        <v>25</v>
      </c>
      <c r="DN33" s="87">
        <f t="shared" ca="1" si="309"/>
        <v>25</v>
      </c>
      <c r="DO33" s="87">
        <f t="shared" ca="1" si="310"/>
        <v>25</v>
      </c>
      <c r="DP33" s="87">
        <f t="shared" ca="1" si="311"/>
        <v>25</v>
      </c>
      <c r="DQ33" s="87">
        <f t="shared" ca="1" si="312"/>
        <v>25</v>
      </c>
      <c r="DR33" s="87">
        <f t="shared" ca="1" si="313"/>
        <v>25</v>
      </c>
      <c r="DS33" s="87">
        <f t="shared" ca="1" si="314"/>
        <v>25</v>
      </c>
      <c r="DT33" s="87">
        <f t="shared" ca="1" si="315"/>
        <v>25</v>
      </c>
      <c r="DU33" s="87">
        <f t="shared" ca="1" si="316"/>
        <v>25</v>
      </c>
      <c r="DV33" s="87">
        <f t="shared" ca="1" si="317"/>
        <v>25</v>
      </c>
      <c r="DW33" s="87">
        <f t="shared" ca="1" si="318"/>
        <v>25</v>
      </c>
      <c r="DX33" s="87">
        <f t="shared" ca="1" si="319"/>
        <v>25</v>
      </c>
      <c r="DY33" s="87">
        <f t="shared" ca="1" si="320"/>
        <v>25</v>
      </c>
      <c r="DZ33" s="87">
        <f t="shared" ca="1" si="321"/>
        <v>25</v>
      </c>
      <c r="EA33" s="87">
        <f t="shared" ca="1" si="322"/>
        <v>25</v>
      </c>
      <c r="EB33" s="87">
        <f t="shared" ca="1" si="323"/>
        <v>25</v>
      </c>
      <c r="EC33" s="87">
        <f t="shared" ca="1" si="324"/>
        <v>25</v>
      </c>
      <c r="ED33" s="87">
        <f t="shared" ca="1" si="325"/>
        <v>25</v>
      </c>
    </row>
    <row r="34" spans="2:134" ht="15" customHeight="1" x14ac:dyDescent="0.3">
      <c r="B34" s="9" t="s">
        <v>36</v>
      </c>
      <c r="C34" s="8"/>
      <c r="D34" s="92">
        <f ca="1">SUM(D20:D33)</f>
        <v>38118.496809506818</v>
      </c>
      <c r="E34" s="92">
        <f t="shared" ref="E34:M34" ca="1" si="340">SUM(E20:E33)</f>
        <v>38118.496809506818</v>
      </c>
      <c r="F34" s="92">
        <f t="shared" ca="1" si="340"/>
        <v>38118.496809506818</v>
      </c>
      <c r="G34" s="92">
        <f t="shared" ca="1" si="340"/>
        <v>38118.496809506818</v>
      </c>
      <c r="H34" s="92">
        <f t="shared" ca="1" si="340"/>
        <v>38118.496809506818</v>
      </c>
      <c r="I34" s="92">
        <f t="shared" ca="1" si="340"/>
        <v>38118.496809506818</v>
      </c>
      <c r="J34" s="92">
        <f t="shared" ca="1" si="340"/>
        <v>38118.496809506818</v>
      </c>
      <c r="K34" s="92">
        <f t="shared" ca="1" si="340"/>
        <v>38118.496809506818</v>
      </c>
      <c r="L34" s="92">
        <f t="shared" ca="1" si="340"/>
        <v>38118.496809506818</v>
      </c>
      <c r="M34" s="92">
        <f t="shared" ca="1" si="340"/>
        <v>38118.496809506818</v>
      </c>
      <c r="N34" s="78"/>
      <c r="O34" s="92">
        <f t="shared" ref="O34:BZ34" ca="1" si="341">SUM(O20:O33)</f>
        <v>3176.5414007922345</v>
      </c>
      <c r="P34" s="92">
        <f t="shared" ca="1" si="341"/>
        <v>3176.5414007922345</v>
      </c>
      <c r="Q34" s="92">
        <f t="shared" ca="1" si="341"/>
        <v>3176.5414007922345</v>
      </c>
      <c r="R34" s="92">
        <f t="shared" ca="1" si="341"/>
        <v>3176.5414007922345</v>
      </c>
      <c r="S34" s="92">
        <f t="shared" ca="1" si="341"/>
        <v>3176.5414007922345</v>
      </c>
      <c r="T34" s="92">
        <f t="shared" ca="1" si="341"/>
        <v>3176.5414007922345</v>
      </c>
      <c r="U34" s="92">
        <f t="shared" ca="1" si="341"/>
        <v>3176.5414007922345</v>
      </c>
      <c r="V34" s="92">
        <f t="shared" ca="1" si="341"/>
        <v>3176.5414007922345</v>
      </c>
      <c r="W34" s="92">
        <f t="shared" ca="1" si="341"/>
        <v>3176.5414007922345</v>
      </c>
      <c r="X34" s="92">
        <f t="shared" ca="1" si="341"/>
        <v>3176.5414007922345</v>
      </c>
      <c r="Y34" s="92">
        <f t="shared" ca="1" si="341"/>
        <v>3176.5414007922345</v>
      </c>
      <c r="Z34" s="92">
        <f t="shared" ca="1" si="341"/>
        <v>3176.5414007922345</v>
      </c>
      <c r="AA34" s="92">
        <f t="shared" ca="1" si="341"/>
        <v>3176.5414007922345</v>
      </c>
      <c r="AB34" s="92">
        <f t="shared" ca="1" si="341"/>
        <v>3176.5414007922345</v>
      </c>
      <c r="AC34" s="92">
        <f t="shared" ca="1" si="341"/>
        <v>3176.5414007922345</v>
      </c>
      <c r="AD34" s="92">
        <f t="shared" ca="1" si="341"/>
        <v>3176.5414007922345</v>
      </c>
      <c r="AE34" s="92">
        <f t="shared" ca="1" si="341"/>
        <v>3176.5414007922345</v>
      </c>
      <c r="AF34" s="92">
        <f t="shared" ca="1" si="341"/>
        <v>3176.5414007922345</v>
      </c>
      <c r="AG34" s="92">
        <f t="shared" ca="1" si="341"/>
        <v>3176.5414007922345</v>
      </c>
      <c r="AH34" s="92">
        <f t="shared" ca="1" si="341"/>
        <v>3176.5414007922345</v>
      </c>
      <c r="AI34" s="92">
        <f t="shared" ca="1" si="341"/>
        <v>3176.5414007922345</v>
      </c>
      <c r="AJ34" s="92">
        <f t="shared" ca="1" si="341"/>
        <v>3176.5414007922345</v>
      </c>
      <c r="AK34" s="92">
        <f t="shared" ca="1" si="341"/>
        <v>3176.5414007922345</v>
      </c>
      <c r="AL34" s="92">
        <f t="shared" ca="1" si="341"/>
        <v>3176.5414007922345</v>
      </c>
      <c r="AM34" s="92">
        <f t="shared" ca="1" si="341"/>
        <v>3176.5414007922345</v>
      </c>
      <c r="AN34" s="92">
        <f t="shared" ca="1" si="341"/>
        <v>3176.5414007922345</v>
      </c>
      <c r="AO34" s="92">
        <f t="shared" ca="1" si="341"/>
        <v>3176.5414007922345</v>
      </c>
      <c r="AP34" s="92">
        <f t="shared" ca="1" si="341"/>
        <v>3176.5414007922345</v>
      </c>
      <c r="AQ34" s="92">
        <f t="shared" ca="1" si="341"/>
        <v>3176.5414007922345</v>
      </c>
      <c r="AR34" s="92">
        <f t="shared" ca="1" si="341"/>
        <v>3176.5414007922345</v>
      </c>
      <c r="AS34" s="92">
        <f t="shared" ca="1" si="341"/>
        <v>3176.5414007922345</v>
      </c>
      <c r="AT34" s="92">
        <f t="shared" ca="1" si="341"/>
        <v>3176.5414007922345</v>
      </c>
      <c r="AU34" s="92">
        <f t="shared" ca="1" si="341"/>
        <v>3176.5414007922345</v>
      </c>
      <c r="AV34" s="92">
        <f t="shared" ca="1" si="341"/>
        <v>3176.5414007922345</v>
      </c>
      <c r="AW34" s="92">
        <f t="shared" ca="1" si="341"/>
        <v>3176.5414007922345</v>
      </c>
      <c r="AX34" s="92">
        <f t="shared" ca="1" si="341"/>
        <v>3176.5414007922345</v>
      </c>
      <c r="AY34" s="92">
        <f t="shared" ca="1" si="341"/>
        <v>3176.5414007922345</v>
      </c>
      <c r="AZ34" s="92">
        <f t="shared" ca="1" si="341"/>
        <v>3176.5414007922345</v>
      </c>
      <c r="BA34" s="92">
        <f t="shared" ca="1" si="341"/>
        <v>3176.5414007922345</v>
      </c>
      <c r="BB34" s="92">
        <f t="shared" ca="1" si="341"/>
        <v>3176.5414007922345</v>
      </c>
      <c r="BC34" s="92">
        <f t="shared" ca="1" si="341"/>
        <v>3176.5414007922345</v>
      </c>
      <c r="BD34" s="92">
        <f t="shared" ca="1" si="341"/>
        <v>3176.5414007922345</v>
      </c>
      <c r="BE34" s="92">
        <f t="shared" ca="1" si="341"/>
        <v>3176.5414007922345</v>
      </c>
      <c r="BF34" s="92">
        <f t="shared" ca="1" si="341"/>
        <v>3176.5414007922345</v>
      </c>
      <c r="BG34" s="92">
        <f t="shared" ca="1" si="341"/>
        <v>3176.5414007922345</v>
      </c>
      <c r="BH34" s="92">
        <f t="shared" ca="1" si="341"/>
        <v>3176.5414007922345</v>
      </c>
      <c r="BI34" s="92">
        <f t="shared" ca="1" si="341"/>
        <v>3176.5414007922345</v>
      </c>
      <c r="BJ34" s="92">
        <f t="shared" ca="1" si="341"/>
        <v>3176.5414007922345</v>
      </c>
      <c r="BK34" s="92">
        <f t="shared" ca="1" si="341"/>
        <v>3176.5414007922345</v>
      </c>
      <c r="BL34" s="92">
        <f t="shared" ca="1" si="341"/>
        <v>3176.5414007922345</v>
      </c>
      <c r="BM34" s="92">
        <f t="shared" ca="1" si="341"/>
        <v>3176.5414007922345</v>
      </c>
      <c r="BN34" s="92">
        <f t="shared" ca="1" si="341"/>
        <v>3176.5414007922345</v>
      </c>
      <c r="BO34" s="92">
        <f t="shared" ca="1" si="341"/>
        <v>3176.5414007922345</v>
      </c>
      <c r="BP34" s="92">
        <f t="shared" ca="1" si="341"/>
        <v>3176.5414007922345</v>
      </c>
      <c r="BQ34" s="92">
        <f t="shared" ca="1" si="341"/>
        <v>3176.5414007922345</v>
      </c>
      <c r="BR34" s="92">
        <f t="shared" ca="1" si="341"/>
        <v>3176.5414007922345</v>
      </c>
      <c r="BS34" s="92">
        <f t="shared" ca="1" si="341"/>
        <v>3176.5414007922345</v>
      </c>
      <c r="BT34" s="92">
        <f t="shared" ca="1" si="341"/>
        <v>3176.5414007922345</v>
      </c>
      <c r="BU34" s="92">
        <f t="shared" ca="1" si="341"/>
        <v>3176.5414007922345</v>
      </c>
      <c r="BV34" s="92">
        <f t="shared" ca="1" si="341"/>
        <v>3176.5414007922345</v>
      </c>
      <c r="BW34" s="92">
        <f t="shared" ca="1" si="341"/>
        <v>3176.5414007922345</v>
      </c>
      <c r="BX34" s="92">
        <f t="shared" ca="1" si="341"/>
        <v>3176.5414007922345</v>
      </c>
      <c r="BY34" s="92">
        <f t="shared" ca="1" si="341"/>
        <v>3176.5414007922345</v>
      </c>
      <c r="BZ34" s="92">
        <f t="shared" ca="1" si="341"/>
        <v>3176.5414007922345</v>
      </c>
      <c r="CA34" s="92">
        <f t="shared" ref="CA34:ED34" ca="1" si="342">SUM(CA20:CA33)</f>
        <v>3176.5414007922345</v>
      </c>
      <c r="CB34" s="92">
        <f t="shared" ca="1" si="342"/>
        <v>3176.5414007922345</v>
      </c>
      <c r="CC34" s="92">
        <f t="shared" ca="1" si="342"/>
        <v>3176.5414007922345</v>
      </c>
      <c r="CD34" s="92">
        <f t="shared" ca="1" si="342"/>
        <v>3176.5414007922345</v>
      </c>
      <c r="CE34" s="92">
        <f t="shared" ca="1" si="342"/>
        <v>3176.5414007922345</v>
      </c>
      <c r="CF34" s="92">
        <f t="shared" ca="1" si="342"/>
        <v>3176.5414007922345</v>
      </c>
      <c r="CG34" s="92">
        <f t="shared" ca="1" si="342"/>
        <v>3176.5414007922345</v>
      </c>
      <c r="CH34" s="92">
        <f t="shared" ca="1" si="342"/>
        <v>3176.5414007922345</v>
      </c>
      <c r="CI34" s="92">
        <f t="shared" ca="1" si="342"/>
        <v>3176.5414007922345</v>
      </c>
      <c r="CJ34" s="92">
        <f t="shared" ca="1" si="342"/>
        <v>3176.5414007922345</v>
      </c>
      <c r="CK34" s="92">
        <f t="shared" ca="1" si="342"/>
        <v>3176.5414007922345</v>
      </c>
      <c r="CL34" s="92">
        <f t="shared" ca="1" si="342"/>
        <v>3176.5414007922345</v>
      </c>
      <c r="CM34" s="92">
        <f t="shared" ca="1" si="342"/>
        <v>3176.5414007922345</v>
      </c>
      <c r="CN34" s="92">
        <f t="shared" ca="1" si="342"/>
        <v>3176.5414007922345</v>
      </c>
      <c r="CO34" s="92">
        <f t="shared" ca="1" si="342"/>
        <v>3176.5414007922345</v>
      </c>
      <c r="CP34" s="92">
        <f t="shared" ca="1" si="342"/>
        <v>3176.5414007922345</v>
      </c>
      <c r="CQ34" s="92">
        <f t="shared" ca="1" si="342"/>
        <v>3176.5414007922345</v>
      </c>
      <c r="CR34" s="92">
        <f t="shared" ca="1" si="342"/>
        <v>3176.5414007922345</v>
      </c>
      <c r="CS34" s="92">
        <f t="shared" ca="1" si="342"/>
        <v>3176.5414007922345</v>
      </c>
      <c r="CT34" s="92">
        <f t="shared" ca="1" si="342"/>
        <v>3176.5414007922345</v>
      </c>
      <c r="CU34" s="92">
        <f t="shared" ca="1" si="342"/>
        <v>3176.5414007922345</v>
      </c>
      <c r="CV34" s="92">
        <f t="shared" ca="1" si="342"/>
        <v>3176.5414007922345</v>
      </c>
      <c r="CW34" s="92">
        <f t="shared" ca="1" si="342"/>
        <v>3176.5414007922345</v>
      </c>
      <c r="CX34" s="92">
        <f t="shared" ca="1" si="342"/>
        <v>3176.5414007922345</v>
      </c>
      <c r="CY34" s="92">
        <f t="shared" ca="1" si="342"/>
        <v>3176.5414007922345</v>
      </c>
      <c r="CZ34" s="92">
        <f t="shared" ca="1" si="342"/>
        <v>3176.5414007922345</v>
      </c>
      <c r="DA34" s="92">
        <f t="shared" ca="1" si="342"/>
        <v>3176.5414007922345</v>
      </c>
      <c r="DB34" s="92">
        <f t="shared" ca="1" si="342"/>
        <v>3176.5414007922345</v>
      </c>
      <c r="DC34" s="92">
        <f t="shared" ca="1" si="342"/>
        <v>3176.5414007922345</v>
      </c>
      <c r="DD34" s="92">
        <f t="shared" ca="1" si="342"/>
        <v>3176.5414007922345</v>
      </c>
      <c r="DE34" s="92">
        <f t="shared" ca="1" si="342"/>
        <v>3176.5414007922345</v>
      </c>
      <c r="DF34" s="92">
        <f t="shared" ca="1" si="342"/>
        <v>3176.5414007922345</v>
      </c>
      <c r="DG34" s="92">
        <f t="shared" ca="1" si="342"/>
        <v>3176.5414007922345</v>
      </c>
      <c r="DH34" s="92">
        <f t="shared" ca="1" si="342"/>
        <v>3176.5414007922345</v>
      </c>
      <c r="DI34" s="92">
        <f t="shared" ca="1" si="342"/>
        <v>3176.5414007922345</v>
      </c>
      <c r="DJ34" s="92">
        <f t="shared" ca="1" si="342"/>
        <v>3176.5414007922345</v>
      </c>
      <c r="DK34" s="92">
        <f t="shared" ca="1" si="342"/>
        <v>3176.5414007922345</v>
      </c>
      <c r="DL34" s="92">
        <f t="shared" ca="1" si="342"/>
        <v>3176.5414007922345</v>
      </c>
      <c r="DM34" s="92">
        <f t="shared" ca="1" si="342"/>
        <v>3176.5414007922345</v>
      </c>
      <c r="DN34" s="92">
        <f t="shared" ca="1" si="342"/>
        <v>3176.5414007922345</v>
      </c>
      <c r="DO34" s="92">
        <f t="shared" ca="1" si="342"/>
        <v>3176.5414007922345</v>
      </c>
      <c r="DP34" s="92">
        <f t="shared" ca="1" si="342"/>
        <v>3176.5414007922345</v>
      </c>
      <c r="DQ34" s="92">
        <f t="shared" ca="1" si="342"/>
        <v>3176.5414007922345</v>
      </c>
      <c r="DR34" s="92">
        <f t="shared" ca="1" si="342"/>
        <v>3176.5414007922345</v>
      </c>
      <c r="DS34" s="92">
        <f t="shared" ca="1" si="342"/>
        <v>3176.5414007922345</v>
      </c>
      <c r="DT34" s="92">
        <f t="shared" ca="1" si="342"/>
        <v>3176.5414007922345</v>
      </c>
      <c r="DU34" s="92">
        <f t="shared" ca="1" si="342"/>
        <v>3176.5414007922345</v>
      </c>
      <c r="DV34" s="92">
        <f t="shared" ca="1" si="342"/>
        <v>3176.5414007922345</v>
      </c>
      <c r="DW34" s="92">
        <f t="shared" ca="1" si="342"/>
        <v>3176.5414007922345</v>
      </c>
      <c r="DX34" s="92">
        <f t="shared" ca="1" si="342"/>
        <v>3176.5414007922345</v>
      </c>
      <c r="DY34" s="92">
        <f t="shared" ca="1" si="342"/>
        <v>3176.5414007922345</v>
      </c>
      <c r="DZ34" s="92">
        <f t="shared" ca="1" si="342"/>
        <v>3176.5414007922345</v>
      </c>
      <c r="EA34" s="92">
        <f t="shared" ca="1" si="342"/>
        <v>3176.5414007922345</v>
      </c>
      <c r="EB34" s="92">
        <f t="shared" ca="1" si="342"/>
        <v>3176.5414007922345</v>
      </c>
      <c r="EC34" s="92">
        <f t="shared" ca="1" si="342"/>
        <v>3176.5414007922345</v>
      </c>
      <c r="ED34" s="92">
        <f t="shared" ca="1" si="342"/>
        <v>3176.5414007922345</v>
      </c>
    </row>
    <row r="35" spans="2:134" ht="15" customHeight="1" x14ac:dyDescent="0.3">
      <c r="B35" s="8"/>
      <c r="C35" s="8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78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</row>
    <row r="36" spans="2:134" ht="15" customHeight="1" x14ac:dyDescent="0.3">
      <c r="B36" s="7" t="s">
        <v>8</v>
      </c>
      <c r="C36" s="8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78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</row>
    <row r="37" spans="2:134" ht="15" customHeight="1" x14ac:dyDescent="0.3">
      <c r="B37" s="9" t="s">
        <v>8</v>
      </c>
      <c r="C37" s="8"/>
      <c r="D37" s="92">
        <f ca="1">+D17-D34</f>
        <v>48881.503190493182</v>
      </c>
      <c r="E37" s="92">
        <f t="shared" ref="E37:M37" ca="1" si="343">+E17-E34</f>
        <v>48881.503190493182</v>
      </c>
      <c r="F37" s="92">
        <f t="shared" ca="1" si="343"/>
        <v>48881.503190493182</v>
      </c>
      <c r="G37" s="92">
        <f t="shared" ca="1" si="343"/>
        <v>48881.503190493182</v>
      </c>
      <c r="H37" s="92">
        <f t="shared" ca="1" si="343"/>
        <v>48881.503190493182</v>
      </c>
      <c r="I37" s="92">
        <f t="shared" ca="1" si="343"/>
        <v>48881.503190493182</v>
      </c>
      <c r="J37" s="92">
        <f t="shared" ca="1" si="343"/>
        <v>48881.503190493182</v>
      </c>
      <c r="K37" s="92">
        <f t="shared" ca="1" si="343"/>
        <v>48881.503190493182</v>
      </c>
      <c r="L37" s="92">
        <f t="shared" ca="1" si="343"/>
        <v>48881.503190493182</v>
      </c>
      <c r="M37" s="92">
        <f t="shared" ca="1" si="343"/>
        <v>48881.503190493182</v>
      </c>
      <c r="N37" s="78"/>
      <c r="O37" s="92">
        <f t="shared" ref="O37:BZ37" ca="1" si="344">+O17-O34</f>
        <v>4073.4585992077655</v>
      </c>
      <c r="P37" s="92">
        <f t="shared" ca="1" si="344"/>
        <v>4073.4585992077655</v>
      </c>
      <c r="Q37" s="92">
        <f t="shared" ca="1" si="344"/>
        <v>4073.4585992077655</v>
      </c>
      <c r="R37" s="92">
        <f t="shared" ca="1" si="344"/>
        <v>4073.4585992077655</v>
      </c>
      <c r="S37" s="92">
        <f t="shared" ca="1" si="344"/>
        <v>4073.4585992077655</v>
      </c>
      <c r="T37" s="92">
        <f t="shared" ca="1" si="344"/>
        <v>4073.4585992077655</v>
      </c>
      <c r="U37" s="92">
        <f t="shared" ca="1" si="344"/>
        <v>4073.4585992077655</v>
      </c>
      <c r="V37" s="92">
        <f t="shared" ca="1" si="344"/>
        <v>4073.4585992077655</v>
      </c>
      <c r="W37" s="92">
        <f t="shared" ca="1" si="344"/>
        <v>4073.4585992077655</v>
      </c>
      <c r="X37" s="92">
        <f t="shared" ca="1" si="344"/>
        <v>4073.4585992077655</v>
      </c>
      <c r="Y37" s="92">
        <f t="shared" ca="1" si="344"/>
        <v>4073.4585992077655</v>
      </c>
      <c r="Z37" s="92">
        <f t="shared" ca="1" si="344"/>
        <v>4073.4585992077655</v>
      </c>
      <c r="AA37" s="92">
        <f t="shared" ca="1" si="344"/>
        <v>4073.4585992077655</v>
      </c>
      <c r="AB37" s="92">
        <f t="shared" ca="1" si="344"/>
        <v>4073.4585992077655</v>
      </c>
      <c r="AC37" s="92">
        <f t="shared" ca="1" si="344"/>
        <v>4073.4585992077655</v>
      </c>
      <c r="AD37" s="92">
        <f t="shared" ca="1" si="344"/>
        <v>4073.4585992077655</v>
      </c>
      <c r="AE37" s="92">
        <f t="shared" ca="1" si="344"/>
        <v>4073.4585992077655</v>
      </c>
      <c r="AF37" s="92">
        <f t="shared" ca="1" si="344"/>
        <v>4073.4585992077655</v>
      </c>
      <c r="AG37" s="92">
        <f t="shared" ca="1" si="344"/>
        <v>4073.4585992077655</v>
      </c>
      <c r="AH37" s="92">
        <f t="shared" ca="1" si="344"/>
        <v>4073.4585992077655</v>
      </c>
      <c r="AI37" s="92">
        <f t="shared" ca="1" si="344"/>
        <v>4073.4585992077655</v>
      </c>
      <c r="AJ37" s="92">
        <f t="shared" ca="1" si="344"/>
        <v>4073.4585992077655</v>
      </c>
      <c r="AK37" s="92">
        <f t="shared" ca="1" si="344"/>
        <v>4073.4585992077655</v>
      </c>
      <c r="AL37" s="92">
        <f t="shared" ca="1" si="344"/>
        <v>4073.4585992077655</v>
      </c>
      <c r="AM37" s="92">
        <f t="shared" ca="1" si="344"/>
        <v>4073.4585992077655</v>
      </c>
      <c r="AN37" s="92">
        <f t="shared" ca="1" si="344"/>
        <v>4073.4585992077655</v>
      </c>
      <c r="AO37" s="92">
        <f t="shared" ca="1" si="344"/>
        <v>4073.4585992077655</v>
      </c>
      <c r="AP37" s="92">
        <f t="shared" ca="1" si="344"/>
        <v>4073.4585992077655</v>
      </c>
      <c r="AQ37" s="92">
        <f t="shared" ca="1" si="344"/>
        <v>4073.4585992077655</v>
      </c>
      <c r="AR37" s="92">
        <f t="shared" ca="1" si="344"/>
        <v>4073.4585992077655</v>
      </c>
      <c r="AS37" s="92">
        <f t="shared" ca="1" si="344"/>
        <v>4073.4585992077655</v>
      </c>
      <c r="AT37" s="92">
        <f t="shared" ca="1" si="344"/>
        <v>4073.4585992077655</v>
      </c>
      <c r="AU37" s="92">
        <f t="shared" ca="1" si="344"/>
        <v>4073.4585992077655</v>
      </c>
      <c r="AV37" s="92">
        <f t="shared" ca="1" si="344"/>
        <v>4073.4585992077655</v>
      </c>
      <c r="AW37" s="92">
        <f t="shared" ca="1" si="344"/>
        <v>4073.4585992077655</v>
      </c>
      <c r="AX37" s="92">
        <f t="shared" ca="1" si="344"/>
        <v>4073.4585992077655</v>
      </c>
      <c r="AY37" s="92">
        <f t="shared" ca="1" si="344"/>
        <v>4073.4585992077655</v>
      </c>
      <c r="AZ37" s="92">
        <f t="shared" ca="1" si="344"/>
        <v>4073.4585992077655</v>
      </c>
      <c r="BA37" s="92">
        <f t="shared" ca="1" si="344"/>
        <v>4073.4585992077655</v>
      </c>
      <c r="BB37" s="92">
        <f t="shared" ca="1" si="344"/>
        <v>4073.4585992077655</v>
      </c>
      <c r="BC37" s="92">
        <f t="shared" ca="1" si="344"/>
        <v>4073.4585992077655</v>
      </c>
      <c r="BD37" s="92">
        <f t="shared" ca="1" si="344"/>
        <v>4073.4585992077655</v>
      </c>
      <c r="BE37" s="92">
        <f t="shared" ca="1" si="344"/>
        <v>4073.4585992077655</v>
      </c>
      <c r="BF37" s="92">
        <f t="shared" ca="1" si="344"/>
        <v>4073.4585992077655</v>
      </c>
      <c r="BG37" s="92">
        <f t="shared" ca="1" si="344"/>
        <v>4073.4585992077655</v>
      </c>
      <c r="BH37" s="92">
        <f t="shared" ca="1" si="344"/>
        <v>4073.4585992077655</v>
      </c>
      <c r="BI37" s="92">
        <f t="shared" ca="1" si="344"/>
        <v>4073.4585992077655</v>
      </c>
      <c r="BJ37" s="92">
        <f t="shared" ca="1" si="344"/>
        <v>4073.4585992077655</v>
      </c>
      <c r="BK37" s="92">
        <f t="shared" ca="1" si="344"/>
        <v>4073.4585992077655</v>
      </c>
      <c r="BL37" s="92">
        <f t="shared" ca="1" si="344"/>
        <v>4073.4585992077655</v>
      </c>
      <c r="BM37" s="92">
        <f t="shared" ca="1" si="344"/>
        <v>4073.4585992077655</v>
      </c>
      <c r="BN37" s="92">
        <f t="shared" ca="1" si="344"/>
        <v>4073.4585992077655</v>
      </c>
      <c r="BO37" s="92">
        <f t="shared" ca="1" si="344"/>
        <v>4073.4585992077655</v>
      </c>
      <c r="BP37" s="92">
        <f t="shared" ca="1" si="344"/>
        <v>4073.4585992077655</v>
      </c>
      <c r="BQ37" s="92">
        <f t="shared" ca="1" si="344"/>
        <v>4073.4585992077655</v>
      </c>
      <c r="BR37" s="92">
        <f t="shared" ca="1" si="344"/>
        <v>4073.4585992077655</v>
      </c>
      <c r="BS37" s="92">
        <f t="shared" ca="1" si="344"/>
        <v>4073.4585992077655</v>
      </c>
      <c r="BT37" s="92">
        <f t="shared" ca="1" si="344"/>
        <v>4073.4585992077655</v>
      </c>
      <c r="BU37" s="92">
        <f t="shared" ca="1" si="344"/>
        <v>4073.4585992077655</v>
      </c>
      <c r="BV37" s="92">
        <f t="shared" ca="1" si="344"/>
        <v>4073.4585992077655</v>
      </c>
      <c r="BW37" s="92">
        <f t="shared" ca="1" si="344"/>
        <v>4073.4585992077655</v>
      </c>
      <c r="BX37" s="92">
        <f t="shared" ca="1" si="344"/>
        <v>4073.4585992077655</v>
      </c>
      <c r="BY37" s="92">
        <f t="shared" ca="1" si="344"/>
        <v>4073.4585992077655</v>
      </c>
      <c r="BZ37" s="92">
        <f t="shared" ca="1" si="344"/>
        <v>4073.4585992077655</v>
      </c>
      <c r="CA37" s="92">
        <f t="shared" ref="CA37:ED37" ca="1" si="345">+CA17-CA34</f>
        <v>4073.4585992077655</v>
      </c>
      <c r="CB37" s="92">
        <f t="shared" ca="1" si="345"/>
        <v>4073.4585992077655</v>
      </c>
      <c r="CC37" s="92">
        <f t="shared" ca="1" si="345"/>
        <v>4073.4585992077655</v>
      </c>
      <c r="CD37" s="92">
        <f t="shared" ca="1" si="345"/>
        <v>4073.4585992077655</v>
      </c>
      <c r="CE37" s="92">
        <f t="shared" ca="1" si="345"/>
        <v>4073.4585992077655</v>
      </c>
      <c r="CF37" s="92">
        <f t="shared" ca="1" si="345"/>
        <v>4073.4585992077655</v>
      </c>
      <c r="CG37" s="92">
        <f t="shared" ca="1" si="345"/>
        <v>4073.4585992077655</v>
      </c>
      <c r="CH37" s="92">
        <f t="shared" ca="1" si="345"/>
        <v>4073.4585992077655</v>
      </c>
      <c r="CI37" s="92">
        <f t="shared" ca="1" si="345"/>
        <v>4073.4585992077655</v>
      </c>
      <c r="CJ37" s="92">
        <f t="shared" ca="1" si="345"/>
        <v>4073.4585992077655</v>
      </c>
      <c r="CK37" s="92">
        <f t="shared" ca="1" si="345"/>
        <v>4073.4585992077655</v>
      </c>
      <c r="CL37" s="92">
        <f t="shared" ca="1" si="345"/>
        <v>4073.4585992077655</v>
      </c>
      <c r="CM37" s="92">
        <f t="shared" ca="1" si="345"/>
        <v>4073.4585992077655</v>
      </c>
      <c r="CN37" s="92">
        <f t="shared" ca="1" si="345"/>
        <v>4073.4585992077655</v>
      </c>
      <c r="CO37" s="92">
        <f t="shared" ca="1" si="345"/>
        <v>4073.4585992077655</v>
      </c>
      <c r="CP37" s="92">
        <f t="shared" ca="1" si="345"/>
        <v>4073.4585992077655</v>
      </c>
      <c r="CQ37" s="92">
        <f t="shared" ca="1" si="345"/>
        <v>4073.4585992077655</v>
      </c>
      <c r="CR37" s="92">
        <f t="shared" ca="1" si="345"/>
        <v>4073.4585992077655</v>
      </c>
      <c r="CS37" s="92">
        <f t="shared" ca="1" si="345"/>
        <v>4073.4585992077655</v>
      </c>
      <c r="CT37" s="92">
        <f t="shared" ca="1" si="345"/>
        <v>4073.4585992077655</v>
      </c>
      <c r="CU37" s="92">
        <f t="shared" ca="1" si="345"/>
        <v>4073.4585992077655</v>
      </c>
      <c r="CV37" s="92">
        <f t="shared" ca="1" si="345"/>
        <v>4073.4585992077655</v>
      </c>
      <c r="CW37" s="92">
        <f t="shared" ca="1" si="345"/>
        <v>4073.4585992077655</v>
      </c>
      <c r="CX37" s="92">
        <f t="shared" ca="1" si="345"/>
        <v>4073.4585992077655</v>
      </c>
      <c r="CY37" s="92">
        <f t="shared" ca="1" si="345"/>
        <v>4073.4585992077655</v>
      </c>
      <c r="CZ37" s="92">
        <f t="shared" ca="1" si="345"/>
        <v>4073.4585992077655</v>
      </c>
      <c r="DA37" s="92">
        <f t="shared" ca="1" si="345"/>
        <v>4073.4585992077655</v>
      </c>
      <c r="DB37" s="92">
        <f t="shared" ca="1" si="345"/>
        <v>4073.4585992077655</v>
      </c>
      <c r="DC37" s="92">
        <f t="shared" ca="1" si="345"/>
        <v>4073.4585992077655</v>
      </c>
      <c r="DD37" s="92">
        <f t="shared" ca="1" si="345"/>
        <v>4073.4585992077655</v>
      </c>
      <c r="DE37" s="92">
        <f t="shared" ca="1" si="345"/>
        <v>4073.4585992077655</v>
      </c>
      <c r="DF37" s="92">
        <f t="shared" ca="1" si="345"/>
        <v>4073.4585992077655</v>
      </c>
      <c r="DG37" s="92">
        <f t="shared" ca="1" si="345"/>
        <v>4073.4585992077655</v>
      </c>
      <c r="DH37" s="92">
        <f t="shared" ca="1" si="345"/>
        <v>4073.4585992077655</v>
      </c>
      <c r="DI37" s="92">
        <f t="shared" ca="1" si="345"/>
        <v>4073.4585992077655</v>
      </c>
      <c r="DJ37" s="92">
        <f t="shared" ca="1" si="345"/>
        <v>4073.4585992077655</v>
      </c>
      <c r="DK37" s="92">
        <f t="shared" ca="1" si="345"/>
        <v>4073.4585992077655</v>
      </c>
      <c r="DL37" s="92">
        <f t="shared" ca="1" si="345"/>
        <v>4073.4585992077655</v>
      </c>
      <c r="DM37" s="92">
        <f t="shared" ca="1" si="345"/>
        <v>4073.4585992077655</v>
      </c>
      <c r="DN37" s="92">
        <f t="shared" ca="1" si="345"/>
        <v>4073.4585992077655</v>
      </c>
      <c r="DO37" s="92">
        <f t="shared" ca="1" si="345"/>
        <v>4073.4585992077655</v>
      </c>
      <c r="DP37" s="92">
        <f t="shared" ca="1" si="345"/>
        <v>4073.4585992077655</v>
      </c>
      <c r="DQ37" s="92">
        <f t="shared" ca="1" si="345"/>
        <v>4073.4585992077655</v>
      </c>
      <c r="DR37" s="92">
        <f t="shared" ca="1" si="345"/>
        <v>4073.4585992077655</v>
      </c>
      <c r="DS37" s="92">
        <f t="shared" ca="1" si="345"/>
        <v>4073.4585992077655</v>
      </c>
      <c r="DT37" s="92">
        <f t="shared" ca="1" si="345"/>
        <v>4073.4585992077655</v>
      </c>
      <c r="DU37" s="92">
        <f t="shared" ca="1" si="345"/>
        <v>4073.4585992077655</v>
      </c>
      <c r="DV37" s="92">
        <f t="shared" ca="1" si="345"/>
        <v>4073.4585992077655</v>
      </c>
      <c r="DW37" s="92">
        <f t="shared" ca="1" si="345"/>
        <v>4073.4585992077655</v>
      </c>
      <c r="DX37" s="92">
        <f t="shared" ca="1" si="345"/>
        <v>4073.4585992077655</v>
      </c>
      <c r="DY37" s="92">
        <f t="shared" ca="1" si="345"/>
        <v>4073.4585992077655</v>
      </c>
      <c r="DZ37" s="92">
        <f t="shared" ca="1" si="345"/>
        <v>4073.4585992077655</v>
      </c>
      <c r="EA37" s="92">
        <f t="shared" ca="1" si="345"/>
        <v>4073.4585992077655</v>
      </c>
      <c r="EB37" s="92">
        <f t="shared" ca="1" si="345"/>
        <v>4073.4585992077655</v>
      </c>
      <c r="EC37" s="92">
        <f t="shared" ca="1" si="345"/>
        <v>4073.4585992077655</v>
      </c>
      <c r="ED37" s="92">
        <f t="shared" ca="1" si="345"/>
        <v>4073.4585992077655</v>
      </c>
    </row>
    <row r="38" spans="2:134" ht="15" customHeight="1" x14ac:dyDescent="0.3">
      <c r="B38" s="10" t="s">
        <v>9</v>
      </c>
      <c r="C38" s="8"/>
      <c r="D38" s="95">
        <f t="shared" ref="D38:M38" ca="1" si="346">+D37/D17</f>
        <v>0.56185635851141591</v>
      </c>
      <c r="E38" s="95">
        <f t="shared" ca="1" si="346"/>
        <v>0.56185635851141591</v>
      </c>
      <c r="F38" s="95">
        <f t="shared" ca="1" si="346"/>
        <v>0.56185635851141591</v>
      </c>
      <c r="G38" s="95">
        <f t="shared" ca="1" si="346"/>
        <v>0.56185635851141591</v>
      </c>
      <c r="H38" s="95">
        <f t="shared" ca="1" si="346"/>
        <v>0.56185635851141591</v>
      </c>
      <c r="I38" s="95">
        <f t="shared" ca="1" si="346"/>
        <v>0.56185635851141591</v>
      </c>
      <c r="J38" s="95">
        <f t="shared" ca="1" si="346"/>
        <v>0.56185635851141591</v>
      </c>
      <c r="K38" s="95">
        <f t="shared" ca="1" si="346"/>
        <v>0.56185635851141591</v>
      </c>
      <c r="L38" s="95">
        <f t="shared" ca="1" si="346"/>
        <v>0.56185635851141591</v>
      </c>
      <c r="M38" s="95">
        <f t="shared" ca="1" si="346"/>
        <v>0.56185635851141591</v>
      </c>
      <c r="N38" s="78"/>
      <c r="O38" s="95">
        <f ca="1">+O37/O17</f>
        <v>0.56185635851141591</v>
      </c>
      <c r="P38" s="95">
        <f t="shared" ref="P38:CA38" ca="1" si="347">+P37/P17</f>
        <v>0.56185635851141591</v>
      </c>
      <c r="Q38" s="95">
        <f t="shared" ca="1" si="347"/>
        <v>0.56185635851141591</v>
      </c>
      <c r="R38" s="95">
        <f t="shared" ca="1" si="347"/>
        <v>0.56185635851141591</v>
      </c>
      <c r="S38" s="95">
        <f t="shared" ca="1" si="347"/>
        <v>0.56185635851141591</v>
      </c>
      <c r="T38" s="95">
        <f t="shared" ca="1" si="347"/>
        <v>0.56185635851141591</v>
      </c>
      <c r="U38" s="95">
        <f t="shared" ca="1" si="347"/>
        <v>0.56185635851141591</v>
      </c>
      <c r="V38" s="95">
        <f t="shared" ca="1" si="347"/>
        <v>0.56185635851141591</v>
      </c>
      <c r="W38" s="95">
        <f t="shared" ca="1" si="347"/>
        <v>0.56185635851141591</v>
      </c>
      <c r="X38" s="95">
        <f t="shared" ca="1" si="347"/>
        <v>0.56185635851141591</v>
      </c>
      <c r="Y38" s="95">
        <f t="shared" ca="1" si="347"/>
        <v>0.56185635851141591</v>
      </c>
      <c r="Z38" s="95">
        <f t="shared" ca="1" si="347"/>
        <v>0.56185635851141591</v>
      </c>
      <c r="AA38" s="95">
        <f t="shared" ca="1" si="347"/>
        <v>0.56185635851141591</v>
      </c>
      <c r="AB38" s="95">
        <f t="shared" ca="1" si="347"/>
        <v>0.56185635851141591</v>
      </c>
      <c r="AC38" s="95">
        <f t="shared" ca="1" si="347"/>
        <v>0.56185635851141591</v>
      </c>
      <c r="AD38" s="95">
        <f t="shared" ca="1" si="347"/>
        <v>0.56185635851141591</v>
      </c>
      <c r="AE38" s="95">
        <f t="shared" ca="1" si="347"/>
        <v>0.56185635851141591</v>
      </c>
      <c r="AF38" s="95">
        <f t="shared" ca="1" si="347"/>
        <v>0.56185635851141591</v>
      </c>
      <c r="AG38" s="95">
        <f t="shared" ca="1" si="347"/>
        <v>0.56185635851141591</v>
      </c>
      <c r="AH38" s="95">
        <f t="shared" ca="1" si="347"/>
        <v>0.56185635851141591</v>
      </c>
      <c r="AI38" s="95">
        <f t="shared" ca="1" si="347"/>
        <v>0.56185635851141591</v>
      </c>
      <c r="AJ38" s="95">
        <f t="shared" ca="1" si="347"/>
        <v>0.56185635851141591</v>
      </c>
      <c r="AK38" s="95">
        <f t="shared" ca="1" si="347"/>
        <v>0.56185635851141591</v>
      </c>
      <c r="AL38" s="95">
        <f t="shared" ca="1" si="347"/>
        <v>0.56185635851141591</v>
      </c>
      <c r="AM38" s="95">
        <f t="shared" ca="1" si="347"/>
        <v>0.56185635851141591</v>
      </c>
      <c r="AN38" s="95">
        <f t="shared" ca="1" si="347"/>
        <v>0.56185635851141591</v>
      </c>
      <c r="AO38" s="95">
        <f t="shared" ca="1" si="347"/>
        <v>0.56185635851141591</v>
      </c>
      <c r="AP38" s="95">
        <f t="shared" ca="1" si="347"/>
        <v>0.56185635851141591</v>
      </c>
      <c r="AQ38" s="95">
        <f t="shared" ca="1" si="347"/>
        <v>0.56185635851141591</v>
      </c>
      <c r="AR38" s="95">
        <f t="shared" ca="1" si="347"/>
        <v>0.56185635851141591</v>
      </c>
      <c r="AS38" s="95">
        <f t="shared" ca="1" si="347"/>
        <v>0.56185635851141591</v>
      </c>
      <c r="AT38" s="95">
        <f t="shared" ca="1" si="347"/>
        <v>0.56185635851141591</v>
      </c>
      <c r="AU38" s="95">
        <f t="shared" ca="1" si="347"/>
        <v>0.56185635851141591</v>
      </c>
      <c r="AV38" s="95">
        <f t="shared" ca="1" si="347"/>
        <v>0.56185635851141591</v>
      </c>
      <c r="AW38" s="95">
        <f t="shared" ca="1" si="347"/>
        <v>0.56185635851141591</v>
      </c>
      <c r="AX38" s="95">
        <f t="shared" ca="1" si="347"/>
        <v>0.56185635851141591</v>
      </c>
      <c r="AY38" s="95">
        <f t="shared" ca="1" si="347"/>
        <v>0.56185635851141591</v>
      </c>
      <c r="AZ38" s="95">
        <f t="shared" ca="1" si="347"/>
        <v>0.56185635851141591</v>
      </c>
      <c r="BA38" s="95">
        <f t="shared" ca="1" si="347"/>
        <v>0.56185635851141591</v>
      </c>
      <c r="BB38" s="95">
        <f t="shared" ca="1" si="347"/>
        <v>0.56185635851141591</v>
      </c>
      <c r="BC38" s="95">
        <f t="shared" ca="1" si="347"/>
        <v>0.56185635851141591</v>
      </c>
      <c r="BD38" s="95">
        <f t="shared" ca="1" si="347"/>
        <v>0.56185635851141591</v>
      </c>
      <c r="BE38" s="95">
        <f t="shared" ca="1" si="347"/>
        <v>0.56185635851141591</v>
      </c>
      <c r="BF38" s="95">
        <f t="shared" ca="1" si="347"/>
        <v>0.56185635851141591</v>
      </c>
      <c r="BG38" s="95">
        <f t="shared" ca="1" si="347"/>
        <v>0.56185635851141591</v>
      </c>
      <c r="BH38" s="95">
        <f t="shared" ca="1" si="347"/>
        <v>0.56185635851141591</v>
      </c>
      <c r="BI38" s="95">
        <f t="shared" ca="1" si="347"/>
        <v>0.56185635851141591</v>
      </c>
      <c r="BJ38" s="95">
        <f t="shared" ca="1" si="347"/>
        <v>0.56185635851141591</v>
      </c>
      <c r="BK38" s="95">
        <f t="shared" ca="1" si="347"/>
        <v>0.56185635851141591</v>
      </c>
      <c r="BL38" s="95">
        <f t="shared" ca="1" si="347"/>
        <v>0.56185635851141591</v>
      </c>
      <c r="BM38" s="95">
        <f t="shared" ca="1" si="347"/>
        <v>0.56185635851141591</v>
      </c>
      <c r="BN38" s="95">
        <f t="shared" ca="1" si="347"/>
        <v>0.56185635851141591</v>
      </c>
      <c r="BO38" s="95">
        <f t="shared" ca="1" si="347"/>
        <v>0.56185635851141591</v>
      </c>
      <c r="BP38" s="95">
        <f t="shared" ca="1" si="347"/>
        <v>0.56185635851141591</v>
      </c>
      <c r="BQ38" s="95">
        <f t="shared" ca="1" si="347"/>
        <v>0.56185635851141591</v>
      </c>
      <c r="BR38" s="95">
        <f t="shared" ca="1" si="347"/>
        <v>0.56185635851141591</v>
      </c>
      <c r="BS38" s="95">
        <f t="shared" ca="1" si="347"/>
        <v>0.56185635851141591</v>
      </c>
      <c r="BT38" s="95">
        <f t="shared" ca="1" si="347"/>
        <v>0.56185635851141591</v>
      </c>
      <c r="BU38" s="95">
        <f t="shared" ca="1" si="347"/>
        <v>0.56185635851141591</v>
      </c>
      <c r="BV38" s="95">
        <f t="shared" ca="1" si="347"/>
        <v>0.56185635851141591</v>
      </c>
      <c r="BW38" s="95">
        <f t="shared" ca="1" si="347"/>
        <v>0.56185635851141591</v>
      </c>
      <c r="BX38" s="95">
        <f t="shared" ca="1" si="347"/>
        <v>0.56185635851141591</v>
      </c>
      <c r="BY38" s="95">
        <f t="shared" ca="1" si="347"/>
        <v>0.56185635851141591</v>
      </c>
      <c r="BZ38" s="95">
        <f t="shared" ca="1" si="347"/>
        <v>0.56185635851141591</v>
      </c>
      <c r="CA38" s="95">
        <f t="shared" ca="1" si="347"/>
        <v>0.56185635851141591</v>
      </c>
      <c r="CB38" s="95">
        <f t="shared" ref="CB38:ED38" ca="1" si="348">+CB37/CB17</f>
        <v>0.56185635851141591</v>
      </c>
      <c r="CC38" s="95">
        <f t="shared" ca="1" si="348"/>
        <v>0.56185635851141591</v>
      </c>
      <c r="CD38" s="95">
        <f t="shared" ca="1" si="348"/>
        <v>0.56185635851141591</v>
      </c>
      <c r="CE38" s="95">
        <f t="shared" ca="1" si="348"/>
        <v>0.56185635851141591</v>
      </c>
      <c r="CF38" s="95">
        <f t="shared" ca="1" si="348"/>
        <v>0.56185635851141591</v>
      </c>
      <c r="CG38" s="95">
        <f t="shared" ca="1" si="348"/>
        <v>0.56185635851141591</v>
      </c>
      <c r="CH38" s="95">
        <f t="shared" ca="1" si="348"/>
        <v>0.56185635851141591</v>
      </c>
      <c r="CI38" s="95">
        <f t="shared" ca="1" si="348"/>
        <v>0.56185635851141591</v>
      </c>
      <c r="CJ38" s="95">
        <f t="shared" ca="1" si="348"/>
        <v>0.56185635851141591</v>
      </c>
      <c r="CK38" s="95">
        <f t="shared" ca="1" si="348"/>
        <v>0.56185635851141591</v>
      </c>
      <c r="CL38" s="95">
        <f t="shared" ca="1" si="348"/>
        <v>0.56185635851141591</v>
      </c>
      <c r="CM38" s="95">
        <f t="shared" ca="1" si="348"/>
        <v>0.56185635851141591</v>
      </c>
      <c r="CN38" s="95">
        <f t="shared" ca="1" si="348"/>
        <v>0.56185635851141591</v>
      </c>
      <c r="CO38" s="95">
        <f t="shared" ca="1" si="348"/>
        <v>0.56185635851141591</v>
      </c>
      <c r="CP38" s="95">
        <f t="shared" ca="1" si="348"/>
        <v>0.56185635851141591</v>
      </c>
      <c r="CQ38" s="95">
        <f t="shared" ca="1" si="348"/>
        <v>0.56185635851141591</v>
      </c>
      <c r="CR38" s="95">
        <f t="shared" ca="1" si="348"/>
        <v>0.56185635851141591</v>
      </c>
      <c r="CS38" s="95">
        <f t="shared" ca="1" si="348"/>
        <v>0.56185635851141591</v>
      </c>
      <c r="CT38" s="95">
        <f t="shared" ca="1" si="348"/>
        <v>0.56185635851141591</v>
      </c>
      <c r="CU38" s="95">
        <f t="shared" ca="1" si="348"/>
        <v>0.56185635851141591</v>
      </c>
      <c r="CV38" s="95">
        <f t="shared" ca="1" si="348"/>
        <v>0.56185635851141591</v>
      </c>
      <c r="CW38" s="95">
        <f t="shared" ca="1" si="348"/>
        <v>0.56185635851141591</v>
      </c>
      <c r="CX38" s="95">
        <f t="shared" ca="1" si="348"/>
        <v>0.56185635851141591</v>
      </c>
      <c r="CY38" s="95">
        <f t="shared" ca="1" si="348"/>
        <v>0.56185635851141591</v>
      </c>
      <c r="CZ38" s="95">
        <f t="shared" ca="1" si="348"/>
        <v>0.56185635851141591</v>
      </c>
      <c r="DA38" s="95">
        <f t="shared" ca="1" si="348"/>
        <v>0.56185635851141591</v>
      </c>
      <c r="DB38" s="95">
        <f t="shared" ca="1" si="348"/>
        <v>0.56185635851141591</v>
      </c>
      <c r="DC38" s="95">
        <f t="shared" ca="1" si="348"/>
        <v>0.56185635851141591</v>
      </c>
      <c r="DD38" s="95">
        <f t="shared" ca="1" si="348"/>
        <v>0.56185635851141591</v>
      </c>
      <c r="DE38" s="95">
        <f t="shared" ca="1" si="348"/>
        <v>0.56185635851141591</v>
      </c>
      <c r="DF38" s="95">
        <f t="shared" ca="1" si="348"/>
        <v>0.56185635851141591</v>
      </c>
      <c r="DG38" s="95">
        <f t="shared" ca="1" si="348"/>
        <v>0.56185635851141591</v>
      </c>
      <c r="DH38" s="95">
        <f t="shared" ca="1" si="348"/>
        <v>0.56185635851141591</v>
      </c>
      <c r="DI38" s="95">
        <f t="shared" ca="1" si="348"/>
        <v>0.56185635851141591</v>
      </c>
      <c r="DJ38" s="95">
        <f t="shared" ca="1" si="348"/>
        <v>0.56185635851141591</v>
      </c>
      <c r="DK38" s="95">
        <f t="shared" ca="1" si="348"/>
        <v>0.56185635851141591</v>
      </c>
      <c r="DL38" s="95">
        <f t="shared" ca="1" si="348"/>
        <v>0.56185635851141591</v>
      </c>
      <c r="DM38" s="95">
        <f t="shared" ca="1" si="348"/>
        <v>0.56185635851141591</v>
      </c>
      <c r="DN38" s="95">
        <f t="shared" ca="1" si="348"/>
        <v>0.56185635851141591</v>
      </c>
      <c r="DO38" s="95">
        <f t="shared" ca="1" si="348"/>
        <v>0.56185635851141591</v>
      </c>
      <c r="DP38" s="95">
        <f t="shared" ca="1" si="348"/>
        <v>0.56185635851141591</v>
      </c>
      <c r="DQ38" s="95">
        <f t="shared" ca="1" si="348"/>
        <v>0.56185635851141591</v>
      </c>
      <c r="DR38" s="95">
        <f t="shared" ca="1" si="348"/>
        <v>0.56185635851141591</v>
      </c>
      <c r="DS38" s="95">
        <f t="shared" ca="1" si="348"/>
        <v>0.56185635851141591</v>
      </c>
      <c r="DT38" s="95">
        <f t="shared" ca="1" si="348"/>
        <v>0.56185635851141591</v>
      </c>
      <c r="DU38" s="95">
        <f t="shared" ca="1" si="348"/>
        <v>0.56185635851141591</v>
      </c>
      <c r="DV38" s="95">
        <f t="shared" ca="1" si="348"/>
        <v>0.56185635851141591</v>
      </c>
      <c r="DW38" s="95">
        <f t="shared" ca="1" si="348"/>
        <v>0.56185635851141591</v>
      </c>
      <c r="DX38" s="95">
        <f t="shared" ca="1" si="348"/>
        <v>0.56185635851141591</v>
      </c>
      <c r="DY38" s="95">
        <f t="shared" ca="1" si="348"/>
        <v>0.56185635851141591</v>
      </c>
      <c r="DZ38" s="95">
        <f t="shared" ca="1" si="348"/>
        <v>0.56185635851141591</v>
      </c>
      <c r="EA38" s="95">
        <f t="shared" ca="1" si="348"/>
        <v>0.56185635851141591</v>
      </c>
      <c r="EB38" s="95">
        <f t="shared" ca="1" si="348"/>
        <v>0.56185635851141591</v>
      </c>
      <c r="EC38" s="95">
        <f t="shared" ca="1" si="348"/>
        <v>0.56185635851141591</v>
      </c>
      <c r="ED38" s="95">
        <f t="shared" ca="1" si="348"/>
        <v>0.56185635851141591</v>
      </c>
    </row>
    <row r="39" spans="2:134" ht="15" customHeight="1" x14ac:dyDescent="0.3">
      <c r="B39" s="8"/>
      <c r="C39" s="8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78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4"/>
    </row>
    <row r="40" spans="2:134" ht="15" customHeight="1" x14ac:dyDescent="0.3">
      <c r="B40" s="10" t="s">
        <v>38</v>
      </c>
      <c r="C40" s="8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78"/>
      <c r="O40" s="96">
        <f ca="1">+SUM($O$37:O37)</f>
        <v>4073.4585992077655</v>
      </c>
      <c r="P40" s="96">
        <f ca="1">+SUM($O$37:P37)</f>
        <v>8146.9171984155309</v>
      </c>
      <c r="Q40" s="96">
        <f ca="1">+SUM($O$37:Q37)</f>
        <v>12220.375797623296</v>
      </c>
      <c r="R40" s="96">
        <f ca="1">+SUM($O$37:R37)</f>
        <v>16293.834396831062</v>
      </c>
      <c r="S40" s="96">
        <f ca="1">+SUM($O$37:S37)</f>
        <v>20367.292996038828</v>
      </c>
      <c r="T40" s="96">
        <f ca="1">+SUM($O$37:T37)</f>
        <v>24440.751595246595</v>
      </c>
      <c r="U40" s="96">
        <f ca="1">+SUM($O$37:U37)</f>
        <v>28514.210194454361</v>
      </c>
      <c r="V40" s="96">
        <f ca="1">+SUM($O$37:V37)</f>
        <v>32587.668793662127</v>
      </c>
      <c r="W40" s="96">
        <f ca="1">+SUM($O$37:W37)</f>
        <v>36661.127392869894</v>
      </c>
      <c r="X40" s="96">
        <f ca="1">+SUM($O$37:X37)</f>
        <v>40734.585992077657</v>
      </c>
      <c r="Y40" s="96">
        <f ca="1">+SUM($O$37:Y37)</f>
        <v>44808.044591285419</v>
      </c>
      <c r="Z40" s="96">
        <f ca="1">+SUM($O$37:Z37)</f>
        <v>48881.503190493182</v>
      </c>
      <c r="AA40" s="96">
        <f ca="1">+SUM($O$37:AA37)</f>
        <v>52954.961789700945</v>
      </c>
      <c r="AB40" s="96">
        <f ca="1">+SUM($O$37:AB37)</f>
        <v>57028.420388908708</v>
      </c>
      <c r="AC40" s="96">
        <f ca="1">+SUM($O$37:AC37)</f>
        <v>61101.87898811647</v>
      </c>
      <c r="AD40" s="96">
        <f ca="1">+SUM($O$37:AD37)</f>
        <v>65175.337587324233</v>
      </c>
      <c r="AE40" s="96">
        <f ca="1">+SUM($O$37:AE37)</f>
        <v>69248.796186531996</v>
      </c>
      <c r="AF40" s="96">
        <f ca="1">+SUM($O$37:AF37)</f>
        <v>73322.254785739759</v>
      </c>
      <c r="AG40" s="96">
        <f ca="1">+SUM($O$37:AG37)</f>
        <v>77395.713384947521</v>
      </c>
      <c r="AH40" s="96">
        <f ca="1">+SUM($O$37:AH37)</f>
        <v>81469.171984155284</v>
      </c>
      <c r="AI40" s="96">
        <f ca="1">+SUM($O$37:AI37)</f>
        <v>85542.630583363047</v>
      </c>
      <c r="AJ40" s="96">
        <f ca="1">+SUM($O$37:AJ37)</f>
        <v>89616.089182570809</v>
      </c>
      <c r="AK40" s="96">
        <f ca="1">+SUM($O$37:AK37)</f>
        <v>93689.547781778572</v>
      </c>
      <c r="AL40" s="96">
        <f ca="1">+SUM($O$37:AL37)</f>
        <v>97763.006380986335</v>
      </c>
      <c r="AM40" s="96">
        <f ca="1">+SUM($O$37:AM37)</f>
        <v>101836.4649801941</v>
      </c>
      <c r="AN40" s="96">
        <f ca="1">+SUM($O$37:AN37)</f>
        <v>105909.92357940186</v>
      </c>
      <c r="AO40" s="96">
        <f ca="1">+SUM($O$37:AO37)</f>
        <v>109983.38217860962</v>
      </c>
      <c r="AP40" s="96">
        <f ca="1">+SUM($O$37:AP37)</f>
        <v>114056.84077781739</v>
      </c>
      <c r="AQ40" s="96">
        <f ca="1">+SUM($O$37:AQ37)</f>
        <v>118130.29937702515</v>
      </c>
      <c r="AR40" s="96">
        <f ca="1">+SUM($O$37:AR37)</f>
        <v>122203.75797623291</v>
      </c>
      <c r="AS40" s="96">
        <f ca="1">+SUM($O$37:AS37)</f>
        <v>126277.21657544067</v>
      </c>
      <c r="AT40" s="96">
        <f ca="1">+SUM($O$37:AT37)</f>
        <v>130350.67517464844</v>
      </c>
      <c r="AU40" s="96">
        <f ca="1">+SUM($O$37:AU37)</f>
        <v>134424.13377385621</v>
      </c>
      <c r="AV40" s="96">
        <f ca="1">+SUM($O$37:AV37)</f>
        <v>138497.59237306399</v>
      </c>
      <c r="AW40" s="96">
        <f ca="1">+SUM($O$37:AW37)</f>
        <v>142571.05097227177</v>
      </c>
      <c r="AX40" s="96">
        <f ca="1">+SUM($O$37:AX37)</f>
        <v>146644.50957147955</v>
      </c>
      <c r="AY40" s="96">
        <f ca="1">+SUM($O$37:AY37)</f>
        <v>150717.96817068732</v>
      </c>
      <c r="AZ40" s="96">
        <f ca="1">+SUM($O$37:AZ37)</f>
        <v>154791.4267698951</v>
      </c>
      <c r="BA40" s="96">
        <f ca="1">+SUM($O$37:BA37)</f>
        <v>158864.88536910288</v>
      </c>
      <c r="BB40" s="96">
        <f ca="1">+SUM($O$37:BB37)</f>
        <v>162938.34396831066</v>
      </c>
      <c r="BC40" s="96">
        <f ca="1">+SUM($O$37:BC37)</f>
        <v>167011.80256751843</v>
      </c>
      <c r="BD40" s="96">
        <f ca="1">+SUM($O$37:BD37)</f>
        <v>171085.26116672621</v>
      </c>
      <c r="BE40" s="96">
        <f ca="1">+SUM($O$37:BE37)</f>
        <v>175158.71976593399</v>
      </c>
      <c r="BF40" s="96">
        <f ca="1">+SUM($O$37:BF37)</f>
        <v>179232.17836514176</v>
      </c>
      <c r="BG40" s="96">
        <f ca="1">+SUM($O$37:BG37)</f>
        <v>183305.63696434954</v>
      </c>
      <c r="BH40" s="96">
        <f ca="1">+SUM($O$37:BH37)</f>
        <v>187379.09556355732</v>
      </c>
      <c r="BI40" s="96">
        <f ca="1">+SUM($O$37:BI37)</f>
        <v>191452.5541627651</v>
      </c>
      <c r="BJ40" s="96">
        <f ca="1">+SUM($O$37:BJ37)</f>
        <v>195526.01276197287</v>
      </c>
      <c r="BK40" s="96">
        <f ca="1">+SUM($O$37:BK37)</f>
        <v>199599.47136118065</v>
      </c>
      <c r="BL40" s="96">
        <f ca="1">+SUM($O$37:BL37)</f>
        <v>203672.92996038843</v>
      </c>
      <c r="BM40" s="96">
        <f ca="1">+SUM($O$37:BM37)</f>
        <v>207746.38855959621</v>
      </c>
      <c r="BN40" s="96">
        <f ca="1">+SUM($O$37:BN37)</f>
        <v>211819.84715880398</v>
      </c>
      <c r="BO40" s="96">
        <f ca="1">+SUM($O$37:BO37)</f>
        <v>215893.30575801176</v>
      </c>
      <c r="BP40" s="96">
        <f ca="1">+SUM($O$37:BP37)</f>
        <v>219966.76435721954</v>
      </c>
      <c r="BQ40" s="96">
        <f ca="1">+SUM($O$37:BQ37)</f>
        <v>224040.22295642731</v>
      </c>
      <c r="BR40" s="96">
        <f ca="1">+SUM($O$37:BR37)</f>
        <v>228113.68155563509</v>
      </c>
      <c r="BS40" s="96">
        <f ca="1">+SUM($O$37:BS37)</f>
        <v>232187.14015484287</v>
      </c>
      <c r="BT40" s="96">
        <f ca="1">+SUM($O$37:BT37)</f>
        <v>236260.59875405065</v>
      </c>
      <c r="BU40" s="96">
        <f ca="1">+SUM($O$37:BU37)</f>
        <v>240334.05735325842</v>
      </c>
      <c r="BV40" s="96">
        <f ca="1">+SUM($O$37:BV37)</f>
        <v>244407.5159524662</v>
      </c>
      <c r="BW40" s="96">
        <f ca="1">+SUM($O$37:BW37)</f>
        <v>248480.97455167398</v>
      </c>
      <c r="BX40" s="96">
        <f ca="1">+SUM($O$37:BX37)</f>
        <v>252554.43315088176</v>
      </c>
      <c r="BY40" s="96">
        <f ca="1">+SUM($O$37:BY37)</f>
        <v>256627.89175008953</v>
      </c>
      <c r="BZ40" s="96">
        <f ca="1">+SUM($O$37:BZ37)</f>
        <v>260701.35034929731</v>
      </c>
      <c r="CA40" s="96">
        <f ca="1">+SUM($O$37:CA37)</f>
        <v>264774.80894850509</v>
      </c>
      <c r="CB40" s="96">
        <f ca="1">+SUM($O$37:CB37)</f>
        <v>268848.26754771284</v>
      </c>
      <c r="CC40" s="96">
        <f ca="1">+SUM($O$37:CC37)</f>
        <v>272921.72614692058</v>
      </c>
      <c r="CD40" s="96">
        <f ca="1">+SUM($O$37:CD37)</f>
        <v>276995.18474612833</v>
      </c>
      <c r="CE40" s="96">
        <f ca="1">+SUM($O$37:CE37)</f>
        <v>281068.64334533608</v>
      </c>
      <c r="CF40" s="96">
        <f ca="1">+SUM($O$37:CF37)</f>
        <v>285142.10194454383</v>
      </c>
      <c r="CG40" s="96">
        <f ca="1">+SUM($O$37:CG37)</f>
        <v>289215.56054375158</v>
      </c>
      <c r="CH40" s="96">
        <f ca="1">+SUM($O$37:CH37)</f>
        <v>293289.01914295933</v>
      </c>
      <c r="CI40" s="96">
        <f ca="1">+SUM($O$37:CI37)</f>
        <v>297362.47774216707</v>
      </c>
      <c r="CJ40" s="96">
        <f ca="1">+SUM($O$37:CJ37)</f>
        <v>301435.93634137482</v>
      </c>
      <c r="CK40" s="96">
        <f ca="1">+SUM($O$37:CK37)</f>
        <v>305509.39494058257</v>
      </c>
      <c r="CL40" s="96">
        <f ca="1">+SUM($O$37:CL37)</f>
        <v>309582.85353979032</v>
      </c>
      <c r="CM40" s="96">
        <f ca="1">+SUM($O$37:CM37)</f>
        <v>313656.31213899807</v>
      </c>
      <c r="CN40" s="96">
        <f ca="1">+SUM($O$37:CN37)</f>
        <v>317729.77073820581</v>
      </c>
      <c r="CO40" s="96">
        <f ca="1">+SUM($O$37:CO37)</f>
        <v>321803.22933741356</v>
      </c>
      <c r="CP40" s="96">
        <f ca="1">+SUM($O$37:CP37)</f>
        <v>325876.68793662131</v>
      </c>
      <c r="CQ40" s="96">
        <f ca="1">+SUM($O$37:CQ37)</f>
        <v>329950.14653582906</v>
      </c>
      <c r="CR40" s="96">
        <f ca="1">+SUM($O$37:CR37)</f>
        <v>334023.60513503681</v>
      </c>
      <c r="CS40" s="96">
        <f ca="1">+SUM($O$37:CS37)</f>
        <v>338097.06373424456</v>
      </c>
      <c r="CT40" s="96">
        <f ca="1">+SUM($O$37:CT37)</f>
        <v>342170.5223334523</v>
      </c>
      <c r="CU40" s="96">
        <f ca="1">+SUM($O$37:CU37)</f>
        <v>346243.98093266005</v>
      </c>
      <c r="CV40" s="96">
        <f ca="1">+SUM($O$37:CV37)</f>
        <v>350317.4395318678</v>
      </c>
      <c r="CW40" s="96">
        <f ca="1">+SUM($O$37:CW37)</f>
        <v>354390.89813107555</v>
      </c>
      <c r="CX40" s="96">
        <f ca="1">+SUM($O$37:CX37)</f>
        <v>358464.3567302833</v>
      </c>
      <c r="CY40" s="96">
        <f ca="1">+SUM($O$37:CY37)</f>
        <v>362537.81532949104</v>
      </c>
      <c r="CZ40" s="96">
        <f ca="1">+SUM($O$37:CZ37)</f>
        <v>366611.27392869879</v>
      </c>
      <c r="DA40" s="96">
        <f ca="1">+SUM($O$37:DA37)</f>
        <v>370684.73252790654</v>
      </c>
      <c r="DB40" s="96">
        <f ca="1">+SUM($O$37:DB37)</f>
        <v>374758.19112711429</v>
      </c>
      <c r="DC40" s="96">
        <f ca="1">+SUM($O$37:DC37)</f>
        <v>378831.64972632204</v>
      </c>
      <c r="DD40" s="96">
        <f ca="1">+SUM($O$37:DD37)</f>
        <v>382905.10832552979</v>
      </c>
      <c r="DE40" s="96">
        <f ca="1">+SUM($O$37:DE37)</f>
        <v>386978.56692473753</v>
      </c>
      <c r="DF40" s="96">
        <f ca="1">+SUM($O$37:DF37)</f>
        <v>391052.02552394528</v>
      </c>
      <c r="DG40" s="96">
        <f ca="1">+SUM($O$37:DG37)</f>
        <v>395125.48412315303</v>
      </c>
      <c r="DH40" s="96">
        <f ca="1">+SUM($O$37:DH37)</f>
        <v>399198.94272236078</v>
      </c>
      <c r="DI40" s="96">
        <f ca="1">+SUM($O$37:DI37)</f>
        <v>403272.40132156853</v>
      </c>
      <c r="DJ40" s="96">
        <f ca="1">+SUM($O$37:DJ37)</f>
        <v>407345.85992077627</v>
      </c>
      <c r="DK40" s="96">
        <f ca="1">+SUM($O$37:DK37)</f>
        <v>411419.31851998402</v>
      </c>
      <c r="DL40" s="96">
        <f ca="1">+SUM($O$37:DL37)</f>
        <v>415492.77711919177</v>
      </c>
      <c r="DM40" s="96">
        <f ca="1">+SUM($O$37:DM37)</f>
        <v>419566.23571839952</v>
      </c>
      <c r="DN40" s="96">
        <f ca="1">+SUM($O$37:DN37)</f>
        <v>423639.69431760727</v>
      </c>
      <c r="DO40" s="96">
        <f ca="1">+SUM($O$37:DO37)</f>
        <v>427713.15291681502</v>
      </c>
      <c r="DP40" s="96">
        <f ca="1">+SUM($O$37:DP37)</f>
        <v>431786.61151602276</v>
      </c>
      <c r="DQ40" s="96">
        <f ca="1">+SUM($O$37:DQ37)</f>
        <v>435860.07011523051</v>
      </c>
      <c r="DR40" s="96">
        <f ca="1">+SUM($O$37:DR37)</f>
        <v>439933.52871443826</v>
      </c>
      <c r="DS40" s="96">
        <f ca="1">+SUM($O$37:DS37)</f>
        <v>444006.98731364601</v>
      </c>
      <c r="DT40" s="96">
        <f ca="1">+SUM($O$37:DT37)</f>
        <v>448080.44591285376</v>
      </c>
      <c r="DU40" s="96">
        <f ca="1">+SUM($O$37:DU37)</f>
        <v>452153.9045120615</v>
      </c>
      <c r="DV40" s="96">
        <f ca="1">+SUM($O$37:DV37)</f>
        <v>456227.36311126925</v>
      </c>
      <c r="DW40" s="96">
        <f ca="1">+SUM($O$37:DW37)</f>
        <v>460300.821710477</v>
      </c>
      <c r="DX40" s="96">
        <f ca="1">+SUM($O$37:DX37)</f>
        <v>464374.28030968475</v>
      </c>
      <c r="DY40" s="96">
        <f ca="1">+SUM($O$37:DY37)</f>
        <v>468447.7389088925</v>
      </c>
      <c r="DZ40" s="96">
        <f ca="1">+SUM($O$37:DZ37)</f>
        <v>472521.19750810025</v>
      </c>
      <c r="EA40" s="96">
        <f ca="1">+SUM($O$37:EA37)</f>
        <v>476594.65610730799</v>
      </c>
      <c r="EB40" s="96">
        <f ca="1">+SUM($O$37:EB37)</f>
        <v>480668.11470651574</v>
      </c>
      <c r="EC40" s="96">
        <f ca="1">+SUM($O$37:EC37)</f>
        <v>484741.57330572349</v>
      </c>
      <c r="ED40" s="96">
        <f ca="1">+SUM($O$37:ED37)</f>
        <v>488815.03190493124</v>
      </c>
    </row>
    <row r="41" spans="2:134" ht="15" customHeight="1" x14ac:dyDescent="0.3">
      <c r="B41" s="10"/>
      <c r="C41" s="8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78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</row>
    <row r="42" spans="2:134" ht="15" customHeight="1" x14ac:dyDescent="0.3">
      <c r="B42" s="10" t="s">
        <v>39</v>
      </c>
      <c r="C42" s="8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78"/>
      <c r="O42" s="96">
        <f ca="1">+BV40</f>
        <v>244407.5159524662</v>
      </c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</row>
    <row r="43" spans="2:134" ht="15" customHeight="1" x14ac:dyDescent="0.3">
      <c r="B43" s="10"/>
      <c r="C43" s="8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78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</row>
    <row r="44" spans="2:134" ht="15" customHeight="1" x14ac:dyDescent="0.3">
      <c r="B44" s="7" t="s">
        <v>46</v>
      </c>
      <c r="C44" s="8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78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96"/>
      <c r="DU44" s="96"/>
      <c r="DV44" s="96"/>
      <c r="DW44" s="96"/>
      <c r="DX44" s="96"/>
      <c r="DY44" s="96"/>
      <c r="DZ44" s="96"/>
      <c r="EA44" s="96"/>
      <c r="EB44" s="96"/>
      <c r="EC44" s="96"/>
      <c r="ED44" s="96"/>
    </row>
    <row r="45" spans="2:134" ht="15" customHeight="1" x14ac:dyDescent="0.3">
      <c r="B45" s="8" t="s">
        <v>47</v>
      </c>
      <c r="C45" s="8"/>
      <c r="D45" s="103">
        <f ca="1">+O45</f>
        <v>200000</v>
      </c>
      <c r="E45" s="103">
        <f ca="1">+D49</f>
        <v>195824.39928312079</v>
      </c>
      <c r="F45" s="103">
        <f t="shared" ref="F45:H45" ca="1" si="349">+E49</f>
        <v>191521.79367474897</v>
      </c>
      <c r="G45" s="103">
        <f t="shared" ca="1" si="349"/>
        <v>187088.32019957708</v>
      </c>
      <c r="H45" s="103">
        <f t="shared" ca="1" si="349"/>
        <v>182519.99838620718</v>
      </c>
      <c r="I45" s="103">
        <f t="shared" ref="I45" ca="1" si="350">+H49</f>
        <v>177812.7266933948</v>
      </c>
      <c r="J45" s="103">
        <f t="shared" ref="J45" ca="1" si="351">+I49</f>
        <v>172962.27882759366</v>
      </c>
      <c r="K45" s="103">
        <f t="shared" ref="K45" ca="1" si="352">+J49</f>
        <v>167964.29994849511</v>
      </c>
      <c r="L45" s="103">
        <f t="shared" ref="L45" ca="1" si="353">+K49</f>
        <v>162814.30275915528</v>
      </c>
      <c r="M45" s="103">
        <f t="shared" ref="M45" ca="1" si="354">+L49</f>
        <v>157507.66347719979</v>
      </c>
      <c r="N45" s="78"/>
      <c r="O45" s="83">
        <f ca="1">+Inputs!C58</f>
        <v>200000</v>
      </c>
      <c r="P45" s="83">
        <f ca="1">+O49</f>
        <v>199656.79193254109</v>
      </c>
      <c r="Q45" s="83">
        <f t="shared" ref="Q45:BV45" ca="1" si="355">+P49</f>
        <v>199312.72584491354</v>
      </c>
      <c r="R45" s="83">
        <f t="shared" ca="1" si="355"/>
        <v>198967.79959206693</v>
      </c>
      <c r="S45" s="83">
        <f t="shared" ca="1" si="355"/>
        <v>198622.01102358819</v>
      </c>
      <c r="T45" s="83">
        <f t="shared" ca="1" si="355"/>
        <v>198275.35798368827</v>
      </c>
      <c r="U45" s="83">
        <f t="shared" ca="1" si="355"/>
        <v>197927.83831118859</v>
      </c>
      <c r="V45" s="83">
        <f t="shared" ca="1" si="355"/>
        <v>197579.44983950767</v>
      </c>
      <c r="W45" s="83">
        <f t="shared" ca="1" si="355"/>
        <v>197230.19039664752</v>
      </c>
      <c r="X45" s="83">
        <f t="shared" ca="1" si="355"/>
        <v>196880.05780518023</v>
      </c>
      <c r="Y45" s="83">
        <f t="shared" ca="1" si="355"/>
        <v>196529.04988223428</v>
      </c>
      <c r="Z45" s="83">
        <f t="shared" ca="1" si="355"/>
        <v>196177.16443948096</v>
      </c>
      <c r="AA45" s="83">
        <f t="shared" ca="1" si="355"/>
        <v>195824.39928312076</v>
      </c>
      <c r="AB45" s="83">
        <f t="shared" ca="1" si="355"/>
        <v>195470.75221386965</v>
      </c>
      <c r="AC45" s="83">
        <f t="shared" ca="1" si="355"/>
        <v>195116.22102694542</v>
      </c>
      <c r="AD45" s="83">
        <f t="shared" ca="1" si="355"/>
        <v>194760.80351205388</v>
      </c>
      <c r="AE45" s="83">
        <f t="shared" ca="1" si="355"/>
        <v>194404.49745337511</v>
      </c>
      <c r="AF45" s="83">
        <f t="shared" ca="1" si="355"/>
        <v>194047.30062954963</v>
      </c>
      <c r="AG45" s="83">
        <f t="shared" ca="1" si="355"/>
        <v>193689.2108136646</v>
      </c>
      <c r="AH45" s="83">
        <f t="shared" ca="1" si="355"/>
        <v>193330.22577323986</v>
      </c>
      <c r="AI45" s="83">
        <f t="shared" ca="1" si="355"/>
        <v>192970.34327021404</v>
      </c>
      <c r="AJ45" s="83">
        <f t="shared" ca="1" si="355"/>
        <v>192609.56106093069</v>
      </c>
      <c r="AK45" s="83">
        <f t="shared" ca="1" si="355"/>
        <v>192247.87689612413</v>
      </c>
      <c r="AL45" s="83">
        <f t="shared" ca="1" si="355"/>
        <v>191885.28852090554</v>
      </c>
      <c r="AM45" s="83">
        <f t="shared" ca="1" si="355"/>
        <v>191521.79367474891</v>
      </c>
      <c r="AN45" s="83">
        <f t="shared" ca="1" si="355"/>
        <v>191157.39009147687</v>
      </c>
      <c r="AO45" s="83">
        <f t="shared" ca="1" si="355"/>
        <v>190792.07549924665</v>
      </c>
      <c r="AP45" s="83">
        <f t="shared" ca="1" si="355"/>
        <v>190425.84762053587</v>
      </c>
      <c r="AQ45" s="83">
        <f t="shared" ca="1" si="355"/>
        <v>190058.70417212832</v>
      </c>
      <c r="AR45" s="83">
        <f t="shared" ca="1" si="355"/>
        <v>189690.64286509974</v>
      </c>
      <c r="AS45" s="83">
        <f t="shared" ca="1" si="355"/>
        <v>189321.6614048036</v>
      </c>
      <c r="AT45" s="83">
        <f t="shared" ca="1" si="355"/>
        <v>188951.75749085672</v>
      </c>
      <c r="AU45" s="83">
        <f t="shared" ca="1" si="355"/>
        <v>188580.92881712495</v>
      </c>
      <c r="AV45" s="83">
        <f t="shared" ca="1" si="355"/>
        <v>188209.17307170885</v>
      </c>
      <c r="AW45" s="83">
        <f t="shared" ca="1" si="355"/>
        <v>187836.48793692922</v>
      </c>
      <c r="AX45" s="83">
        <f t="shared" ca="1" si="355"/>
        <v>187462.87108931263</v>
      </c>
      <c r="AY45" s="83">
        <f t="shared" ca="1" si="355"/>
        <v>187088.32019957702</v>
      </c>
      <c r="AZ45" s="83">
        <f t="shared" ca="1" si="355"/>
        <v>186712.83293261705</v>
      </c>
      <c r="BA45" s="83">
        <f t="shared" ca="1" si="355"/>
        <v>186336.40694748968</v>
      </c>
      <c r="BB45" s="83">
        <f t="shared" ca="1" si="355"/>
        <v>185959.03989739952</v>
      </c>
      <c r="BC45" s="83">
        <f t="shared" ca="1" si="355"/>
        <v>185580.72942968411</v>
      </c>
      <c r="BD45" s="83">
        <f t="shared" ca="1" si="355"/>
        <v>185201.47318579943</v>
      </c>
      <c r="BE45" s="83">
        <f t="shared" ca="1" si="355"/>
        <v>184821.26880130504</v>
      </c>
      <c r="BF45" s="83">
        <f t="shared" ca="1" si="355"/>
        <v>184440.1139058494</v>
      </c>
      <c r="BG45" s="83">
        <f t="shared" ca="1" si="355"/>
        <v>184058.00612315512</v>
      </c>
      <c r="BH45" s="83">
        <f t="shared" ca="1" si="355"/>
        <v>183674.94307100412</v>
      </c>
      <c r="BI45" s="83">
        <f t="shared" ca="1" si="355"/>
        <v>183290.92236122274</v>
      </c>
      <c r="BJ45" s="83">
        <f t="shared" ca="1" si="355"/>
        <v>182905.9415996669</v>
      </c>
      <c r="BK45" s="83">
        <f t="shared" ca="1" si="355"/>
        <v>182519.99838620715</v>
      </c>
      <c r="BL45" s="83">
        <f t="shared" ca="1" si="355"/>
        <v>182133.09031471377</v>
      </c>
      <c r="BM45" s="83">
        <f t="shared" ca="1" si="355"/>
        <v>181745.21497304164</v>
      </c>
      <c r="BN45" s="83">
        <f t="shared" ca="1" si="355"/>
        <v>181356.36994301534</v>
      </c>
      <c r="BO45" s="83">
        <f t="shared" ca="1" si="355"/>
        <v>180966.55280041398</v>
      </c>
      <c r="BP45" s="83">
        <f t="shared" ca="1" si="355"/>
        <v>180575.76111495611</v>
      </c>
      <c r="BQ45" s="83">
        <f t="shared" ca="1" si="355"/>
        <v>180183.9924502846</v>
      </c>
      <c r="BR45" s="83">
        <f t="shared" ca="1" si="355"/>
        <v>179791.24436395141</v>
      </c>
      <c r="BS45" s="83">
        <f t="shared" ca="1" si="355"/>
        <v>179397.5144074024</v>
      </c>
      <c r="BT45" s="83">
        <f t="shared" ca="1" si="355"/>
        <v>179002.80012596201</v>
      </c>
      <c r="BU45" s="83">
        <f t="shared" ca="1" si="355"/>
        <v>178607.09905881801</v>
      </c>
      <c r="BV45" s="83">
        <f t="shared" ca="1" si="355"/>
        <v>178210.40873900615</v>
      </c>
      <c r="BW45" s="83">
        <f t="shared" ref="BW45" ca="1" si="356">+BV49</f>
        <v>177812.72669339477</v>
      </c>
      <c r="BX45" s="83">
        <f t="shared" ref="BX45" ca="1" si="357">+BW49</f>
        <v>177414.05044266937</v>
      </c>
      <c r="BY45" s="83">
        <f t="shared" ref="BY45" ca="1" si="358">+BX49</f>
        <v>177014.37750131713</v>
      </c>
      <c r="BZ45" s="83">
        <f t="shared" ref="BZ45" ca="1" si="359">+BY49</f>
        <v>176613.70537761151</v>
      </c>
      <c r="CA45" s="83">
        <f t="shared" ref="CA45" ca="1" si="360">+BZ49</f>
        <v>176212.03157359664</v>
      </c>
      <c r="CB45" s="83">
        <f t="shared" ref="CB45" ca="1" si="361">+CA49</f>
        <v>175809.35358507175</v>
      </c>
      <c r="CC45" s="83">
        <f t="shared" ref="CC45" ca="1" si="362">+CB49</f>
        <v>175405.66890157553</v>
      </c>
      <c r="CD45" s="83">
        <f t="shared" ref="CD45" ca="1" si="363">+CC49</f>
        <v>175000.97500637057</v>
      </c>
      <c r="CE45" s="83">
        <f t="shared" ref="CE45" ca="1" si="364">+CD49</f>
        <v>174595.2693764276</v>
      </c>
      <c r="CF45" s="83">
        <f t="shared" ref="CF45" ca="1" si="365">+CE49</f>
        <v>174188.54948240978</v>
      </c>
      <c r="CG45" s="83">
        <f t="shared" ref="CG45" ca="1" si="366">+CF49</f>
        <v>173780.81278865691</v>
      </c>
      <c r="CH45" s="83">
        <f t="shared" ref="CH45" ca="1" si="367">+CG49</f>
        <v>173372.05675316966</v>
      </c>
      <c r="CI45" s="83">
        <f t="shared" ref="CI45" ca="1" si="368">+CH49</f>
        <v>172962.27882759369</v>
      </c>
      <c r="CJ45" s="83">
        <f t="shared" ref="CJ45" ca="1" si="369">+CI49</f>
        <v>172551.47645720377</v>
      </c>
      <c r="CK45" s="83">
        <f t="shared" ref="CK45" ca="1" si="370">+CJ49</f>
        <v>172139.64708088787</v>
      </c>
      <c r="CL45" s="83">
        <f t="shared" ref="CL45" ca="1" si="371">+CK49</f>
        <v>171726.78813113118</v>
      </c>
      <c r="CM45" s="83">
        <f t="shared" ref="CM45" ca="1" si="372">+CL49</f>
        <v>171312.89703400011</v>
      </c>
      <c r="CN45" s="83">
        <f t="shared" ref="CN45" ca="1" si="373">+CM49</f>
        <v>170897.9712091262</v>
      </c>
      <c r="CO45" s="83">
        <f t="shared" ref="CO45" ca="1" si="374">+CN49</f>
        <v>170482.00806969011</v>
      </c>
      <c r="CP45" s="83">
        <f t="shared" ref="CP45" ca="1" si="375">+CO49</f>
        <v>170065.00502240544</v>
      </c>
      <c r="CQ45" s="83">
        <f t="shared" ref="CQ45" ca="1" si="376">+CP49</f>
        <v>169646.95946750254</v>
      </c>
      <c r="CR45" s="83">
        <f t="shared" ref="CR45" ca="1" si="377">+CQ49</f>
        <v>169227.86879871238</v>
      </c>
      <c r="CS45" s="83">
        <f t="shared" ref="CS45" ca="1" si="378">+CR49</f>
        <v>168807.73040325026</v>
      </c>
      <c r="CT45" s="83">
        <f t="shared" ref="CT45" ca="1" si="379">+CS49</f>
        <v>168386.54166179948</v>
      </c>
      <c r="CU45" s="83">
        <f t="shared" ref="CU45" ca="1" si="380">+CT49</f>
        <v>167964.29994849509</v>
      </c>
      <c r="CV45" s="83">
        <f t="shared" ref="CV45" ca="1" si="381">+CU49</f>
        <v>167541.00263090743</v>
      </c>
      <c r="CW45" s="83">
        <f t="shared" ref="CW45" ca="1" si="382">+CV49</f>
        <v>167116.64707002579</v>
      </c>
      <c r="CX45" s="83">
        <f t="shared" ref="CX45" ca="1" si="383">+CW49</f>
        <v>166691.23062024196</v>
      </c>
      <c r="CY45" s="83">
        <f t="shared" ref="CY45" ca="1" si="384">+CX49</f>
        <v>166264.75062933366</v>
      </c>
      <c r="CZ45" s="83">
        <f t="shared" ref="CZ45" ca="1" si="385">+CY49</f>
        <v>165837.2044384481</v>
      </c>
      <c r="DA45" s="83">
        <f t="shared" ref="DA45" ca="1" si="386">+CZ49</f>
        <v>165408.58938208531</v>
      </c>
      <c r="DB45" s="83">
        <f t="shared" ref="DB45" ca="1" si="387">+DA49</f>
        <v>164978.90278808161</v>
      </c>
      <c r="DC45" s="83">
        <f t="shared" ref="DC45" ca="1" si="388">+DB49</f>
        <v>164548.14197759292</v>
      </c>
      <c r="DD45" s="83">
        <f t="shared" ref="DD45" ca="1" si="389">+DC49</f>
        <v>164116.30426507801</v>
      </c>
      <c r="DE45" s="83">
        <f t="shared" ref="DE45" ca="1" si="390">+DD49</f>
        <v>163683.3869582818</v>
      </c>
      <c r="DF45" s="83">
        <f t="shared" ref="DF45" ca="1" si="391">+DE49</f>
        <v>163249.38735821861</v>
      </c>
      <c r="DG45" s="83">
        <f t="shared" ref="DG45" ca="1" si="392">+DF49</f>
        <v>162814.30275915525</v>
      </c>
      <c r="DH45" s="83">
        <f t="shared" ref="DH45" ca="1" si="393">+DG49</f>
        <v>162378.13044859425</v>
      </c>
      <c r="DI45" s="83">
        <f t="shared" ref="DI45" ca="1" si="394">+DH49</f>
        <v>161940.86770725684</v>
      </c>
      <c r="DJ45" s="83">
        <f t="shared" ref="DJ45" ca="1" si="395">+DI49</f>
        <v>161502.51180906608</v>
      </c>
      <c r="DK45" s="83">
        <f t="shared" ref="DK45" ca="1" si="396">+DJ49</f>
        <v>161063.06002112984</v>
      </c>
      <c r="DL45" s="83">
        <f t="shared" ref="DL45" ca="1" si="397">+DK49</f>
        <v>160622.50960372377</v>
      </c>
      <c r="DM45" s="83">
        <f t="shared" ref="DM45" ca="1" si="398">+DL49</f>
        <v>160180.85781027417</v>
      </c>
      <c r="DN45" s="83">
        <f t="shared" ref="DN45" ca="1" si="399">+DM49</f>
        <v>159738.10188734095</v>
      </c>
      <c r="DO45" s="83">
        <f t="shared" ref="DO45" ca="1" si="400">+DN49</f>
        <v>159294.23907460039</v>
      </c>
      <c r="DP45" s="83">
        <f t="shared" ref="DP45" ca="1" si="401">+DO49</f>
        <v>158849.26660482801</v>
      </c>
      <c r="DQ45" s="83">
        <f t="shared" ref="DQ45" ca="1" si="402">+DP49</f>
        <v>158403.18170388119</v>
      </c>
      <c r="DR45" s="83">
        <f t="shared" ref="DR45" ca="1" si="403">+DQ49</f>
        <v>157955.981590682</v>
      </c>
      <c r="DS45" s="83">
        <f t="shared" ref="DS45" ca="1" si="404">+DR49</f>
        <v>157507.66347719979</v>
      </c>
      <c r="DT45" s="83">
        <f t="shared" ref="DT45" ca="1" si="405">+DS49</f>
        <v>157058.22456843388</v>
      </c>
      <c r="DU45" s="83">
        <f t="shared" ref="DU45" ca="1" si="406">+DT49</f>
        <v>156607.66206239606</v>
      </c>
      <c r="DV45" s="83">
        <f t="shared" ref="DV45" ca="1" si="407">+DU49</f>
        <v>156155.97315009314</v>
      </c>
      <c r="DW45" s="83">
        <f t="shared" ref="DW45" ca="1" si="408">+DV49</f>
        <v>155703.15501550946</v>
      </c>
      <c r="DX45" s="83">
        <f t="shared" ref="DX45" ca="1" si="409">+DW49</f>
        <v>155249.20483558933</v>
      </c>
      <c r="DY45" s="83">
        <f t="shared" ref="DY45" ca="1" si="410">+DX49</f>
        <v>154794.11978021939</v>
      </c>
      <c r="DZ45" s="83">
        <f t="shared" ref="DZ45" ca="1" si="411">+DY49</f>
        <v>154337.89701221103</v>
      </c>
      <c r="EA45" s="83">
        <f t="shared" ref="EA45" ca="1" si="412">+DZ49</f>
        <v>153880.53368728267</v>
      </c>
      <c r="EB45" s="83">
        <f t="shared" ref="EB45" ca="1" si="413">+EA49</f>
        <v>153422.02695404197</v>
      </c>
      <c r="EC45" s="83">
        <f t="shared" ref="EC45:ED45" ca="1" si="414">+EB49</f>
        <v>152962.37395396817</v>
      </c>
      <c r="ED45" s="83">
        <f t="shared" ca="1" si="414"/>
        <v>152501.5718213942</v>
      </c>
    </row>
    <row r="46" spans="2:134" ht="15" customHeight="1" x14ac:dyDescent="0.3">
      <c r="B46" s="8" t="s">
        <v>48</v>
      </c>
      <c r="C46" s="8"/>
      <c r="D46" s="97">
        <f ca="1">+SUM(O46:Z46)</f>
        <v>-10118.496809506811</v>
      </c>
      <c r="E46" s="97">
        <f t="shared" ref="E46:E48" ca="1" si="415">+SUM(AA46:AL46)</f>
        <v>-10118.496809506811</v>
      </c>
      <c r="F46" s="97">
        <f t="shared" ref="F46:F48" ca="1" si="416">+SUM(AM46:AX46)</f>
        <v>-10118.496809506811</v>
      </c>
      <c r="G46" s="97">
        <f t="shared" ref="G46:G48" ca="1" si="417">+SUM(AY46:BJ46)</f>
        <v>-10118.496809506811</v>
      </c>
      <c r="H46" s="97">
        <f ca="1">+SUM(BK46:BV46)</f>
        <v>-10118.496809506811</v>
      </c>
      <c r="I46" s="85">
        <f t="shared" ref="I46:I48" ca="1" si="418">+SUM(BW46:CH46)</f>
        <v>-10118.496809506811</v>
      </c>
      <c r="J46" s="85">
        <f t="shared" ref="J46:J48" ca="1" si="419">+SUM(CI46:CT46)</f>
        <v>-10118.496809506811</v>
      </c>
      <c r="K46" s="85">
        <f t="shared" ref="K46:K48" ca="1" si="420">+SUM(CU46:DF46)</f>
        <v>-10118.496809506811</v>
      </c>
      <c r="L46" s="85">
        <f ca="1">+SUM(DG46:DR46)</f>
        <v>-10118.496809506811</v>
      </c>
      <c r="M46" s="85">
        <f t="shared" ref="M46:M48" ca="1" si="421">+SUM(DS46:ED46)</f>
        <v>-10118.496809506811</v>
      </c>
      <c r="N46" s="78"/>
      <c r="O46" s="85">
        <f ca="1">+-Inputs!C26</f>
        <v>-843.20806745890093</v>
      </c>
      <c r="P46" s="85">
        <f ca="1">+O46</f>
        <v>-843.20806745890093</v>
      </c>
      <c r="Q46" s="85">
        <f t="shared" ref="Q46:CB46" ca="1" si="422">+P46</f>
        <v>-843.20806745890093</v>
      </c>
      <c r="R46" s="85">
        <f t="shared" ca="1" si="422"/>
        <v>-843.20806745890093</v>
      </c>
      <c r="S46" s="85">
        <f t="shared" ca="1" si="422"/>
        <v>-843.20806745890093</v>
      </c>
      <c r="T46" s="85">
        <f t="shared" ca="1" si="422"/>
        <v>-843.20806745890093</v>
      </c>
      <c r="U46" s="85">
        <f t="shared" ca="1" si="422"/>
        <v>-843.20806745890093</v>
      </c>
      <c r="V46" s="85">
        <f t="shared" ca="1" si="422"/>
        <v>-843.20806745890093</v>
      </c>
      <c r="W46" s="85">
        <f t="shared" ca="1" si="422"/>
        <v>-843.20806745890093</v>
      </c>
      <c r="X46" s="85">
        <f t="shared" ca="1" si="422"/>
        <v>-843.20806745890093</v>
      </c>
      <c r="Y46" s="85">
        <f t="shared" ca="1" si="422"/>
        <v>-843.20806745890093</v>
      </c>
      <c r="Z46" s="85">
        <f t="shared" ca="1" si="422"/>
        <v>-843.20806745890093</v>
      </c>
      <c r="AA46" s="85">
        <f t="shared" ca="1" si="422"/>
        <v>-843.20806745890093</v>
      </c>
      <c r="AB46" s="85">
        <f t="shared" ca="1" si="422"/>
        <v>-843.20806745890093</v>
      </c>
      <c r="AC46" s="85">
        <f t="shared" ca="1" si="422"/>
        <v>-843.20806745890093</v>
      </c>
      <c r="AD46" s="85">
        <f t="shared" ca="1" si="422"/>
        <v>-843.20806745890093</v>
      </c>
      <c r="AE46" s="85">
        <f t="shared" ca="1" si="422"/>
        <v>-843.20806745890093</v>
      </c>
      <c r="AF46" s="85">
        <f t="shared" ca="1" si="422"/>
        <v>-843.20806745890093</v>
      </c>
      <c r="AG46" s="85">
        <f t="shared" ca="1" si="422"/>
        <v>-843.20806745890093</v>
      </c>
      <c r="AH46" s="85">
        <f t="shared" ca="1" si="422"/>
        <v>-843.20806745890093</v>
      </c>
      <c r="AI46" s="85">
        <f t="shared" ca="1" si="422"/>
        <v>-843.20806745890093</v>
      </c>
      <c r="AJ46" s="85">
        <f t="shared" ca="1" si="422"/>
        <v>-843.20806745890093</v>
      </c>
      <c r="AK46" s="85">
        <f t="shared" ca="1" si="422"/>
        <v>-843.20806745890093</v>
      </c>
      <c r="AL46" s="85">
        <f t="shared" ca="1" si="422"/>
        <v>-843.20806745890093</v>
      </c>
      <c r="AM46" s="85">
        <f t="shared" ca="1" si="422"/>
        <v>-843.20806745890093</v>
      </c>
      <c r="AN46" s="85">
        <f t="shared" ca="1" si="422"/>
        <v>-843.20806745890093</v>
      </c>
      <c r="AO46" s="85">
        <f t="shared" ca="1" si="422"/>
        <v>-843.20806745890093</v>
      </c>
      <c r="AP46" s="85">
        <f t="shared" ca="1" si="422"/>
        <v>-843.20806745890093</v>
      </c>
      <c r="AQ46" s="85">
        <f t="shared" ca="1" si="422"/>
        <v>-843.20806745890093</v>
      </c>
      <c r="AR46" s="85">
        <f t="shared" ca="1" si="422"/>
        <v>-843.20806745890093</v>
      </c>
      <c r="AS46" s="85">
        <f t="shared" ca="1" si="422"/>
        <v>-843.20806745890093</v>
      </c>
      <c r="AT46" s="85">
        <f t="shared" ca="1" si="422"/>
        <v>-843.20806745890093</v>
      </c>
      <c r="AU46" s="85">
        <f t="shared" ca="1" si="422"/>
        <v>-843.20806745890093</v>
      </c>
      <c r="AV46" s="85">
        <f t="shared" ca="1" si="422"/>
        <v>-843.20806745890093</v>
      </c>
      <c r="AW46" s="85">
        <f t="shared" ca="1" si="422"/>
        <v>-843.20806745890093</v>
      </c>
      <c r="AX46" s="85">
        <f t="shared" ca="1" si="422"/>
        <v>-843.20806745890093</v>
      </c>
      <c r="AY46" s="85">
        <f t="shared" ca="1" si="422"/>
        <v>-843.20806745890093</v>
      </c>
      <c r="AZ46" s="85">
        <f t="shared" ca="1" si="422"/>
        <v>-843.20806745890093</v>
      </c>
      <c r="BA46" s="85">
        <f t="shared" ca="1" si="422"/>
        <v>-843.20806745890093</v>
      </c>
      <c r="BB46" s="85">
        <f t="shared" ca="1" si="422"/>
        <v>-843.20806745890093</v>
      </c>
      <c r="BC46" s="85">
        <f t="shared" ca="1" si="422"/>
        <v>-843.20806745890093</v>
      </c>
      <c r="BD46" s="85">
        <f t="shared" ca="1" si="422"/>
        <v>-843.20806745890093</v>
      </c>
      <c r="BE46" s="85">
        <f t="shared" ca="1" si="422"/>
        <v>-843.20806745890093</v>
      </c>
      <c r="BF46" s="85">
        <f t="shared" ca="1" si="422"/>
        <v>-843.20806745890093</v>
      </c>
      <c r="BG46" s="85">
        <f t="shared" ca="1" si="422"/>
        <v>-843.20806745890093</v>
      </c>
      <c r="BH46" s="85">
        <f t="shared" ca="1" si="422"/>
        <v>-843.20806745890093</v>
      </c>
      <c r="BI46" s="85">
        <f t="shared" ca="1" si="422"/>
        <v>-843.20806745890093</v>
      </c>
      <c r="BJ46" s="85">
        <f t="shared" ca="1" si="422"/>
        <v>-843.20806745890093</v>
      </c>
      <c r="BK46" s="85">
        <f t="shared" ca="1" si="422"/>
        <v>-843.20806745890093</v>
      </c>
      <c r="BL46" s="85">
        <f t="shared" ca="1" si="422"/>
        <v>-843.20806745890093</v>
      </c>
      <c r="BM46" s="85">
        <f t="shared" ca="1" si="422"/>
        <v>-843.20806745890093</v>
      </c>
      <c r="BN46" s="85">
        <f t="shared" ca="1" si="422"/>
        <v>-843.20806745890093</v>
      </c>
      <c r="BO46" s="85">
        <f t="shared" ca="1" si="422"/>
        <v>-843.20806745890093</v>
      </c>
      <c r="BP46" s="85">
        <f t="shared" ca="1" si="422"/>
        <v>-843.20806745890093</v>
      </c>
      <c r="BQ46" s="85">
        <f t="shared" ca="1" si="422"/>
        <v>-843.20806745890093</v>
      </c>
      <c r="BR46" s="85">
        <f t="shared" ca="1" si="422"/>
        <v>-843.20806745890093</v>
      </c>
      <c r="BS46" s="85">
        <f t="shared" ca="1" si="422"/>
        <v>-843.20806745890093</v>
      </c>
      <c r="BT46" s="85">
        <f t="shared" ca="1" si="422"/>
        <v>-843.20806745890093</v>
      </c>
      <c r="BU46" s="85">
        <f t="shared" ca="1" si="422"/>
        <v>-843.20806745890093</v>
      </c>
      <c r="BV46" s="85">
        <f t="shared" ca="1" si="422"/>
        <v>-843.20806745890093</v>
      </c>
      <c r="BW46" s="85">
        <f t="shared" ca="1" si="422"/>
        <v>-843.20806745890093</v>
      </c>
      <c r="BX46" s="85">
        <f t="shared" ca="1" si="422"/>
        <v>-843.20806745890093</v>
      </c>
      <c r="BY46" s="85">
        <f t="shared" ca="1" si="422"/>
        <v>-843.20806745890093</v>
      </c>
      <c r="BZ46" s="85">
        <f t="shared" ca="1" si="422"/>
        <v>-843.20806745890093</v>
      </c>
      <c r="CA46" s="85">
        <f t="shared" ca="1" si="422"/>
        <v>-843.20806745890093</v>
      </c>
      <c r="CB46" s="85">
        <f t="shared" ca="1" si="422"/>
        <v>-843.20806745890093</v>
      </c>
      <c r="CC46" s="85">
        <f t="shared" ref="CC46:ED46" ca="1" si="423">+CB46</f>
        <v>-843.20806745890093</v>
      </c>
      <c r="CD46" s="85">
        <f t="shared" ca="1" si="423"/>
        <v>-843.20806745890093</v>
      </c>
      <c r="CE46" s="85">
        <f t="shared" ca="1" si="423"/>
        <v>-843.20806745890093</v>
      </c>
      <c r="CF46" s="85">
        <f t="shared" ca="1" si="423"/>
        <v>-843.20806745890093</v>
      </c>
      <c r="CG46" s="85">
        <f t="shared" ca="1" si="423"/>
        <v>-843.20806745890093</v>
      </c>
      <c r="CH46" s="85">
        <f t="shared" ca="1" si="423"/>
        <v>-843.20806745890093</v>
      </c>
      <c r="CI46" s="85">
        <f t="shared" ca="1" si="423"/>
        <v>-843.20806745890093</v>
      </c>
      <c r="CJ46" s="85">
        <f t="shared" ca="1" si="423"/>
        <v>-843.20806745890093</v>
      </c>
      <c r="CK46" s="85">
        <f t="shared" ca="1" si="423"/>
        <v>-843.20806745890093</v>
      </c>
      <c r="CL46" s="85">
        <f t="shared" ca="1" si="423"/>
        <v>-843.20806745890093</v>
      </c>
      <c r="CM46" s="85">
        <f t="shared" ca="1" si="423"/>
        <v>-843.20806745890093</v>
      </c>
      <c r="CN46" s="85">
        <f t="shared" ca="1" si="423"/>
        <v>-843.20806745890093</v>
      </c>
      <c r="CO46" s="85">
        <f t="shared" ca="1" si="423"/>
        <v>-843.20806745890093</v>
      </c>
      <c r="CP46" s="85">
        <f t="shared" ca="1" si="423"/>
        <v>-843.20806745890093</v>
      </c>
      <c r="CQ46" s="85">
        <f t="shared" ca="1" si="423"/>
        <v>-843.20806745890093</v>
      </c>
      <c r="CR46" s="85">
        <f t="shared" ca="1" si="423"/>
        <v>-843.20806745890093</v>
      </c>
      <c r="CS46" s="85">
        <f t="shared" ca="1" si="423"/>
        <v>-843.20806745890093</v>
      </c>
      <c r="CT46" s="85">
        <f t="shared" ca="1" si="423"/>
        <v>-843.20806745890093</v>
      </c>
      <c r="CU46" s="85">
        <f t="shared" ca="1" si="423"/>
        <v>-843.20806745890093</v>
      </c>
      <c r="CV46" s="85">
        <f t="shared" ca="1" si="423"/>
        <v>-843.20806745890093</v>
      </c>
      <c r="CW46" s="85">
        <f t="shared" ca="1" si="423"/>
        <v>-843.20806745890093</v>
      </c>
      <c r="CX46" s="85">
        <f t="shared" ca="1" si="423"/>
        <v>-843.20806745890093</v>
      </c>
      <c r="CY46" s="85">
        <f t="shared" ca="1" si="423"/>
        <v>-843.20806745890093</v>
      </c>
      <c r="CZ46" s="85">
        <f t="shared" ca="1" si="423"/>
        <v>-843.20806745890093</v>
      </c>
      <c r="DA46" s="85">
        <f t="shared" ca="1" si="423"/>
        <v>-843.20806745890093</v>
      </c>
      <c r="DB46" s="85">
        <f t="shared" ca="1" si="423"/>
        <v>-843.20806745890093</v>
      </c>
      <c r="DC46" s="85">
        <f t="shared" ca="1" si="423"/>
        <v>-843.20806745890093</v>
      </c>
      <c r="DD46" s="85">
        <f t="shared" ca="1" si="423"/>
        <v>-843.20806745890093</v>
      </c>
      <c r="DE46" s="85">
        <f t="shared" ca="1" si="423"/>
        <v>-843.20806745890093</v>
      </c>
      <c r="DF46" s="85">
        <f t="shared" ca="1" si="423"/>
        <v>-843.20806745890093</v>
      </c>
      <c r="DG46" s="85">
        <f t="shared" ca="1" si="423"/>
        <v>-843.20806745890093</v>
      </c>
      <c r="DH46" s="85">
        <f t="shared" ca="1" si="423"/>
        <v>-843.20806745890093</v>
      </c>
      <c r="DI46" s="85">
        <f t="shared" ca="1" si="423"/>
        <v>-843.20806745890093</v>
      </c>
      <c r="DJ46" s="85">
        <f t="shared" ca="1" si="423"/>
        <v>-843.20806745890093</v>
      </c>
      <c r="DK46" s="85">
        <f t="shared" ca="1" si="423"/>
        <v>-843.20806745890093</v>
      </c>
      <c r="DL46" s="85">
        <f t="shared" ca="1" si="423"/>
        <v>-843.20806745890093</v>
      </c>
      <c r="DM46" s="85">
        <f t="shared" ca="1" si="423"/>
        <v>-843.20806745890093</v>
      </c>
      <c r="DN46" s="85">
        <f t="shared" ca="1" si="423"/>
        <v>-843.20806745890093</v>
      </c>
      <c r="DO46" s="85">
        <f t="shared" ca="1" si="423"/>
        <v>-843.20806745890093</v>
      </c>
      <c r="DP46" s="85">
        <f t="shared" ca="1" si="423"/>
        <v>-843.20806745890093</v>
      </c>
      <c r="DQ46" s="85">
        <f t="shared" ca="1" si="423"/>
        <v>-843.20806745890093</v>
      </c>
      <c r="DR46" s="85">
        <f t="shared" ca="1" si="423"/>
        <v>-843.20806745890093</v>
      </c>
      <c r="DS46" s="85">
        <f t="shared" ca="1" si="423"/>
        <v>-843.20806745890093</v>
      </c>
      <c r="DT46" s="85">
        <f t="shared" ca="1" si="423"/>
        <v>-843.20806745890093</v>
      </c>
      <c r="DU46" s="85">
        <f t="shared" ca="1" si="423"/>
        <v>-843.20806745890093</v>
      </c>
      <c r="DV46" s="85">
        <f t="shared" ca="1" si="423"/>
        <v>-843.20806745890093</v>
      </c>
      <c r="DW46" s="85">
        <f t="shared" ca="1" si="423"/>
        <v>-843.20806745890093</v>
      </c>
      <c r="DX46" s="85">
        <f t="shared" ca="1" si="423"/>
        <v>-843.20806745890093</v>
      </c>
      <c r="DY46" s="85">
        <f t="shared" ca="1" si="423"/>
        <v>-843.20806745890093</v>
      </c>
      <c r="DZ46" s="85">
        <f t="shared" ca="1" si="423"/>
        <v>-843.20806745890093</v>
      </c>
      <c r="EA46" s="85">
        <f t="shared" ca="1" si="423"/>
        <v>-843.20806745890093</v>
      </c>
      <c r="EB46" s="85">
        <f t="shared" ca="1" si="423"/>
        <v>-843.20806745890093</v>
      </c>
      <c r="EC46" s="85">
        <f t="shared" ca="1" si="423"/>
        <v>-843.20806745890093</v>
      </c>
      <c r="ED46" s="85">
        <f t="shared" ca="1" si="423"/>
        <v>-843.20806745890093</v>
      </c>
    </row>
    <row r="47" spans="2:134" ht="15" customHeight="1" x14ac:dyDescent="0.3">
      <c r="B47" s="8" t="s">
        <v>49</v>
      </c>
      <c r="C47" s="8"/>
      <c r="D47" s="97">
        <f ca="1">+SUM(O47:Z47)</f>
        <v>-5942.8960926275931</v>
      </c>
      <c r="E47" s="97">
        <f t="shared" ca="1" si="415"/>
        <v>-5815.8912011349839</v>
      </c>
      <c r="F47" s="97">
        <f t="shared" ca="1" si="416"/>
        <v>-5685.02333433493</v>
      </c>
      <c r="G47" s="97">
        <f t="shared" ca="1" si="417"/>
        <v>-5550.174996136926</v>
      </c>
      <c r="H47" s="97">
        <f t="shared" ref="H47:H48" ca="1" si="424">+SUM(BK47:BV47)</f>
        <v>-5411.2251166944316</v>
      </c>
      <c r="I47" s="85">
        <f t="shared" ca="1" si="418"/>
        <v>-5268.0489437056785</v>
      </c>
      <c r="J47" s="85">
        <f t="shared" ca="1" si="419"/>
        <v>-5120.5179304082585</v>
      </c>
      <c r="K47" s="85">
        <f t="shared" ca="1" si="420"/>
        <v>-4968.4996201669755</v>
      </c>
      <c r="L47" s="85">
        <f t="shared" ref="L47:L48" ca="1" si="425">+SUM(DG47:DR47)</f>
        <v>-4811.8575275513322</v>
      </c>
      <c r="M47" s="85">
        <f t="shared" ca="1" si="421"/>
        <v>-4650.4510157958475</v>
      </c>
      <c r="N47" s="78"/>
      <c r="O47" s="85">
        <f ca="1">+-(Inputs!$C$17/Inputs!$C$8)*'Monthly Model'!O45</f>
        <v>-500</v>
      </c>
      <c r="P47" s="85">
        <f ca="1">+-(Inputs!$C$17/Inputs!$C$8)*'Monthly Model'!P45</f>
        <v>-499.14197983135273</v>
      </c>
      <c r="Q47" s="85">
        <f ca="1">+-(Inputs!$C$17/Inputs!$C$8)*'Monthly Model'!Q45</f>
        <v>-498.28181461228388</v>
      </c>
      <c r="R47" s="85">
        <f ca="1">+-(Inputs!$C$17/Inputs!$C$8)*'Monthly Model'!R45</f>
        <v>-497.41949898016736</v>
      </c>
      <c r="S47" s="85">
        <f ca="1">+-(Inputs!$C$17/Inputs!$C$8)*'Monthly Model'!S45</f>
        <v>-496.55502755897049</v>
      </c>
      <c r="T47" s="85">
        <f ca="1">+-(Inputs!$C$17/Inputs!$C$8)*'Monthly Model'!T45</f>
        <v>-495.68839495922072</v>
      </c>
      <c r="U47" s="85">
        <f ca="1">+-(Inputs!$C$17/Inputs!$C$8)*'Monthly Model'!U45</f>
        <v>-494.81959577797147</v>
      </c>
      <c r="V47" s="85">
        <f ca="1">+-(Inputs!$C$17/Inputs!$C$8)*'Monthly Model'!V45</f>
        <v>-493.94862459876919</v>
      </c>
      <c r="W47" s="85">
        <f ca="1">+-(Inputs!$C$17/Inputs!$C$8)*'Monthly Model'!W45</f>
        <v>-493.07547599161882</v>
      </c>
      <c r="X47" s="85">
        <f ca="1">+-(Inputs!$C$17/Inputs!$C$8)*'Monthly Model'!X45</f>
        <v>-492.2001445129506</v>
      </c>
      <c r="Y47" s="85">
        <f ca="1">+-(Inputs!$C$17/Inputs!$C$8)*'Monthly Model'!Y45</f>
        <v>-491.32262470558572</v>
      </c>
      <c r="Z47" s="85">
        <f ca="1">+-(Inputs!$C$17/Inputs!$C$8)*'Monthly Model'!Z45</f>
        <v>-490.44291109870238</v>
      </c>
      <c r="AA47" s="85">
        <f ca="1">+-(Inputs!$C$17/Inputs!$C$8)*'Monthly Model'!AA45</f>
        <v>-489.5609982078019</v>
      </c>
      <c r="AB47" s="85">
        <f ca="1">+-(Inputs!$C$17/Inputs!$C$8)*'Monthly Model'!AB45</f>
        <v>-488.67688053467413</v>
      </c>
      <c r="AC47" s="85">
        <f ca="1">+-(Inputs!$C$17/Inputs!$C$8)*'Monthly Model'!AC45</f>
        <v>-487.79055256736359</v>
      </c>
      <c r="AD47" s="85">
        <f ca="1">+-(Inputs!$C$17/Inputs!$C$8)*'Monthly Model'!AD45</f>
        <v>-486.90200878013474</v>
      </c>
      <c r="AE47" s="85">
        <f ca="1">+-(Inputs!$C$17/Inputs!$C$8)*'Monthly Model'!AE45</f>
        <v>-486.0112436334378</v>
      </c>
      <c r="AF47" s="85">
        <f ca="1">+-(Inputs!$C$17/Inputs!$C$8)*'Monthly Model'!AF45</f>
        <v>-485.11825157387409</v>
      </c>
      <c r="AG47" s="85">
        <f ca="1">+-(Inputs!$C$17/Inputs!$C$8)*'Monthly Model'!AG45</f>
        <v>-484.22302703416153</v>
      </c>
      <c r="AH47" s="85">
        <f ca="1">+-(Inputs!$C$17/Inputs!$C$8)*'Monthly Model'!AH45</f>
        <v>-483.32556443309966</v>
      </c>
      <c r="AI47" s="85">
        <f ca="1">+-(Inputs!$C$17/Inputs!$C$8)*'Monthly Model'!AI45</f>
        <v>-482.4258581755351</v>
      </c>
      <c r="AJ47" s="85">
        <f ca="1">+-(Inputs!$C$17/Inputs!$C$8)*'Monthly Model'!AJ45</f>
        <v>-481.52390265232674</v>
      </c>
      <c r="AK47" s="85">
        <f ca="1">+-(Inputs!$C$17/Inputs!$C$8)*'Monthly Model'!AK45</f>
        <v>-480.61969224031031</v>
      </c>
      <c r="AL47" s="85">
        <f ca="1">+-(Inputs!$C$17/Inputs!$C$8)*'Monthly Model'!AL45</f>
        <v>-479.71322130226383</v>
      </c>
      <c r="AM47" s="85">
        <f ca="1">+-(Inputs!$C$17/Inputs!$C$8)*'Monthly Model'!AM45</f>
        <v>-478.80448418687229</v>
      </c>
      <c r="AN47" s="85">
        <f ca="1">+-(Inputs!$C$17/Inputs!$C$8)*'Monthly Model'!AN45</f>
        <v>-477.89347522869218</v>
      </c>
      <c r="AO47" s="85">
        <f ca="1">+-(Inputs!$C$17/Inputs!$C$8)*'Monthly Model'!AO45</f>
        <v>-476.98018874811663</v>
      </c>
      <c r="AP47" s="85">
        <f ca="1">+-(Inputs!$C$17/Inputs!$C$8)*'Monthly Model'!AP45</f>
        <v>-476.06461905133972</v>
      </c>
      <c r="AQ47" s="85">
        <f ca="1">+-(Inputs!$C$17/Inputs!$C$8)*'Monthly Model'!AQ45</f>
        <v>-475.1467604303208</v>
      </c>
      <c r="AR47" s="85">
        <f ca="1">+-(Inputs!$C$17/Inputs!$C$8)*'Monthly Model'!AR45</f>
        <v>-474.22660716274936</v>
      </c>
      <c r="AS47" s="85">
        <f ca="1">+-(Inputs!$C$17/Inputs!$C$8)*'Monthly Model'!AS45</f>
        <v>-473.30415351200901</v>
      </c>
      <c r="AT47" s="85">
        <f ca="1">+-(Inputs!$C$17/Inputs!$C$8)*'Monthly Model'!AT45</f>
        <v>-472.3793937271418</v>
      </c>
      <c r="AU47" s="85">
        <f ca="1">+-(Inputs!$C$17/Inputs!$C$8)*'Monthly Model'!AU45</f>
        <v>-471.4523220428124</v>
      </c>
      <c r="AV47" s="85">
        <f ca="1">+-(Inputs!$C$17/Inputs!$C$8)*'Monthly Model'!AV45</f>
        <v>-470.52293267927212</v>
      </c>
      <c r="AW47" s="85">
        <f ca="1">+-(Inputs!$C$17/Inputs!$C$8)*'Monthly Model'!AW45</f>
        <v>-469.59121984232303</v>
      </c>
      <c r="AX47" s="85">
        <f ca="1">+-(Inputs!$C$17/Inputs!$C$8)*'Monthly Model'!AX45</f>
        <v>-468.65717772328156</v>
      </c>
      <c r="AY47" s="85">
        <f ca="1">+-(Inputs!$C$17/Inputs!$C$8)*'Monthly Model'!AY45</f>
        <v>-467.72080049894254</v>
      </c>
      <c r="AZ47" s="85">
        <f ca="1">+-(Inputs!$C$17/Inputs!$C$8)*'Monthly Model'!AZ45</f>
        <v>-466.78208233154265</v>
      </c>
      <c r="BA47" s="85">
        <f ca="1">+-(Inputs!$C$17/Inputs!$C$8)*'Monthly Model'!BA45</f>
        <v>-465.84101736872424</v>
      </c>
      <c r="BB47" s="85">
        <f ca="1">+-(Inputs!$C$17/Inputs!$C$8)*'Monthly Model'!BB45</f>
        <v>-464.8975997434988</v>
      </c>
      <c r="BC47" s="85">
        <f ca="1">+-(Inputs!$C$17/Inputs!$C$8)*'Monthly Model'!BC45</f>
        <v>-463.95182357421027</v>
      </c>
      <c r="BD47" s="85">
        <f ca="1">+-(Inputs!$C$17/Inputs!$C$8)*'Monthly Model'!BD45</f>
        <v>-463.00368296449858</v>
      </c>
      <c r="BE47" s="85">
        <f ca="1">+-(Inputs!$C$17/Inputs!$C$8)*'Monthly Model'!BE45</f>
        <v>-462.0531720032626</v>
      </c>
      <c r="BF47" s="85">
        <f ca="1">+-(Inputs!$C$17/Inputs!$C$8)*'Monthly Model'!BF45</f>
        <v>-461.1002847646235</v>
      </c>
      <c r="BG47" s="85">
        <f ca="1">+-(Inputs!$C$17/Inputs!$C$8)*'Monthly Model'!BG45</f>
        <v>-460.14501530788783</v>
      </c>
      <c r="BH47" s="85">
        <f ca="1">+-(Inputs!$C$17/Inputs!$C$8)*'Monthly Model'!BH45</f>
        <v>-459.18735767751031</v>
      </c>
      <c r="BI47" s="85">
        <f ca="1">+-(Inputs!$C$17/Inputs!$C$8)*'Monthly Model'!BI45</f>
        <v>-458.22730590305684</v>
      </c>
      <c r="BJ47" s="85">
        <f ca="1">+-(Inputs!$C$17/Inputs!$C$8)*'Monthly Model'!BJ45</f>
        <v>-457.26485399916726</v>
      </c>
      <c r="BK47" s="85">
        <f ca="1">+-(Inputs!$C$17/Inputs!$C$8)*'Monthly Model'!BK45</f>
        <v>-456.29999596551789</v>
      </c>
      <c r="BL47" s="85">
        <f ca="1">+-(Inputs!$C$17/Inputs!$C$8)*'Monthly Model'!BL45</f>
        <v>-455.33272578678447</v>
      </c>
      <c r="BM47" s="85">
        <f ca="1">+-(Inputs!$C$17/Inputs!$C$8)*'Monthly Model'!BM45</f>
        <v>-454.36303743260413</v>
      </c>
      <c r="BN47" s="85">
        <f ca="1">+-(Inputs!$C$17/Inputs!$C$8)*'Monthly Model'!BN45</f>
        <v>-453.39092485753832</v>
      </c>
      <c r="BO47" s="85">
        <f ca="1">+-(Inputs!$C$17/Inputs!$C$8)*'Monthly Model'!BO45</f>
        <v>-452.41638200103495</v>
      </c>
      <c r="BP47" s="85">
        <f ca="1">+-(Inputs!$C$17/Inputs!$C$8)*'Monthly Model'!BP45</f>
        <v>-451.43940278739029</v>
      </c>
      <c r="BQ47" s="85">
        <f ca="1">+-(Inputs!$C$17/Inputs!$C$8)*'Monthly Model'!BQ45</f>
        <v>-450.45998112571152</v>
      </c>
      <c r="BR47" s="85">
        <f ca="1">+-(Inputs!$C$17/Inputs!$C$8)*'Monthly Model'!BR45</f>
        <v>-449.47811090987852</v>
      </c>
      <c r="BS47" s="85">
        <f ca="1">+-(Inputs!$C$17/Inputs!$C$8)*'Monthly Model'!BS45</f>
        <v>-448.493786018506</v>
      </c>
      <c r="BT47" s="85">
        <f ca="1">+-(Inputs!$C$17/Inputs!$C$8)*'Monthly Model'!BT45</f>
        <v>-447.50700031490504</v>
      </c>
      <c r="BU47" s="85">
        <f ca="1">+-(Inputs!$C$17/Inputs!$C$8)*'Monthly Model'!BU45</f>
        <v>-446.51774764704504</v>
      </c>
      <c r="BV47" s="85">
        <f ca="1">+-(Inputs!$C$17/Inputs!$C$8)*'Monthly Model'!BV45</f>
        <v>-445.52602184751538</v>
      </c>
      <c r="BW47" s="85">
        <f ca="1">+-(Inputs!$C$17/Inputs!$C$8)*'Monthly Model'!BW45</f>
        <v>-444.53181673348695</v>
      </c>
      <c r="BX47" s="85">
        <f ca="1">+-(Inputs!$C$17/Inputs!$C$8)*'Monthly Model'!BX45</f>
        <v>-443.53512610667343</v>
      </c>
      <c r="BY47" s="85">
        <f ca="1">+-(Inputs!$C$17/Inputs!$C$8)*'Monthly Model'!BY45</f>
        <v>-442.53594375329283</v>
      </c>
      <c r="BZ47" s="85">
        <f ca="1">+-(Inputs!$C$17/Inputs!$C$8)*'Monthly Model'!BZ45</f>
        <v>-441.5342634440288</v>
      </c>
      <c r="CA47" s="85">
        <f ca="1">+-(Inputs!$C$17/Inputs!$C$8)*'Monthly Model'!CA45</f>
        <v>-440.5300789339916</v>
      </c>
      <c r="CB47" s="85">
        <f ca="1">+-(Inputs!$C$17/Inputs!$C$8)*'Monthly Model'!CB45</f>
        <v>-439.52338396267936</v>
      </c>
      <c r="CC47" s="85">
        <f ca="1">+-(Inputs!$C$17/Inputs!$C$8)*'Monthly Model'!CC45</f>
        <v>-438.5141722539388</v>
      </c>
      <c r="CD47" s="85">
        <f ca="1">+-(Inputs!$C$17/Inputs!$C$8)*'Monthly Model'!CD45</f>
        <v>-437.50243751592643</v>
      </c>
      <c r="CE47" s="85">
        <f ca="1">+-(Inputs!$C$17/Inputs!$C$8)*'Monthly Model'!CE45</f>
        <v>-436.48817344106902</v>
      </c>
      <c r="CF47" s="85">
        <f ca="1">+-(Inputs!$C$17/Inputs!$C$8)*'Monthly Model'!CF45</f>
        <v>-435.47137370602445</v>
      </c>
      <c r="CG47" s="85">
        <f ca="1">+-(Inputs!$C$17/Inputs!$C$8)*'Monthly Model'!CG45</f>
        <v>-434.45203197164227</v>
      </c>
      <c r="CH47" s="85">
        <f ca="1">+-(Inputs!$C$17/Inputs!$C$8)*'Monthly Model'!CH45</f>
        <v>-433.43014188292415</v>
      </c>
      <c r="CI47" s="85">
        <f ca="1">+-(Inputs!$C$17/Inputs!$C$8)*'Monthly Model'!CI45</f>
        <v>-432.40569706898424</v>
      </c>
      <c r="CJ47" s="85">
        <f ca="1">+-(Inputs!$C$17/Inputs!$C$8)*'Monthly Model'!CJ45</f>
        <v>-431.37869114300941</v>
      </c>
      <c r="CK47" s="85">
        <f ca="1">+-(Inputs!$C$17/Inputs!$C$8)*'Monthly Model'!CK45</f>
        <v>-430.3491177022197</v>
      </c>
      <c r="CL47" s="85">
        <f ca="1">+-(Inputs!$C$17/Inputs!$C$8)*'Monthly Model'!CL45</f>
        <v>-429.31697032782796</v>
      </c>
      <c r="CM47" s="85">
        <f ca="1">+-(Inputs!$C$17/Inputs!$C$8)*'Monthly Model'!CM45</f>
        <v>-428.28224258500029</v>
      </c>
      <c r="CN47" s="85">
        <f ca="1">+-(Inputs!$C$17/Inputs!$C$8)*'Monthly Model'!CN45</f>
        <v>-427.24492802281554</v>
      </c>
      <c r="CO47" s="85">
        <f ca="1">+-(Inputs!$C$17/Inputs!$C$8)*'Monthly Model'!CO45</f>
        <v>-426.2050201742253</v>
      </c>
      <c r="CP47" s="85">
        <f ca="1">+-(Inputs!$C$17/Inputs!$C$8)*'Monthly Model'!CP45</f>
        <v>-425.16251255601361</v>
      </c>
      <c r="CQ47" s="85">
        <f ca="1">+-(Inputs!$C$17/Inputs!$C$8)*'Monthly Model'!CQ45</f>
        <v>-424.11739866875638</v>
      </c>
      <c r="CR47" s="85">
        <f ca="1">+-(Inputs!$C$17/Inputs!$C$8)*'Monthly Model'!CR45</f>
        <v>-423.06967199678098</v>
      </c>
      <c r="CS47" s="85">
        <f ca="1">+-(Inputs!$C$17/Inputs!$C$8)*'Monthly Model'!CS45</f>
        <v>-422.01932600812563</v>
      </c>
      <c r="CT47" s="85">
        <f ca="1">+-(Inputs!$C$17/Inputs!$C$8)*'Monthly Model'!CT45</f>
        <v>-420.96635415449873</v>
      </c>
      <c r="CU47" s="85">
        <f ca="1">+-(Inputs!$C$17/Inputs!$C$8)*'Monthly Model'!CU45</f>
        <v>-419.91074987123773</v>
      </c>
      <c r="CV47" s="85">
        <f ca="1">+-(Inputs!$C$17/Inputs!$C$8)*'Monthly Model'!CV45</f>
        <v>-418.85250657726857</v>
      </c>
      <c r="CW47" s="85">
        <f ca="1">+-(Inputs!$C$17/Inputs!$C$8)*'Monthly Model'!CW45</f>
        <v>-417.79161767506451</v>
      </c>
      <c r="CX47" s="85">
        <f ca="1">+-(Inputs!$C$17/Inputs!$C$8)*'Monthly Model'!CX45</f>
        <v>-416.7280765506049</v>
      </c>
      <c r="CY47" s="85">
        <f ca="1">+-(Inputs!$C$17/Inputs!$C$8)*'Monthly Model'!CY45</f>
        <v>-415.66187657333415</v>
      </c>
      <c r="CZ47" s="85">
        <f ca="1">+-(Inputs!$C$17/Inputs!$C$8)*'Monthly Model'!CZ45</f>
        <v>-414.59301109612028</v>
      </c>
      <c r="DA47" s="85">
        <f ca="1">+-(Inputs!$C$17/Inputs!$C$8)*'Monthly Model'!DA45</f>
        <v>-413.52147345521325</v>
      </c>
      <c r="DB47" s="85">
        <f ca="1">+-(Inputs!$C$17/Inputs!$C$8)*'Monthly Model'!DB45</f>
        <v>-412.44725697020402</v>
      </c>
      <c r="DC47" s="85">
        <f ca="1">+-(Inputs!$C$17/Inputs!$C$8)*'Monthly Model'!DC45</f>
        <v>-411.37035494398231</v>
      </c>
      <c r="DD47" s="85">
        <f ca="1">+-(Inputs!$C$17/Inputs!$C$8)*'Monthly Model'!DD45</f>
        <v>-410.29076066269505</v>
      </c>
      <c r="DE47" s="85">
        <f ca="1">+-(Inputs!$C$17/Inputs!$C$8)*'Monthly Model'!DE45</f>
        <v>-409.20846739570453</v>
      </c>
      <c r="DF47" s="85">
        <f ca="1">+-(Inputs!$C$17/Inputs!$C$8)*'Monthly Model'!DF45</f>
        <v>-408.12346839554652</v>
      </c>
      <c r="DG47" s="85">
        <f ca="1">+-(Inputs!$C$17/Inputs!$C$8)*'Monthly Model'!DG45</f>
        <v>-407.03575689788812</v>
      </c>
      <c r="DH47" s="85">
        <f ca="1">+-(Inputs!$C$17/Inputs!$C$8)*'Monthly Model'!DH45</f>
        <v>-405.94532612148566</v>
      </c>
      <c r="DI47" s="85">
        <f ca="1">+-(Inputs!$C$17/Inputs!$C$8)*'Monthly Model'!DI45</f>
        <v>-404.85216926814212</v>
      </c>
      <c r="DJ47" s="85">
        <f ca="1">+-(Inputs!$C$17/Inputs!$C$8)*'Monthly Model'!DJ45</f>
        <v>-403.75627952266524</v>
      </c>
      <c r="DK47" s="85">
        <f ca="1">+-(Inputs!$C$17/Inputs!$C$8)*'Monthly Model'!DK45</f>
        <v>-402.65765005282464</v>
      </c>
      <c r="DL47" s="85">
        <f ca="1">+-(Inputs!$C$17/Inputs!$C$8)*'Monthly Model'!DL45</f>
        <v>-401.55627400930945</v>
      </c>
      <c r="DM47" s="85">
        <f ca="1">+-(Inputs!$C$17/Inputs!$C$8)*'Monthly Model'!DM45</f>
        <v>-400.45214452568547</v>
      </c>
      <c r="DN47" s="85">
        <f ca="1">+-(Inputs!$C$17/Inputs!$C$8)*'Monthly Model'!DN45</f>
        <v>-399.34525471835241</v>
      </c>
      <c r="DO47" s="85">
        <f ca="1">+-(Inputs!$C$17/Inputs!$C$8)*'Monthly Model'!DO45</f>
        <v>-398.23559768650102</v>
      </c>
      <c r="DP47" s="85">
        <f ca="1">+-(Inputs!$C$17/Inputs!$C$8)*'Monthly Model'!DP45</f>
        <v>-397.12316651207004</v>
      </c>
      <c r="DQ47" s="85">
        <f ca="1">+-(Inputs!$C$17/Inputs!$C$8)*'Monthly Model'!DQ45</f>
        <v>-396.00795425970296</v>
      </c>
      <c r="DR47" s="85">
        <f ca="1">+-(Inputs!$C$17/Inputs!$C$8)*'Monthly Model'!DR45</f>
        <v>-394.88995397670499</v>
      </c>
      <c r="DS47" s="85">
        <f ca="1">+-(Inputs!$C$17/Inputs!$C$8)*'Monthly Model'!DS45</f>
        <v>-393.7691586929995</v>
      </c>
      <c r="DT47" s="85">
        <f ca="1">+-(Inputs!$C$17/Inputs!$C$8)*'Monthly Model'!DT45</f>
        <v>-392.64556142108472</v>
      </c>
      <c r="DU47" s="85">
        <f ca="1">+-(Inputs!$C$17/Inputs!$C$8)*'Monthly Model'!DU45</f>
        <v>-391.51915515599018</v>
      </c>
      <c r="DV47" s="85">
        <f ca="1">+-(Inputs!$C$17/Inputs!$C$8)*'Monthly Model'!DV45</f>
        <v>-390.38993287523283</v>
      </c>
      <c r="DW47" s="85">
        <f ca="1">+-(Inputs!$C$17/Inputs!$C$8)*'Monthly Model'!DW45</f>
        <v>-389.25788753877367</v>
      </c>
      <c r="DX47" s="85">
        <f ca="1">+-(Inputs!$C$17/Inputs!$C$8)*'Monthly Model'!DX45</f>
        <v>-388.12301208897333</v>
      </c>
      <c r="DY47" s="85">
        <f ca="1">+-(Inputs!$C$17/Inputs!$C$8)*'Monthly Model'!DY45</f>
        <v>-386.9852994505485</v>
      </c>
      <c r="DZ47" s="85">
        <f ca="1">+-(Inputs!$C$17/Inputs!$C$8)*'Monthly Model'!DZ45</f>
        <v>-385.84474253052758</v>
      </c>
      <c r="EA47" s="85">
        <f ca="1">+-(Inputs!$C$17/Inputs!$C$8)*'Monthly Model'!EA45</f>
        <v>-384.70133421820668</v>
      </c>
      <c r="EB47" s="85">
        <f ca="1">+-(Inputs!$C$17/Inputs!$C$8)*'Monthly Model'!EB45</f>
        <v>-383.55506738510491</v>
      </c>
      <c r="EC47" s="85">
        <f ca="1">+-(Inputs!$C$17/Inputs!$C$8)*'Monthly Model'!EC45</f>
        <v>-382.40593488492044</v>
      </c>
      <c r="ED47" s="85">
        <f ca="1">+-(Inputs!$C$17/Inputs!$C$8)*'Monthly Model'!ED45</f>
        <v>-381.25392955348553</v>
      </c>
    </row>
    <row r="48" spans="2:134" ht="15" customHeight="1" x14ac:dyDescent="0.3">
      <c r="B48" s="8" t="s">
        <v>50</v>
      </c>
      <c r="C48" s="8"/>
      <c r="D48" s="98">
        <f ca="1">+SUM(O48:Z48)</f>
        <v>-4175.6007168792175</v>
      </c>
      <c r="E48" s="98">
        <f t="shared" ca="1" si="415"/>
        <v>-4302.6056083718277</v>
      </c>
      <c r="F48" s="98">
        <f t="shared" ca="1" si="416"/>
        <v>-4433.4734751718797</v>
      </c>
      <c r="G48" s="98">
        <f t="shared" ca="1" si="417"/>
        <v>-4568.3218133698856</v>
      </c>
      <c r="H48" s="98">
        <f t="shared" ca="1" si="424"/>
        <v>-4707.27169281238</v>
      </c>
      <c r="I48" s="98">
        <f t="shared" ca="1" si="418"/>
        <v>-4850.447865801133</v>
      </c>
      <c r="J48" s="98">
        <f t="shared" ca="1" si="419"/>
        <v>-4997.9788790985531</v>
      </c>
      <c r="K48" s="98">
        <f t="shared" ca="1" si="420"/>
        <v>-5149.9971893398351</v>
      </c>
      <c r="L48" s="98">
        <f t="shared" ca="1" si="425"/>
        <v>-5306.6392819554794</v>
      </c>
      <c r="M48" s="98">
        <f t="shared" ca="1" si="421"/>
        <v>-5468.0457937109622</v>
      </c>
      <c r="N48" s="78"/>
      <c r="O48" s="87">
        <f ca="1">+O46-O47</f>
        <v>-343.20806745890093</v>
      </c>
      <c r="P48" s="87">
        <f t="shared" ref="P48" ca="1" si="426">+P46-P47</f>
        <v>-344.0660876275482</v>
      </c>
      <c r="Q48" s="87">
        <f t="shared" ref="Q48:CB48" ca="1" si="427">+Q46-Q47</f>
        <v>-344.92625284661705</v>
      </c>
      <c r="R48" s="87">
        <f t="shared" ca="1" si="427"/>
        <v>-345.78856847873357</v>
      </c>
      <c r="S48" s="87">
        <f t="shared" ca="1" si="427"/>
        <v>-346.65303989993043</v>
      </c>
      <c r="T48" s="87">
        <f t="shared" ca="1" si="427"/>
        <v>-347.51967249968021</v>
      </c>
      <c r="U48" s="87">
        <f t="shared" ca="1" si="427"/>
        <v>-348.38847168092946</v>
      </c>
      <c r="V48" s="87">
        <f t="shared" ca="1" si="427"/>
        <v>-349.25944286013174</v>
      </c>
      <c r="W48" s="87">
        <f t="shared" ca="1" si="427"/>
        <v>-350.13259146728211</v>
      </c>
      <c r="X48" s="87">
        <f t="shared" ca="1" si="427"/>
        <v>-351.00792294595033</v>
      </c>
      <c r="Y48" s="87">
        <f t="shared" ca="1" si="427"/>
        <v>-351.8854427533152</v>
      </c>
      <c r="Z48" s="87">
        <f t="shared" ca="1" si="427"/>
        <v>-352.76515636019855</v>
      </c>
      <c r="AA48" s="87">
        <f t="shared" ca="1" si="427"/>
        <v>-353.64706925109903</v>
      </c>
      <c r="AB48" s="87">
        <f t="shared" ca="1" si="427"/>
        <v>-354.5311869242268</v>
      </c>
      <c r="AC48" s="87">
        <f t="shared" ca="1" si="427"/>
        <v>-355.41751489153734</v>
      </c>
      <c r="AD48" s="87">
        <f t="shared" ca="1" si="427"/>
        <v>-356.30605867876619</v>
      </c>
      <c r="AE48" s="87">
        <f t="shared" ca="1" si="427"/>
        <v>-357.19682382546313</v>
      </c>
      <c r="AF48" s="87">
        <f t="shared" ca="1" si="427"/>
        <v>-358.08981588502684</v>
      </c>
      <c r="AG48" s="87">
        <f t="shared" ca="1" si="427"/>
        <v>-358.9850404247394</v>
      </c>
      <c r="AH48" s="87">
        <f t="shared" ca="1" si="427"/>
        <v>-359.88250302580127</v>
      </c>
      <c r="AI48" s="87">
        <f t="shared" ca="1" si="427"/>
        <v>-360.78220928336583</v>
      </c>
      <c r="AJ48" s="87">
        <f t="shared" ca="1" si="427"/>
        <v>-361.68416480657419</v>
      </c>
      <c r="AK48" s="87">
        <f t="shared" ca="1" si="427"/>
        <v>-362.58837521859061</v>
      </c>
      <c r="AL48" s="87">
        <f t="shared" ca="1" si="427"/>
        <v>-363.4948461566371</v>
      </c>
      <c r="AM48" s="87">
        <f t="shared" ca="1" si="427"/>
        <v>-364.40358327202864</v>
      </c>
      <c r="AN48" s="87">
        <f t="shared" ca="1" si="427"/>
        <v>-365.31459223020875</v>
      </c>
      <c r="AO48" s="87">
        <f t="shared" ca="1" si="427"/>
        <v>-366.2278787107843</v>
      </c>
      <c r="AP48" s="87">
        <f t="shared" ca="1" si="427"/>
        <v>-367.14344840756121</v>
      </c>
      <c r="AQ48" s="87">
        <f t="shared" ca="1" si="427"/>
        <v>-368.06130702858013</v>
      </c>
      <c r="AR48" s="87">
        <f t="shared" ca="1" si="427"/>
        <v>-368.98146029615157</v>
      </c>
      <c r="AS48" s="87">
        <f t="shared" ca="1" si="427"/>
        <v>-369.90391394689192</v>
      </c>
      <c r="AT48" s="87">
        <f t="shared" ca="1" si="427"/>
        <v>-370.82867373175912</v>
      </c>
      <c r="AU48" s="87">
        <f t="shared" ca="1" si="427"/>
        <v>-371.75574541608853</v>
      </c>
      <c r="AV48" s="87">
        <f t="shared" ca="1" si="427"/>
        <v>-372.68513477962881</v>
      </c>
      <c r="AW48" s="87">
        <f t="shared" ca="1" si="427"/>
        <v>-373.6168476165779</v>
      </c>
      <c r="AX48" s="87">
        <f t="shared" ca="1" si="427"/>
        <v>-374.55088973561936</v>
      </c>
      <c r="AY48" s="87">
        <f t="shared" ca="1" si="427"/>
        <v>-375.48726695995839</v>
      </c>
      <c r="AZ48" s="87">
        <f t="shared" ca="1" si="427"/>
        <v>-376.42598512735827</v>
      </c>
      <c r="BA48" s="87">
        <f t="shared" ca="1" si="427"/>
        <v>-377.36705009017669</v>
      </c>
      <c r="BB48" s="87">
        <f t="shared" ca="1" si="427"/>
        <v>-378.31046771540213</v>
      </c>
      <c r="BC48" s="87">
        <f t="shared" ca="1" si="427"/>
        <v>-379.25624388469066</v>
      </c>
      <c r="BD48" s="87">
        <f t="shared" ca="1" si="427"/>
        <v>-380.20438449440235</v>
      </c>
      <c r="BE48" s="87">
        <f t="shared" ca="1" si="427"/>
        <v>-381.15489545563833</v>
      </c>
      <c r="BF48" s="87">
        <f t="shared" ca="1" si="427"/>
        <v>-382.10778269427743</v>
      </c>
      <c r="BG48" s="87">
        <f t="shared" ca="1" si="427"/>
        <v>-383.0630521510131</v>
      </c>
      <c r="BH48" s="87">
        <f t="shared" ca="1" si="427"/>
        <v>-384.02070978139062</v>
      </c>
      <c r="BI48" s="87">
        <f t="shared" ca="1" si="427"/>
        <v>-384.98076155584408</v>
      </c>
      <c r="BJ48" s="87">
        <f t="shared" ca="1" si="427"/>
        <v>-385.94321345973367</v>
      </c>
      <c r="BK48" s="87">
        <f t="shared" ca="1" si="427"/>
        <v>-386.90807149338303</v>
      </c>
      <c r="BL48" s="87">
        <f t="shared" ca="1" si="427"/>
        <v>-387.87534167211646</v>
      </c>
      <c r="BM48" s="87">
        <f t="shared" ca="1" si="427"/>
        <v>-388.8450300262968</v>
      </c>
      <c r="BN48" s="87">
        <f t="shared" ca="1" si="427"/>
        <v>-389.8171426013626</v>
      </c>
      <c r="BO48" s="87">
        <f t="shared" ca="1" si="427"/>
        <v>-390.79168545786598</v>
      </c>
      <c r="BP48" s="87">
        <f t="shared" ca="1" si="427"/>
        <v>-391.76866467151063</v>
      </c>
      <c r="BQ48" s="87">
        <f t="shared" ca="1" si="427"/>
        <v>-392.74808633318941</v>
      </c>
      <c r="BR48" s="87">
        <f t="shared" ca="1" si="427"/>
        <v>-393.7299565490224</v>
      </c>
      <c r="BS48" s="87">
        <f t="shared" ca="1" si="427"/>
        <v>-394.71428144039493</v>
      </c>
      <c r="BT48" s="87">
        <f t="shared" ca="1" si="427"/>
        <v>-395.70106714399589</v>
      </c>
      <c r="BU48" s="87">
        <f t="shared" ca="1" si="427"/>
        <v>-396.69031981185589</v>
      </c>
      <c r="BV48" s="87">
        <f t="shared" ca="1" si="427"/>
        <v>-397.68204561138555</v>
      </c>
      <c r="BW48" s="87">
        <f t="shared" ca="1" si="427"/>
        <v>-398.67625072541398</v>
      </c>
      <c r="BX48" s="87">
        <f t="shared" ca="1" si="427"/>
        <v>-399.6729413522275</v>
      </c>
      <c r="BY48" s="87">
        <f t="shared" ca="1" si="427"/>
        <v>-400.6721237056081</v>
      </c>
      <c r="BZ48" s="87">
        <f t="shared" ca="1" si="427"/>
        <v>-401.67380401487213</v>
      </c>
      <c r="CA48" s="87">
        <f t="shared" ca="1" si="427"/>
        <v>-402.67798852490932</v>
      </c>
      <c r="CB48" s="87">
        <f t="shared" ca="1" si="427"/>
        <v>-403.68468349622157</v>
      </c>
      <c r="CC48" s="87">
        <f t="shared" ref="CC48:ED48" ca="1" si="428">+CC46-CC47</f>
        <v>-404.69389520496213</v>
      </c>
      <c r="CD48" s="87">
        <f t="shared" ca="1" si="428"/>
        <v>-405.7056299429745</v>
      </c>
      <c r="CE48" s="87">
        <f t="shared" ca="1" si="428"/>
        <v>-406.7198940178319</v>
      </c>
      <c r="CF48" s="87">
        <f t="shared" ca="1" si="428"/>
        <v>-407.73669375287648</v>
      </c>
      <c r="CG48" s="87">
        <f t="shared" ca="1" si="428"/>
        <v>-408.75603548725866</v>
      </c>
      <c r="CH48" s="87">
        <f t="shared" ca="1" si="428"/>
        <v>-409.77792557597678</v>
      </c>
      <c r="CI48" s="87">
        <f t="shared" ca="1" si="428"/>
        <v>-410.80237038991669</v>
      </c>
      <c r="CJ48" s="87">
        <f t="shared" ca="1" si="428"/>
        <v>-411.82937631589152</v>
      </c>
      <c r="CK48" s="87">
        <f t="shared" ca="1" si="428"/>
        <v>-412.85894975668123</v>
      </c>
      <c r="CL48" s="87">
        <f t="shared" ca="1" si="428"/>
        <v>-413.89109713107297</v>
      </c>
      <c r="CM48" s="87">
        <f t="shared" ca="1" si="428"/>
        <v>-414.92582487390064</v>
      </c>
      <c r="CN48" s="87">
        <f t="shared" ca="1" si="428"/>
        <v>-415.96313943608538</v>
      </c>
      <c r="CO48" s="87">
        <f t="shared" ca="1" si="428"/>
        <v>-417.00304728467563</v>
      </c>
      <c r="CP48" s="87">
        <f t="shared" ca="1" si="428"/>
        <v>-418.04555490288732</v>
      </c>
      <c r="CQ48" s="87">
        <f t="shared" ca="1" si="428"/>
        <v>-419.09066879014455</v>
      </c>
      <c r="CR48" s="87">
        <f t="shared" ca="1" si="428"/>
        <v>-420.13839546211995</v>
      </c>
      <c r="CS48" s="87">
        <f t="shared" ca="1" si="428"/>
        <v>-421.1887414507753</v>
      </c>
      <c r="CT48" s="87">
        <f t="shared" ca="1" si="428"/>
        <v>-422.2417133044022</v>
      </c>
      <c r="CU48" s="87">
        <f t="shared" ca="1" si="428"/>
        <v>-423.2973175876632</v>
      </c>
      <c r="CV48" s="87">
        <f t="shared" ca="1" si="428"/>
        <v>-424.35556088163236</v>
      </c>
      <c r="CW48" s="87">
        <f t="shared" ca="1" si="428"/>
        <v>-425.41644978383641</v>
      </c>
      <c r="CX48" s="87">
        <f t="shared" ca="1" si="428"/>
        <v>-426.47999090829603</v>
      </c>
      <c r="CY48" s="87">
        <f t="shared" ca="1" si="428"/>
        <v>-427.54619088556677</v>
      </c>
      <c r="CZ48" s="87">
        <f t="shared" ca="1" si="428"/>
        <v>-428.61505636278065</v>
      </c>
      <c r="DA48" s="87">
        <f t="shared" ca="1" si="428"/>
        <v>-429.68659400368767</v>
      </c>
      <c r="DB48" s="87">
        <f t="shared" ca="1" si="428"/>
        <v>-430.7608104886969</v>
      </c>
      <c r="DC48" s="87">
        <f t="shared" ca="1" si="428"/>
        <v>-431.83771251491862</v>
      </c>
      <c r="DD48" s="87">
        <f t="shared" ca="1" si="428"/>
        <v>-432.91730679620588</v>
      </c>
      <c r="DE48" s="87">
        <f t="shared" ca="1" si="428"/>
        <v>-433.9996000631964</v>
      </c>
      <c r="DF48" s="87">
        <f t="shared" ca="1" si="428"/>
        <v>-435.0845990633544</v>
      </c>
      <c r="DG48" s="87">
        <f t="shared" ca="1" si="428"/>
        <v>-436.17231056101281</v>
      </c>
      <c r="DH48" s="87">
        <f t="shared" ca="1" si="428"/>
        <v>-437.26274133741526</v>
      </c>
      <c r="DI48" s="87">
        <f t="shared" ca="1" si="428"/>
        <v>-438.35589819075881</v>
      </c>
      <c r="DJ48" s="87">
        <f t="shared" ca="1" si="428"/>
        <v>-439.45178793623569</v>
      </c>
      <c r="DK48" s="87">
        <f t="shared" ca="1" si="428"/>
        <v>-440.55041740607629</v>
      </c>
      <c r="DL48" s="87">
        <f t="shared" ca="1" si="428"/>
        <v>-441.65179344959148</v>
      </c>
      <c r="DM48" s="87">
        <f t="shared" ca="1" si="428"/>
        <v>-442.75592293321546</v>
      </c>
      <c r="DN48" s="87">
        <f t="shared" ca="1" si="428"/>
        <v>-443.86281274054852</v>
      </c>
      <c r="DO48" s="87">
        <f t="shared" ca="1" si="428"/>
        <v>-444.9724697723999</v>
      </c>
      <c r="DP48" s="87">
        <f t="shared" ca="1" si="428"/>
        <v>-446.08490094683089</v>
      </c>
      <c r="DQ48" s="87">
        <f t="shared" ca="1" si="428"/>
        <v>-447.20011319919797</v>
      </c>
      <c r="DR48" s="87">
        <f t="shared" ca="1" si="428"/>
        <v>-448.31811348219594</v>
      </c>
      <c r="DS48" s="87">
        <f t="shared" ca="1" si="428"/>
        <v>-449.43890876590143</v>
      </c>
      <c r="DT48" s="87">
        <f t="shared" ca="1" si="428"/>
        <v>-450.56250603781621</v>
      </c>
      <c r="DU48" s="87">
        <f t="shared" ca="1" si="428"/>
        <v>-451.68891230291075</v>
      </c>
      <c r="DV48" s="87">
        <f t="shared" ca="1" si="428"/>
        <v>-452.8181345836681</v>
      </c>
      <c r="DW48" s="87">
        <f t="shared" ca="1" si="428"/>
        <v>-453.95017992012725</v>
      </c>
      <c r="DX48" s="87">
        <f t="shared" ca="1" si="428"/>
        <v>-455.0850553699276</v>
      </c>
      <c r="DY48" s="87">
        <f t="shared" ca="1" si="428"/>
        <v>-456.22276800835243</v>
      </c>
      <c r="DZ48" s="87">
        <f t="shared" ca="1" si="428"/>
        <v>-457.36332492837334</v>
      </c>
      <c r="EA48" s="87">
        <f t="shared" ca="1" si="428"/>
        <v>-458.50673324069425</v>
      </c>
      <c r="EB48" s="87">
        <f t="shared" ca="1" si="428"/>
        <v>-459.65300007379602</v>
      </c>
      <c r="EC48" s="87">
        <f t="shared" ca="1" si="428"/>
        <v>-460.80213257398049</v>
      </c>
      <c r="ED48" s="87">
        <f t="shared" ca="1" si="428"/>
        <v>-461.95413790541539</v>
      </c>
    </row>
    <row r="49" spans="2:134" ht="15" customHeight="1" x14ac:dyDescent="0.3">
      <c r="B49" s="9" t="s">
        <v>51</v>
      </c>
      <c r="C49" s="8"/>
      <c r="D49" s="92">
        <f ca="1">+D45+D48</f>
        <v>195824.39928312079</v>
      </c>
      <c r="E49" s="92">
        <f t="shared" ref="E49:M49" ca="1" si="429">+E45+E48</f>
        <v>191521.79367474897</v>
      </c>
      <c r="F49" s="92">
        <f t="shared" ca="1" si="429"/>
        <v>187088.32019957708</v>
      </c>
      <c r="G49" s="92">
        <f t="shared" ca="1" si="429"/>
        <v>182519.99838620718</v>
      </c>
      <c r="H49" s="92">
        <f t="shared" ca="1" si="429"/>
        <v>177812.7266933948</v>
      </c>
      <c r="I49" s="92">
        <f t="shared" ca="1" si="429"/>
        <v>172962.27882759366</v>
      </c>
      <c r="J49" s="92">
        <f t="shared" ca="1" si="429"/>
        <v>167964.29994849511</v>
      </c>
      <c r="K49" s="92">
        <f t="shared" ca="1" si="429"/>
        <v>162814.30275915528</v>
      </c>
      <c r="L49" s="92">
        <f t="shared" ca="1" si="429"/>
        <v>157507.66347719979</v>
      </c>
      <c r="M49" s="92">
        <f t="shared" ca="1" si="429"/>
        <v>152039.61768348882</v>
      </c>
      <c r="N49" s="78"/>
      <c r="O49" s="92">
        <f ca="1">+O45+O48</f>
        <v>199656.79193254109</v>
      </c>
      <c r="P49" s="92">
        <f t="shared" ref="P49:CA49" ca="1" si="430">+P45+P48</f>
        <v>199312.72584491354</v>
      </c>
      <c r="Q49" s="92">
        <f t="shared" ca="1" si="430"/>
        <v>198967.79959206693</v>
      </c>
      <c r="R49" s="92">
        <f t="shared" ca="1" si="430"/>
        <v>198622.01102358819</v>
      </c>
      <c r="S49" s="92">
        <f t="shared" ca="1" si="430"/>
        <v>198275.35798368827</v>
      </c>
      <c r="T49" s="92">
        <f t="shared" ca="1" si="430"/>
        <v>197927.83831118859</v>
      </c>
      <c r="U49" s="92">
        <f t="shared" ca="1" si="430"/>
        <v>197579.44983950767</v>
      </c>
      <c r="V49" s="92">
        <f t="shared" ca="1" si="430"/>
        <v>197230.19039664752</v>
      </c>
      <c r="W49" s="92">
        <f t="shared" ca="1" si="430"/>
        <v>196880.05780518023</v>
      </c>
      <c r="X49" s="92">
        <f t="shared" ca="1" si="430"/>
        <v>196529.04988223428</v>
      </c>
      <c r="Y49" s="92">
        <f t="shared" ca="1" si="430"/>
        <v>196177.16443948096</v>
      </c>
      <c r="Z49" s="92">
        <f t="shared" ca="1" si="430"/>
        <v>195824.39928312076</v>
      </c>
      <c r="AA49" s="92">
        <f t="shared" ca="1" si="430"/>
        <v>195470.75221386965</v>
      </c>
      <c r="AB49" s="92">
        <f t="shared" ca="1" si="430"/>
        <v>195116.22102694542</v>
      </c>
      <c r="AC49" s="92">
        <f t="shared" ca="1" si="430"/>
        <v>194760.80351205388</v>
      </c>
      <c r="AD49" s="92">
        <f t="shared" ca="1" si="430"/>
        <v>194404.49745337511</v>
      </c>
      <c r="AE49" s="92">
        <f t="shared" ca="1" si="430"/>
        <v>194047.30062954963</v>
      </c>
      <c r="AF49" s="92">
        <f t="shared" ca="1" si="430"/>
        <v>193689.2108136646</v>
      </c>
      <c r="AG49" s="92">
        <f t="shared" ca="1" si="430"/>
        <v>193330.22577323986</v>
      </c>
      <c r="AH49" s="92">
        <f t="shared" ca="1" si="430"/>
        <v>192970.34327021404</v>
      </c>
      <c r="AI49" s="92">
        <f t="shared" ca="1" si="430"/>
        <v>192609.56106093069</v>
      </c>
      <c r="AJ49" s="92">
        <f t="shared" ca="1" si="430"/>
        <v>192247.87689612413</v>
      </c>
      <c r="AK49" s="92">
        <f t="shared" ca="1" si="430"/>
        <v>191885.28852090554</v>
      </c>
      <c r="AL49" s="92">
        <f t="shared" ca="1" si="430"/>
        <v>191521.79367474891</v>
      </c>
      <c r="AM49" s="92">
        <f t="shared" ca="1" si="430"/>
        <v>191157.39009147687</v>
      </c>
      <c r="AN49" s="92">
        <f t="shared" ca="1" si="430"/>
        <v>190792.07549924665</v>
      </c>
      <c r="AO49" s="92">
        <f t="shared" ca="1" si="430"/>
        <v>190425.84762053587</v>
      </c>
      <c r="AP49" s="92">
        <f t="shared" ca="1" si="430"/>
        <v>190058.70417212832</v>
      </c>
      <c r="AQ49" s="92">
        <f t="shared" ca="1" si="430"/>
        <v>189690.64286509974</v>
      </c>
      <c r="AR49" s="92">
        <f t="shared" ca="1" si="430"/>
        <v>189321.6614048036</v>
      </c>
      <c r="AS49" s="92">
        <f t="shared" ca="1" si="430"/>
        <v>188951.75749085672</v>
      </c>
      <c r="AT49" s="92">
        <f t="shared" ca="1" si="430"/>
        <v>188580.92881712495</v>
      </c>
      <c r="AU49" s="92">
        <f t="shared" ca="1" si="430"/>
        <v>188209.17307170885</v>
      </c>
      <c r="AV49" s="92">
        <f t="shared" ca="1" si="430"/>
        <v>187836.48793692922</v>
      </c>
      <c r="AW49" s="92">
        <f t="shared" ca="1" si="430"/>
        <v>187462.87108931263</v>
      </c>
      <c r="AX49" s="92">
        <f t="shared" ca="1" si="430"/>
        <v>187088.32019957702</v>
      </c>
      <c r="AY49" s="92">
        <f t="shared" ca="1" si="430"/>
        <v>186712.83293261705</v>
      </c>
      <c r="AZ49" s="92">
        <f t="shared" ca="1" si="430"/>
        <v>186336.40694748968</v>
      </c>
      <c r="BA49" s="92">
        <f t="shared" ca="1" si="430"/>
        <v>185959.03989739952</v>
      </c>
      <c r="BB49" s="92">
        <f t="shared" ca="1" si="430"/>
        <v>185580.72942968411</v>
      </c>
      <c r="BC49" s="92">
        <f t="shared" ca="1" si="430"/>
        <v>185201.47318579943</v>
      </c>
      <c r="BD49" s="92">
        <f t="shared" ca="1" si="430"/>
        <v>184821.26880130504</v>
      </c>
      <c r="BE49" s="92">
        <f t="shared" ca="1" si="430"/>
        <v>184440.1139058494</v>
      </c>
      <c r="BF49" s="92">
        <f t="shared" ca="1" si="430"/>
        <v>184058.00612315512</v>
      </c>
      <c r="BG49" s="92">
        <f t="shared" ca="1" si="430"/>
        <v>183674.94307100412</v>
      </c>
      <c r="BH49" s="92">
        <f t="shared" ca="1" si="430"/>
        <v>183290.92236122274</v>
      </c>
      <c r="BI49" s="92">
        <f t="shared" ca="1" si="430"/>
        <v>182905.9415996669</v>
      </c>
      <c r="BJ49" s="92">
        <f t="shared" ca="1" si="430"/>
        <v>182519.99838620715</v>
      </c>
      <c r="BK49" s="92">
        <f t="shared" ca="1" si="430"/>
        <v>182133.09031471377</v>
      </c>
      <c r="BL49" s="92">
        <f t="shared" ca="1" si="430"/>
        <v>181745.21497304164</v>
      </c>
      <c r="BM49" s="92">
        <f t="shared" ca="1" si="430"/>
        <v>181356.36994301534</v>
      </c>
      <c r="BN49" s="92">
        <f t="shared" ca="1" si="430"/>
        <v>180966.55280041398</v>
      </c>
      <c r="BO49" s="92">
        <f t="shared" ca="1" si="430"/>
        <v>180575.76111495611</v>
      </c>
      <c r="BP49" s="92">
        <f t="shared" ca="1" si="430"/>
        <v>180183.9924502846</v>
      </c>
      <c r="BQ49" s="92">
        <f t="shared" ca="1" si="430"/>
        <v>179791.24436395141</v>
      </c>
      <c r="BR49" s="92">
        <f t="shared" ca="1" si="430"/>
        <v>179397.5144074024</v>
      </c>
      <c r="BS49" s="92">
        <f t="shared" ca="1" si="430"/>
        <v>179002.80012596201</v>
      </c>
      <c r="BT49" s="92">
        <f t="shared" ca="1" si="430"/>
        <v>178607.09905881801</v>
      </c>
      <c r="BU49" s="92">
        <f t="shared" ca="1" si="430"/>
        <v>178210.40873900615</v>
      </c>
      <c r="BV49" s="92">
        <f t="shared" ca="1" si="430"/>
        <v>177812.72669339477</v>
      </c>
      <c r="BW49" s="92">
        <f t="shared" ca="1" si="430"/>
        <v>177414.05044266937</v>
      </c>
      <c r="BX49" s="92">
        <f t="shared" ca="1" si="430"/>
        <v>177014.37750131713</v>
      </c>
      <c r="BY49" s="92">
        <f t="shared" ca="1" si="430"/>
        <v>176613.70537761151</v>
      </c>
      <c r="BZ49" s="92">
        <f t="shared" ca="1" si="430"/>
        <v>176212.03157359664</v>
      </c>
      <c r="CA49" s="92">
        <f t="shared" ca="1" si="430"/>
        <v>175809.35358507175</v>
      </c>
      <c r="CB49" s="92">
        <f t="shared" ref="CB49:ED49" ca="1" si="431">+CB45+CB48</f>
        <v>175405.66890157553</v>
      </c>
      <c r="CC49" s="92">
        <f t="shared" ca="1" si="431"/>
        <v>175000.97500637057</v>
      </c>
      <c r="CD49" s="92">
        <f t="shared" ca="1" si="431"/>
        <v>174595.2693764276</v>
      </c>
      <c r="CE49" s="92">
        <f t="shared" ca="1" si="431"/>
        <v>174188.54948240978</v>
      </c>
      <c r="CF49" s="92">
        <f t="shared" ca="1" si="431"/>
        <v>173780.81278865691</v>
      </c>
      <c r="CG49" s="92">
        <f t="shared" ca="1" si="431"/>
        <v>173372.05675316966</v>
      </c>
      <c r="CH49" s="92">
        <f t="shared" ca="1" si="431"/>
        <v>172962.27882759369</v>
      </c>
      <c r="CI49" s="92">
        <f t="shared" ca="1" si="431"/>
        <v>172551.47645720377</v>
      </c>
      <c r="CJ49" s="92">
        <f t="shared" ca="1" si="431"/>
        <v>172139.64708088787</v>
      </c>
      <c r="CK49" s="92">
        <f t="shared" ca="1" si="431"/>
        <v>171726.78813113118</v>
      </c>
      <c r="CL49" s="92">
        <f t="shared" ca="1" si="431"/>
        <v>171312.89703400011</v>
      </c>
      <c r="CM49" s="92">
        <f t="shared" ca="1" si="431"/>
        <v>170897.9712091262</v>
      </c>
      <c r="CN49" s="92">
        <f t="shared" ca="1" si="431"/>
        <v>170482.00806969011</v>
      </c>
      <c r="CO49" s="92">
        <f t="shared" ca="1" si="431"/>
        <v>170065.00502240544</v>
      </c>
      <c r="CP49" s="92">
        <f t="shared" ca="1" si="431"/>
        <v>169646.95946750254</v>
      </c>
      <c r="CQ49" s="92">
        <f t="shared" ca="1" si="431"/>
        <v>169227.86879871238</v>
      </c>
      <c r="CR49" s="92">
        <f t="shared" ca="1" si="431"/>
        <v>168807.73040325026</v>
      </c>
      <c r="CS49" s="92">
        <f t="shared" ca="1" si="431"/>
        <v>168386.54166179948</v>
      </c>
      <c r="CT49" s="92">
        <f t="shared" ca="1" si="431"/>
        <v>167964.29994849509</v>
      </c>
      <c r="CU49" s="92">
        <f t="shared" ca="1" si="431"/>
        <v>167541.00263090743</v>
      </c>
      <c r="CV49" s="92">
        <f t="shared" ca="1" si="431"/>
        <v>167116.64707002579</v>
      </c>
      <c r="CW49" s="92">
        <f t="shared" ca="1" si="431"/>
        <v>166691.23062024196</v>
      </c>
      <c r="CX49" s="92">
        <f t="shared" ca="1" si="431"/>
        <v>166264.75062933366</v>
      </c>
      <c r="CY49" s="92">
        <f t="shared" ca="1" si="431"/>
        <v>165837.2044384481</v>
      </c>
      <c r="CZ49" s="92">
        <f t="shared" ca="1" si="431"/>
        <v>165408.58938208531</v>
      </c>
      <c r="DA49" s="92">
        <f t="shared" ca="1" si="431"/>
        <v>164978.90278808161</v>
      </c>
      <c r="DB49" s="92">
        <f t="shared" ca="1" si="431"/>
        <v>164548.14197759292</v>
      </c>
      <c r="DC49" s="92">
        <f t="shared" ca="1" si="431"/>
        <v>164116.30426507801</v>
      </c>
      <c r="DD49" s="92">
        <f t="shared" ca="1" si="431"/>
        <v>163683.3869582818</v>
      </c>
      <c r="DE49" s="92">
        <f t="shared" ca="1" si="431"/>
        <v>163249.38735821861</v>
      </c>
      <c r="DF49" s="92">
        <f t="shared" ca="1" si="431"/>
        <v>162814.30275915525</v>
      </c>
      <c r="DG49" s="92">
        <f t="shared" ca="1" si="431"/>
        <v>162378.13044859425</v>
      </c>
      <c r="DH49" s="92">
        <f t="shared" ca="1" si="431"/>
        <v>161940.86770725684</v>
      </c>
      <c r="DI49" s="92">
        <f t="shared" ca="1" si="431"/>
        <v>161502.51180906608</v>
      </c>
      <c r="DJ49" s="92">
        <f t="shared" ca="1" si="431"/>
        <v>161063.06002112984</v>
      </c>
      <c r="DK49" s="92">
        <f t="shared" ca="1" si="431"/>
        <v>160622.50960372377</v>
      </c>
      <c r="DL49" s="92">
        <f t="shared" ca="1" si="431"/>
        <v>160180.85781027417</v>
      </c>
      <c r="DM49" s="92">
        <f t="shared" ca="1" si="431"/>
        <v>159738.10188734095</v>
      </c>
      <c r="DN49" s="92">
        <f t="shared" ca="1" si="431"/>
        <v>159294.23907460039</v>
      </c>
      <c r="DO49" s="92">
        <f t="shared" ca="1" si="431"/>
        <v>158849.26660482801</v>
      </c>
      <c r="DP49" s="92">
        <f t="shared" ca="1" si="431"/>
        <v>158403.18170388119</v>
      </c>
      <c r="DQ49" s="92">
        <f t="shared" ca="1" si="431"/>
        <v>157955.981590682</v>
      </c>
      <c r="DR49" s="92">
        <f t="shared" ca="1" si="431"/>
        <v>157507.66347719979</v>
      </c>
      <c r="DS49" s="92">
        <f t="shared" ca="1" si="431"/>
        <v>157058.22456843388</v>
      </c>
      <c r="DT49" s="92">
        <f t="shared" ca="1" si="431"/>
        <v>156607.66206239606</v>
      </c>
      <c r="DU49" s="92">
        <f t="shared" ca="1" si="431"/>
        <v>156155.97315009314</v>
      </c>
      <c r="DV49" s="92">
        <f t="shared" ca="1" si="431"/>
        <v>155703.15501550946</v>
      </c>
      <c r="DW49" s="92">
        <f t="shared" ca="1" si="431"/>
        <v>155249.20483558933</v>
      </c>
      <c r="DX49" s="92">
        <f t="shared" ca="1" si="431"/>
        <v>154794.11978021939</v>
      </c>
      <c r="DY49" s="92">
        <f t="shared" ca="1" si="431"/>
        <v>154337.89701221103</v>
      </c>
      <c r="DZ49" s="92">
        <f t="shared" ca="1" si="431"/>
        <v>153880.53368728267</v>
      </c>
      <c r="EA49" s="92">
        <f t="shared" ca="1" si="431"/>
        <v>153422.02695404197</v>
      </c>
      <c r="EB49" s="92">
        <f t="shared" ca="1" si="431"/>
        <v>152962.37395396817</v>
      </c>
      <c r="EC49" s="92">
        <f t="shared" ca="1" si="431"/>
        <v>152501.5718213942</v>
      </c>
      <c r="ED49" s="92">
        <f t="shared" ca="1" si="431"/>
        <v>152039.61768348879</v>
      </c>
    </row>
    <row r="50" spans="2:134" ht="15" customHeight="1" x14ac:dyDescent="0.3">
      <c r="B50" s="10"/>
      <c r="C50" s="8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78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96"/>
      <c r="EB50" s="96"/>
      <c r="EC50" s="96"/>
      <c r="ED50" s="96"/>
    </row>
    <row r="51" spans="2:134" ht="15" customHeight="1" x14ac:dyDescent="0.3">
      <c r="B51" s="7" t="s">
        <v>56</v>
      </c>
      <c r="C51" s="8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78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96"/>
      <c r="DY51" s="96"/>
      <c r="DZ51" s="96"/>
      <c r="EA51" s="96"/>
      <c r="EB51" s="96"/>
      <c r="EC51" s="96"/>
      <c r="ED51" s="96"/>
    </row>
    <row r="52" spans="2:134" ht="15" customHeight="1" x14ac:dyDescent="0.3">
      <c r="B52" s="8" t="s">
        <v>74</v>
      </c>
      <c r="C52" s="8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78"/>
      <c r="O52" s="97">
        <f ca="1">+Inputs!C69</f>
        <v>50000</v>
      </c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96"/>
      <c r="DY52" s="96"/>
      <c r="DZ52" s="96"/>
      <c r="EA52" s="96"/>
      <c r="EB52" s="96"/>
      <c r="EC52" s="96"/>
      <c r="ED52" s="96"/>
    </row>
    <row r="53" spans="2:134" ht="15" customHeight="1" x14ac:dyDescent="0.3">
      <c r="B53" s="7"/>
      <c r="C53" s="8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78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6"/>
      <c r="DV53" s="96"/>
      <c r="DW53" s="96"/>
      <c r="DX53" s="96"/>
      <c r="DY53" s="96"/>
      <c r="DZ53" s="96"/>
      <c r="EA53" s="96"/>
      <c r="EB53" s="96"/>
      <c r="EC53" s="96"/>
      <c r="ED53" s="96"/>
    </row>
    <row r="54" spans="2:134" ht="15" customHeight="1" x14ac:dyDescent="0.3">
      <c r="B54" s="8" t="str">
        <f>+Inputs!B69&amp;" BOP"</f>
        <v>Available Cash Reserve BOP</v>
      </c>
      <c r="C54" s="8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78"/>
      <c r="O54" s="85">
        <f ca="1">+Inputs!C69</f>
        <v>50000</v>
      </c>
      <c r="P54" s="97">
        <f ca="1">+O62</f>
        <v>50000</v>
      </c>
      <c r="Q54" s="97">
        <f t="shared" ref="Q54:BV54" ca="1" si="432">+P62</f>
        <v>50000</v>
      </c>
      <c r="R54" s="97">
        <f t="shared" ca="1" si="432"/>
        <v>50000</v>
      </c>
      <c r="S54" s="97">
        <f t="shared" ca="1" si="432"/>
        <v>50000</v>
      </c>
      <c r="T54" s="97">
        <f t="shared" ca="1" si="432"/>
        <v>50000</v>
      </c>
      <c r="U54" s="97">
        <f t="shared" ca="1" si="432"/>
        <v>50000</v>
      </c>
      <c r="V54" s="97">
        <f t="shared" ca="1" si="432"/>
        <v>50000</v>
      </c>
      <c r="W54" s="97">
        <f t="shared" ca="1" si="432"/>
        <v>50000</v>
      </c>
      <c r="X54" s="97">
        <f t="shared" ca="1" si="432"/>
        <v>50000</v>
      </c>
      <c r="Y54" s="97">
        <f t="shared" ca="1" si="432"/>
        <v>50000</v>
      </c>
      <c r="Z54" s="97">
        <f t="shared" ca="1" si="432"/>
        <v>50000</v>
      </c>
      <c r="AA54" s="97">
        <f t="shared" ca="1" si="432"/>
        <v>50000</v>
      </c>
      <c r="AB54" s="97">
        <f t="shared" ca="1" si="432"/>
        <v>50000</v>
      </c>
      <c r="AC54" s="97">
        <f t="shared" ca="1" si="432"/>
        <v>50000</v>
      </c>
      <c r="AD54" s="97">
        <f t="shared" ca="1" si="432"/>
        <v>50000</v>
      </c>
      <c r="AE54" s="97">
        <f t="shared" ca="1" si="432"/>
        <v>50000</v>
      </c>
      <c r="AF54" s="97">
        <f t="shared" ca="1" si="432"/>
        <v>50000</v>
      </c>
      <c r="AG54" s="97">
        <f t="shared" ca="1" si="432"/>
        <v>50000</v>
      </c>
      <c r="AH54" s="97">
        <f t="shared" ca="1" si="432"/>
        <v>50000</v>
      </c>
      <c r="AI54" s="97">
        <f t="shared" ca="1" si="432"/>
        <v>50000</v>
      </c>
      <c r="AJ54" s="97">
        <f t="shared" ca="1" si="432"/>
        <v>50000</v>
      </c>
      <c r="AK54" s="97">
        <f t="shared" ca="1" si="432"/>
        <v>50000</v>
      </c>
      <c r="AL54" s="97">
        <f t="shared" ca="1" si="432"/>
        <v>50000</v>
      </c>
      <c r="AM54" s="97">
        <f t="shared" ca="1" si="432"/>
        <v>50000</v>
      </c>
      <c r="AN54" s="97">
        <f t="shared" ca="1" si="432"/>
        <v>50000</v>
      </c>
      <c r="AO54" s="97">
        <f t="shared" ca="1" si="432"/>
        <v>50000</v>
      </c>
      <c r="AP54" s="97">
        <f t="shared" ca="1" si="432"/>
        <v>50000</v>
      </c>
      <c r="AQ54" s="97">
        <f t="shared" ca="1" si="432"/>
        <v>50000</v>
      </c>
      <c r="AR54" s="97">
        <f t="shared" ca="1" si="432"/>
        <v>50000</v>
      </c>
      <c r="AS54" s="97">
        <f t="shared" ca="1" si="432"/>
        <v>50000</v>
      </c>
      <c r="AT54" s="97">
        <f t="shared" ca="1" si="432"/>
        <v>50000</v>
      </c>
      <c r="AU54" s="97">
        <f t="shared" ca="1" si="432"/>
        <v>50000</v>
      </c>
      <c r="AV54" s="97">
        <f t="shared" ca="1" si="432"/>
        <v>50000</v>
      </c>
      <c r="AW54" s="97">
        <f t="shared" ca="1" si="432"/>
        <v>50000</v>
      </c>
      <c r="AX54" s="97">
        <f t="shared" ca="1" si="432"/>
        <v>50000</v>
      </c>
      <c r="AY54" s="97">
        <f t="shared" ca="1" si="432"/>
        <v>50000</v>
      </c>
      <c r="AZ54" s="97">
        <f t="shared" ca="1" si="432"/>
        <v>50000</v>
      </c>
      <c r="BA54" s="97">
        <f t="shared" ca="1" si="432"/>
        <v>50000</v>
      </c>
      <c r="BB54" s="97">
        <f t="shared" ca="1" si="432"/>
        <v>50000</v>
      </c>
      <c r="BC54" s="97">
        <f t="shared" ca="1" si="432"/>
        <v>50000</v>
      </c>
      <c r="BD54" s="97">
        <f t="shared" ca="1" si="432"/>
        <v>50000</v>
      </c>
      <c r="BE54" s="97">
        <f t="shared" ca="1" si="432"/>
        <v>50000</v>
      </c>
      <c r="BF54" s="97">
        <f t="shared" ca="1" si="432"/>
        <v>50000</v>
      </c>
      <c r="BG54" s="97">
        <f t="shared" ca="1" si="432"/>
        <v>50000</v>
      </c>
      <c r="BH54" s="97">
        <f t="shared" ca="1" si="432"/>
        <v>50000</v>
      </c>
      <c r="BI54" s="97">
        <f t="shared" ca="1" si="432"/>
        <v>50000</v>
      </c>
      <c r="BJ54" s="97">
        <f t="shared" ca="1" si="432"/>
        <v>50000</v>
      </c>
      <c r="BK54" s="97">
        <f t="shared" ca="1" si="432"/>
        <v>50000</v>
      </c>
      <c r="BL54" s="97">
        <f t="shared" ca="1" si="432"/>
        <v>50000</v>
      </c>
      <c r="BM54" s="97">
        <f t="shared" ca="1" si="432"/>
        <v>50000</v>
      </c>
      <c r="BN54" s="97">
        <f t="shared" ca="1" si="432"/>
        <v>50000</v>
      </c>
      <c r="BO54" s="97">
        <f t="shared" ca="1" si="432"/>
        <v>50000</v>
      </c>
      <c r="BP54" s="97">
        <f t="shared" ca="1" si="432"/>
        <v>50000</v>
      </c>
      <c r="BQ54" s="97">
        <f t="shared" ca="1" si="432"/>
        <v>50000</v>
      </c>
      <c r="BR54" s="97">
        <f t="shared" ca="1" si="432"/>
        <v>50000</v>
      </c>
      <c r="BS54" s="97">
        <f t="shared" ca="1" si="432"/>
        <v>50000</v>
      </c>
      <c r="BT54" s="97">
        <f t="shared" ca="1" si="432"/>
        <v>50000</v>
      </c>
      <c r="BU54" s="97">
        <f t="shared" ca="1" si="432"/>
        <v>50000</v>
      </c>
      <c r="BV54" s="97">
        <f t="shared" ca="1" si="432"/>
        <v>50000</v>
      </c>
      <c r="BW54" s="97">
        <f t="shared" ref="BW54" ca="1" si="433">+BV62</f>
        <v>50000</v>
      </c>
      <c r="BX54" s="97">
        <f t="shared" ref="BX54" ca="1" si="434">+BW62</f>
        <v>50000</v>
      </c>
      <c r="BY54" s="97">
        <f t="shared" ref="BY54" ca="1" si="435">+BX62</f>
        <v>50000</v>
      </c>
      <c r="BZ54" s="97">
        <f t="shared" ref="BZ54" ca="1" si="436">+BY62</f>
        <v>50000</v>
      </c>
      <c r="CA54" s="97">
        <f t="shared" ref="CA54" ca="1" si="437">+BZ62</f>
        <v>50000</v>
      </c>
      <c r="CB54" s="97">
        <f t="shared" ref="CB54" ca="1" si="438">+CA62</f>
        <v>50000</v>
      </c>
      <c r="CC54" s="97">
        <f t="shared" ref="CC54" ca="1" si="439">+CB62</f>
        <v>50000</v>
      </c>
      <c r="CD54" s="97">
        <f t="shared" ref="CD54" ca="1" si="440">+CC62</f>
        <v>50000</v>
      </c>
      <c r="CE54" s="97">
        <f t="shared" ref="CE54" ca="1" si="441">+CD62</f>
        <v>50000</v>
      </c>
      <c r="CF54" s="97">
        <f t="shared" ref="CF54" ca="1" si="442">+CE62</f>
        <v>50000</v>
      </c>
      <c r="CG54" s="97">
        <f t="shared" ref="CG54" ca="1" si="443">+CF62</f>
        <v>50000</v>
      </c>
      <c r="CH54" s="97">
        <f t="shared" ref="CH54" ca="1" si="444">+CG62</f>
        <v>50000</v>
      </c>
      <c r="CI54" s="97">
        <f t="shared" ref="CI54" ca="1" si="445">+CH62</f>
        <v>50000</v>
      </c>
      <c r="CJ54" s="97">
        <f t="shared" ref="CJ54" ca="1" si="446">+CI62</f>
        <v>50000</v>
      </c>
      <c r="CK54" s="97">
        <f t="shared" ref="CK54" ca="1" si="447">+CJ62</f>
        <v>50000</v>
      </c>
      <c r="CL54" s="97">
        <f t="shared" ref="CL54" ca="1" si="448">+CK62</f>
        <v>50000</v>
      </c>
      <c r="CM54" s="97">
        <f t="shared" ref="CM54" ca="1" si="449">+CL62</f>
        <v>50000</v>
      </c>
      <c r="CN54" s="97">
        <f t="shared" ref="CN54" ca="1" si="450">+CM62</f>
        <v>50000</v>
      </c>
      <c r="CO54" s="97">
        <f t="shared" ref="CO54" ca="1" si="451">+CN62</f>
        <v>50000</v>
      </c>
      <c r="CP54" s="97">
        <f t="shared" ref="CP54" ca="1" si="452">+CO62</f>
        <v>50000</v>
      </c>
      <c r="CQ54" s="97">
        <f t="shared" ref="CQ54" ca="1" si="453">+CP62</f>
        <v>50000</v>
      </c>
      <c r="CR54" s="97">
        <f t="shared" ref="CR54" ca="1" si="454">+CQ62</f>
        <v>50000</v>
      </c>
      <c r="CS54" s="97">
        <f t="shared" ref="CS54" ca="1" si="455">+CR62</f>
        <v>50000</v>
      </c>
      <c r="CT54" s="97">
        <f t="shared" ref="CT54" ca="1" si="456">+CS62</f>
        <v>50000</v>
      </c>
      <c r="CU54" s="97">
        <f t="shared" ref="CU54" ca="1" si="457">+CT62</f>
        <v>50000</v>
      </c>
      <c r="CV54" s="97">
        <f t="shared" ref="CV54" ca="1" si="458">+CU62</f>
        <v>50000</v>
      </c>
      <c r="CW54" s="97">
        <f t="shared" ref="CW54" ca="1" si="459">+CV62</f>
        <v>50000</v>
      </c>
      <c r="CX54" s="97">
        <f t="shared" ref="CX54" ca="1" si="460">+CW62</f>
        <v>50000</v>
      </c>
      <c r="CY54" s="97">
        <f t="shared" ref="CY54" ca="1" si="461">+CX62</f>
        <v>50000</v>
      </c>
      <c r="CZ54" s="97">
        <f t="shared" ref="CZ54" ca="1" si="462">+CY62</f>
        <v>50000</v>
      </c>
      <c r="DA54" s="97">
        <f t="shared" ref="DA54" ca="1" si="463">+CZ62</f>
        <v>50000</v>
      </c>
      <c r="DB54" s="97">
        <f t="shared" ref="DB54" ca="1" si="464">+DA62</f>
        <v>50000</v>
      </c>
      <c r="DC54" s="97">
        <f t="shared" ref="DC54" ca="1" si="465">+DB62</f>
        <v>50000</v>
      </c>
      <c r="DD54" s="97">
        <f t="shared" ref="DD54" ca="1" si="466">+DC62</f>
        <v>50000</v>
      </c>
      <c r="DE54" s="97">
        <f t="shared" ref="DE54" ca="1" si="467">+DD62</f>
        <v>50000</v>
      </c>
      <c r="DF54" s="97">
        <f t="shared" ref="DF54" ca="1" si="468">+DE62</f>
        <v>50000</v>
      </c>
      <c r="DG54" s="97">
        <f t="shared" ref="DG54" ca="1" si="469">+DF62</f>
        <v>50000</v>
      </c>
      <c r="DH54" s="97">
        <f t="shared" ref="DH54" ca="1" si="470">+DG62</f>
        <v>50000</v>
      </c>
      <c r="DI54" s="97">
        <f t="shared" ref="DI54" ca="1" si="471">+DH62</f>
        <v>50000</v>
      </c>
      <c r="DJ54" s="97">
        <f t="shared" ref="DJ54" ca="1" si="472">+DI62</f>
        <v>50000</v>
      </c>
      <c r="DK54" s="97">
        <f t="shared" ref="DK54" ca="1" si="473">+DJ62</f>
        <v>50000</v>
      </c>
      <c r="DL54" s="97">
        <f t="shared" ref="DL54" ca="1" si="474">+DK62</f>
        <v>50000</v>
      </c>
      <c r="DM54" s="97">
        <f t="shared" ref="DM54" ca="1" si="475">+DL62</f>
        <v>50000</v>
      </c>
      <c r="DN54" s="97">
        <f t="shared" ref="DN54" ca="1" si="476">+DM62</f>
        <v>50000</v>
      </c>
      <c r="DO54" s="97">
        <f t="shared" ref="DO54" ca="1" si="477">+DN62</f>
        <v>50000</v>
      </c>
      <c r="DP54" s="97">
        <f t="shared" ref="DP54" ca="1" si="478">+DO62</f>
        <v>50000</v>
      </c>
      <c r="DQ54" s="97">
        <f t="shared" ref="DQ54" ca="1" si="479">+DP62</f>
        <v>50000</v>
      </c>
      <c r="DR54" s="97">
        <f t="shared" ref="DR54" ca="1" si="480">+DQ62</f>
        <v>50000</v>
      </c>
      <c r="DS54" s="97">
        <f t="shared" ref="DS54" ca="1" si="481">+DR62</f>
        <v>50000</v>
      </c>
      <c r="DT54" s="97">
        <f t="shared" ref="DT54" ca="1" si="482">+DS62</f>
        <v>50000</v>
      </c>
      <c r="DU54" s="97">
        <f t="shared" ref="DU54" ca="1" si="483">+DT62</f>
        <v>50000</v>
      </c>
      <c r="DV54" s="97">
        <f t="shared" ref="DV54" ca="1" si="484">+DU62</f>
        <v>50000</v>
      </c>
      <c r="DW54" s="97">
        <f t="shared" ref="DW54" ca="1" si="485">+DV62</f>
        <v>50000</v>
      </c>
      <c r="DX54" s="97">
        <f t="shared" ref="DX54" ca="1" si="486">+DW62</f>
        <v>50000</v>
      </c>
      <c r="DY54" s="97">
        <f t="shared" ref="DY54" ca="1" si="487">+DX62</f>
        <v>50000</v>
      </c>
      <c r="DZ54" s="97">
        <f t="shared" ref="DZ54" ca="1" si="488">+DY62</f>
        <v>50000</v>
      </c>
      <c r="EA54" s="97">
        <f t="shared" ref="EA54" ca="1" si="489">+DZ62</f>
        <v>50000</v>
      </c>
      <c r="EB54" s="97">
        <f t="shared" ref="EB54" ca="1" si="490">+EA62</f>
        <v>50000</v>
      </c>
      <c r="EC54" s="97">
        <f t="shared" ref="EC54:ED54" ca="1" si="491">+EB62</f>
        <v>50000</v>
      </c>
      <c r="ED54" s="97">
        <f t="shared" ca="1" si="491"/>
        <v>50000</v>
      </c>
    </row>
    <row r="55" spans="2:134" ht="15" customHeight="1" x14ac:dyDescent="0.3">
      <c r="B55" s="8" t="str">
        <f>+B37</f>
        <v>Net Operating Profit Pre-Tax</v>
      </c>
      <c r="C55" s="8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78"/>
      <c r="O55" s="87">
        <f ca="1">+O37</f>
        <v>4073.4585992077655</v>
      </c>
      <c r="P55" s="87">
        <f t="shared" ref="P55:AT55" ca="1" si="492">+P37</f>
        <v>4073.4585992077655</v>
      </c>
      <c r="Q55" s="87">
        <f t="shared" ca="1" si="492"/>
        <v>4073.4585992077655</v>
      </c>
      <c r="R55" s="87">
        <f t="shared" ca="1" si="492"/>
        <v>4073.4585992077655</v>
      </c>
      <c r="S55" s="87">
        <f t="shared" ca="1" si="492"/>
        <v>4073.4585992077655</v>
      </c>
      <c r="T55" s="87">
        <f t="shared" ca="1" si="492"/>
        <v>4073.4585992077655</v>
      </c>
      <c r="U55" s="87">
        <f t="shared" ca="1" si="492"/>
        <v>4073.4585992077655</v>
      </c>
      <c r="V55" s="87">
        <f t="shared" ca="1" si="492"/>
        <v>4073.4585992077655</v>
      </c>
      <c r="W55" s="87">
        <f t="shared" ca="1" si="492"/>
        <v>4073.4585992077655</v>
      </c>
      <c r="X55" s="87">
        <f t="shared" ca="1" si="492"/>
        <v>4073.4585992077655</v>
      </c>
      <c r="Y55" s="87">
        <f t="shared" ca="1" si="492"/>
        <v>4073.4585992077655</v>
      </c>
      <c r="Z55" s="87">
        <f t="shared" ca="1" si="492"/>
        <v>4073.4585992077655</v>
      </c>
      <c r="AA55" s="87">
        <f t="shared" ca="1" si="492"/>
        <v>4073.4585992077655</v>
      </c>
      <c r="AB55" s="87">
        <f t="shared" ca="1" si="492"/>
        <v>4073.4585992077655</v>
      </c>
      <c r="AC55" s="87">
        <f t="shared" ca="1" si="492"/>
        <v>4073.4585992077655</v>
      </c>
      <c r="AD55" s="87">
        <f t="shared" ca="1" si="492"/>
        <v>4073.4585992077655</v>
      </c>
      <c r="AE55" s="87">
        <f t="shared" ca="1" si="492"/>
        <v>4073.4585992077655</v>
      </c>
      <c r="AF55" s="87">
        <f t="shared" ca="1" si="492"/>
        <v>4073.4585992077655</v>
      </c>
      <c r="AG55" s="87">
        <f t="shared" ca="1" si="492"/>
        <v>4073.4585992077655</v>
      </c>
      <c r="AH55" s="87">
        <f t="shared" ca="1" si="492"/>
        <v>4073.4585992077655</v>
      </c>
      <c r="AI55" s="87">
        <f t="shared" ca="1" si="492"/>
        <v>4073.4585992077655</v>
      </c>
      <c r="AJ55" s="87">
        <f t="shared" ca="1" si="492"/>
        <v>4073.4585992077655</v>
      </c>
      <c r="AK55" s="87">
        <f t="shared" ca="1" si="492"/>
        <v>4073.4585992077655</v>
      </c>
      <c r="AL55" s="87">
        <f t="shared" ca="1" si="492"/>
        <v>4073.4585992077655</v>
      </c>
      <c r="AM55" s="87">
        <f t="shared" ca="1" si="492"/>
        <v>4073.4585992077655</v>
      </c>
      <c r="AN55" s="87">
        <f t="shared" ca="1" si="492"/>
        <v>4073.4585992077655</v>
      </c>
      <c r="AO55" s="87">
        <f t="shared" ca="1" si="492"/>
        <v>4073.4585992077655</v>
      </c>
      <c r="AP55" s="87">
        <f t="shared" ca="1" si="492"/>
        <v>4073.4585992077655</v>
      </c>
      <c r="AQ55" s="87">
        <f t="shared" ca="1" si="492"/>
        <v>4073.4585992077655</v>
      </c>
      <c r="AR55" s="87">
        <f t="shared" ca="1" si="492"/>
        <v>4073.4585992077655</v>
      </c>
      <c r="AS55" s="87">
        <f t="shared" ca="1" si="492"/>
        <v>4073.4585992077655</v>
      </c>
      <c r="AT55" s="87">
        <f t="shared" ca="1" si="492"/>
        <v>4073.4585992077655</v>
      </c>
      <c r="AU55" s="87">
        <f t="shared" ref="AU55:BV55" ca="1" si="493">+AU37</f>
        <v>4073.4585992077655</v>
      </c>
      <c r="AV55" s="87">
        <f t="shared" ca="1" si="493"/>
        <v>4073.4585992077655</v>
      </c>
      <c r="AW55" s="87">
        <f t="shared" ca="1" si="493"/>
        <v>4073.4585992077655</v>
      </c>
      <c r="AX55" s="87">
        <f t="shared" ca="1" si="493"/>
        <v>4073.4585992077655</v>
      </c>
      <c r="AY55" s="87">
        <f t="shared" ca="1" si="493"/>
        <v>4073.4585992077655</v>
      </c>
      <c r="AZ55" s="87">
        <f t="shared" ca="1" si="493"/>
        <v>4073.4585992077655</v>
      </c>
      <c r="BA55" s="87">
        <f t="shared" ca="1" si="493"/>
        <v>4073.4585992077655</v>
      </c>
      <c r="BB55" s="87">
        <f t="shared" ca="1" si="493"/>
        <v>4073.4585992077655</v>
      </c>
      <c r="BC55" s="87">
        <f t="shared" ca="1" si="493"/>
        <v>4073.4585992077655</v>
      </c>
      <c r="BD55" s="87">
        <f t="shared" ca="1" si="493"/>
        <v>4073.4585992077655</v>
      </c>
      <c r="BE55" s="87">
        <f t="shared" ca="1" si="493"/>
        <v>4073.4585992077655</v>
      </c>
      <c r="BF55" s="87">
        <f t="shared" ca="1" si="493"/>
        <v>4073.4585992077655</v>
      </c>
      <c r="BG55" s="87">
        <f t="shared" ca="1" si="493"/>
        <v>4073.4585992077655</v>
      </c>
      <c r="BH55" s="87">
        <f t="shared" ca="1" si="493"/>
        <v>4073.4585992077655</v>
      </c>
      <c r="BI55" s="87">
        <f t="shared" ca="1" si="493"/>
        <v>4073.4585992077655</v>
      </c>
      <c r="BJ55" s="87">
        <f t="shared" ca="1" si="493"/>
        <v>4073.4585992077655</v>
      </c>
      <c r="BK55" s="87">
        <f t="shared" ca="1" si="493"/>
        <v>4073.4585992077655</v>
      </c>
      <c r="BL55" s="87">
        <f t="shared" ca="1" si="493"/>
        <v>4073.4585992077655</v>
      </c>
      <c r="BM55" s="87">
        <f t="shared" ca="1" si="493"/>
        <v>4073.4585992077655</v>
      </c>
      <c r="BN55" s="87">
        <f t="shared" ca="1" si="493"/>
        <v>4073.4585992077655</v>
      </c>
      <c r="BO55" s="87">
        <f t="shared" ca="1" si="493"/>
        <v>4073.4585992077655</v>
      </c>
      <c r="BP55" s="87">
        <f t="shared" ca="1" si="493"/>
        <v>4073.4585992077655</v>
      </c>
      <c r="BQ55" s="87">
        <f t="shared" ca="1" si="493"/>
        <v>4073.4585992077655</v>
      </c>
      <c r="BR55" s="87">
        <f t="shared" ca="1" si="493"/>
        <v>4073.4585992077655</v>
      </c>
      <c r="BS55" s="87">
        <f t="shared" ca="1" si="493"/>
        <v>4073.4585992077655</v>
      </c>
      <c r="BT55" s="87">
        <f t="shared" ca="1" si="493"/>
        <v>4073.4585992077655</v>
      </c>
      <c r="BU55" s="87">
        <f t="shared" ca="1" si="493"/>
        <v>4073.4585992077655</v>
      </c>
      <c r="BV55" s="87">
        <f t="shared" ca="1" si="493"/>
        <v>4073.4585992077655</v>
      </c>
      <c r="BW55" s="87">
        <f t="shared" ref="BW55:CT55" ca="1" si="494">+BW37</f>
        <v>4073.4585992077655</v>
      </c>
      <c r="BX55" s="87">
        <f t="shared" ca="1" si="494"/>
        <v>4073.4585992077655</v>
      </c>
      <c r="BY55" s="87">
        <f t="shared" ca="1" si="494"/>
        <v>4073.4585992077655</v>
      </c>
      <c r="BZ55" s="87">
        <f t="shared" ca="1" si="494"/>
        <v>4073.4585992077655</v>
      </c>
      <c r="CA55" s="87">
        <f t="shared" ca="1" si="494"/>
        <v>4073.4585992077655</v>
      </c>
      <c r="CB55" s="87">
        <f t="shared" ca="1" si="494"/>
        <v>4073.4585992077655</v>
      </c>
      <c r="CC55" s="87">
        <f t="shared" ca="1" si="494"/>
        <v>4073.4585992077655</v>
      </c>
      <c r="CD55" s="87">
        <f t="shared" ca="1" si="494"/>
        <v>4073.4585992077655</v>
      </c>
      <c r="CE55" s="87">
        <f t="shared" ca="1" si="494"/>
        <v>4073.4585992077655</v>
      </c>
      <c r="CF55" s="87">
        <f t="shared" ca="1" si="494"/>
        <v>4073.4585992077655</v>
      </c>
      <c r="CG55" s="87">
        <f t="shared" ca="1" si="494"/>
        <v>4073.4585992077655</v>
      </c>
      <c r="CH55" s="87">
        <f t="shared" ca="1" si="494"/>
        <v>4073.4585992077655</v>
      </c>
      <c r="CI55" s="87">
        <f t="shared" ca="1" si="494"/>
        <v>4073.4585992077655</v>
      </c>
      <c r="CJ55" s="87">
        <f t="shared" ca="1" si="494"/>
        <v>4073.4585992077655</v>
      </c>
      <c r="CK55" s="87">
        <f t="shared" ca="1" si="494"/>
        <v>4073.4585992077655</v>
      </c>
      <c r="CL55" s="87">
        <f t="shared" ca="1" si="494"/>
        <v>4073.4585992077655</v>
      </c>
      <c r="CM55" s="87">
        <f t="shared" ca="1" si="494"/>
        <v>4073.4585992077655</v>
      </c>
      <c r="CN55" s="87">
        <f t="shared" ca="1" si="494"/>
        <v>4073.4585992077655</v>
      </c>
      <c r="CO55" s="87">
        <f t="shared" ca="1" si="494"/>
        <v>4073.4585992077655</v>
      </c>
      <c r="CP55" s="87">
        <f t="shared" ca="1" si="494"/>
        <v>4073.4585992077655</v>
      </c>
      <c r="CQ55" s="87">
        <f t="shared" ca="1" si="494"/>
        <v>4073.4585992077655</v>
      </c>
      <c r="CR55" s="87">
        <f t="shared" ca="1" si="494"/>
        <v>4073.4585992077655</v>
      </c>
      <c r="CS55" s="87">
        <f t="shared" ca="1" si="494"/>
        <v>4073.4585992077655</v>
      </c>
      <c r="CT55" s="87">
        <f t="shared" ca="1" si="494"/>
        <v>4073.4585992077655</v>
      </c>
      <c r="CU55" s="87">
        <f t="shared" ref="CU55:DF55" ca="1" si="495">+CU37</f>
        <v>4073.4585992077655</v>
      </c>
      <c r="CV55" s="87">
        <f t="shared" ca="1" si="495"/>
        <v>4073.4585992077655</v>
      </c>
      <c r="CW55" s="87">
        <f t="shared" ca="1" si="495"/>
        <v>4073.4585992077655</v>
      </c>
      <c r="CX55" s="87">
        <f t="shared" ca="1" si="495"/>
        <v>4073.4585992077655</v>
      </c>
      <c r="CY55" s="87">
        <f t="shared" ca="1" si="495"/>
        <v>4073.4585992077655</v>
      </c>
      <c r="CZ55" s="87">
        <f t="shared" ca="1" si="495"/>
        <v>4073.4585992077655</v>
      </c>
      <c r="DA55" s="87">
        <f t="shared" ca="1" si="495"/>
        <v>4073.4585992077655</v>
      </c>
      <c r="DB55" s="87">
        <f t="shared" ca="1" si="495"/>
        <v>4073.4585992077655</v>
      </c>
      <c r="DC55" s="87">
        <f t="shared" ca="1" si="495"/>
        <v>4073.4585992077655</v>
      </c>
      <c r="DD55" s="87">
        <f t="shared" ca="1" si="495"/>
        <v>4073.4585992077655</v>
      </c>
      <c r="DE55" s="87">
        <f t="shared" ca="1" si="495"/>
        <v>4073.4585992077655</v>
      </c>
      <c r="DF55" s="87">
        <f t="shared" ca="1" si="495"/>
        <v>4073.4585992077655</v>
      </c>
      <c r="DG55" s="87">
        <f t="shared" ref="DG55:DW55" ca="1" si="496">+DG37</f>
        <v>4073.4585992077655</v>
      </c>
      <c r="DH55" s="87">
        <f t="shared" ca="1" si="496"/>
        <v>4073.4585992077655</v>
      </c>
      <c r="DI55" s="87">
        <f t="shared" ca="1" si="496"/>
        <v>4073.4585992077655</v>
      </c>
      <c r="DJ55" s="87">
        <f t="shared" ca="1" si="496"/>
        <v>4073.4585992077655</v>
      </c>
      <c r="DK55" s="87">
        <f t="shared" ca="1" si="496"/>
        <v>4073.4585992077655</v>
      </c>
      <c r="DL55" s="87">
        <f t="shared" ca="1" si="496"/>
        <v>4073.4585992077655</v>
      </c>
      <c r="DM55" s="87">
        <f t="shared" ca="1" si="496"/>
        <v>4073.4585992077655</v>
      </c>
      <c r="DN55" s="87">
        <f t="shared" ca="1" si="496"/>
        <v>4073.4585992077655</v>
      </c>
      <c r="DO55" s="87">
        <f t="shared" ca="1" si="496"/>
        <v>4073.4585992077655</v>
      </c>
      <c r="DP55" s="87">
        <f t="shared" ca="1" si="496"/>
        <v>4073.4585992077655</v>
      </c>
      <c r="DQ55" s="87">
        <f t="shared" ca="1" si="496"/>
        <v>4073.4585992077655</v>
      </c>
      <c r="DR55" s="87">
        <f t="shared" ca="1" si="496"/>
        <v>4073.4585992077655</v>
      </c>
      <c r="DS55" s="87">
        <f t="shared" ca="1" si="496"/>
        <v>4073.4585992077655</v>
      </c>
      <c r="DT55" s="87">
        <f t="shared" ca="1" si="496"/>
        <v>4073.4585992077655</v>
      </c>
      <c r="DU55" s="87">
        <f t="shared" ca="1" si="496"/>
        <v>4073.4585992077655</v>
      </c>
      <c r="DV55" s="87">
        <f t="shared" ca="1" si="496"/>
        <v>4073.4585992077655</v>
      </c>
      <c r="DW55" s="87">
        <f t="shared" ca="1" si="496"/>
        <v>4073.4585992077655</v>
      </c>
      <c r="DX55" s="87">
        <f t="shared" ref="DX55:EC55" ca="1" si="497">+DX37</f>
        <v>4073.4585992077655</v>
      </c>
      <c r="DY55" s="87">
        <f t="shared" ca="1" si="497"/>
        <v>4073.4585992077655</v>
      </c>
      <c r="DZ55" s="87">
        <f t="shared" ca="1" si="497"/>
        <v>4073.4585992077655</v>
      </c>
      <c r="EA55" s="87">
        <f t="shared" ca="1" si="497"/>
        <v>4073.4585992077655</v>
      </c>
      <c r="EB55" s="87">
        <f t="shared" ca="1" si="497"/>
        <v>4073.4585992077655</v>
      </c>
      <c r="EC55" s="87">
        <f t="shared" ca="1" si="497"/>
        <v>4073.4585992077655</v>
      </c>
      <c r="ED55" s="87">
        <f t="shared" ref="ED55" ca="1" si="498">+ED37</f>
        <v>4073.4585992077655</v>
      </c>
    </row>
    <row r="56" spans="2:134" ht="15" customHeight="1" x14ac:dyDescent="0.3">
      <c r="B56" s="8" t="s">
        <v>72</v>
      </c>
      <c r="C56" s="8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78"/>
      <c r="O56" s="85">
        <f ca="1">SUM(O54:O55)</f>
        <v>54073.458599207763</v>
      </c>
      <c r="P56" s="85">
        <f t="shared" ref="P56:BV56" ca="1" si="499">SUM(P54:P55)</f>
        <v>54073.458599207763</v>
      </c>
      <c r="Q56" s="85">
        <f t="shared" ca="1" si="499"/>
        <v>54073.458599207763</v>
      </c>
      <c r="R56" s="85">
        <f t="shared" ca="1" si="499"/>
        <v>54073.458599207763</v>
      </c>
      <c r="S56" s="85">
        <f t="shared" ca="1" si="499"/>
        <v>54073.458599207763</v>
      </c>
      <c r="T56" s="85">
        <f t="shared" ca="1" si="499"/>
        <v>54073.458599207763</v>
      </c>
      <c r="U56" s="85">
        <f t="shared" ca="1" si="499"/>
        <v>54073.458599207763</v>
      </c>
      <c r="V56" s="85">
        <f t="shared" ca="1" si="499"/>
        <v>54073.458599207763</v>
      </c>
      <c r="W56" s="85">
        <f t="shared" ca="1" si="499"/>
        <v>54073.458599207763</v>
      </c>
      <c r="X56" s="85">
        <f t="shared" ca="1" si="499"/>
        <v>54073.458599207763</v>
      </c>
      <c r="Y56" s="85">
        <f t="shared" ca="1" si="499"/>
        <v>54073.458599207763</v>
      </c>
      <c r="Z56" s="85">
        <f t="shared" ca="1" si="499"/>
        <v>54073.458599207763</v>
      </c>
      <c r="AA56" s="85">
        <f t="shared" ca="1" si="499"/>
        <v>54073.458599207763</v>
      </c>
      <c r="AB56" s="85">
        <f t="shared" ca="1" si="499"/>
        <v>54073.458599207763</v>
      </c>
      <c r="AC56" s="85">
        <f t="shared" ca="1" si="499"/>
        <v>54073.458599207763</v>
      </c>
      <c r="AD56" s="85">
        <f t="shared" ca="1" si="499"/>
        <v>54073.458599207763</v>
      </c>
      <c r="AE56" s="85">
        <f t="shared" ca="1" si="499"/>
        <v>54073.458599207763</v>
      </c>
      <c r="AF56" s="85">
        <f t="shared" ca="1" si="499"/>
        <v>54073.458599207763</v>
      </c>
      <c r="AG56" s="85">
        <f t="shared" ca="1" si="499"/>
        <v>54073.458599207763</v>
      </c>
      <c r="AH56" s="85">
        <f t="shared" ca="1" si="499"/>
        <v>54073.458599207763</v>
      </c>
      <c r="AI56" s="85">
        <f t="shared" ca="1" si="499"/>
        <v>54073.458599207763</v>
      </c>
      <c r="AJ56" s="85">
        <f t="shared" ca="1" si="499"/>
        <v>54073.458599207763</v>
      </c>
      <c r="AK56" s="85">
        <f t="shared" ca="1" si="499"/>
        <v>54073.458599207763</v>
      </c>
      <c r="AL56" s="85">
        <f t="shared" ca="1" si="499"/>
        <v>54073.458599207763</v>
      </c>
      <c r="AM56" s="85">
        <f t="shared" ca="1" si="499"/>
        <v>54073.458599207763</v>
      </c>
      <c r="AN56" s="85">
        <f t="shared" ca="1" si="499"/>
        <v>54073.458599207763</v>
      </c>
      <c r="AO56" s="85">
        <f t="shared" ca="1" si="499"/>
        <v>54073.458599207763</v>
      </c>
      <c r="AP56" s="85">
        <f t="shared" ca="1" si="499"/>
        <v>54073.458599207763</v>
      </c>
      <c r="AQ56" s="85">
        <f t="shared" ca="1" si="499"/>
        <v>54073.458599207763</v>
      </c>
      <c r="AR56" s="85">
        <f t="shared" ca="1" si="499"/>
        <v>54073.458599207763</v>
      </c>
      <c r="AS56" s="85">
        <f t="shared" ca="1" si="499"/>
        <v>54073.458599207763</v>
      </c>
      <c r="AT56" s="85">
        <f t="shared" ca="1" si="499"/>
        <v>54073.458599207763</v>
      </c>
      <c r="AU56" s="85">
        <f t="shared" ca="1" si="499"/>
        <v>54073.458599207763</v>
      </c>
      <c r="AV56" s="85">
        <f t="shared" ca="1" si="499"/>
        <v>54073.458599207763</v>
      </c>
      <c r="AW56" s="85">
        <f t="shared" ca="1" si="499"/>
        <v>54073.458599207763</v>
      </c>
      <c r="AX56" s="85">
        <f t="shared" ca="1" si="499"/>
        <v>54073.458599207763</v>
      </c>
      <c r="AY56" s="85">
        <f t="shared" ca="1" si="499"/>
        <v>54073.458599207763</v>
      </c>
      <c r="AZ56" s="85">
        <f t="shared" ca="1" si="499"/>
        <v>54073.458599207763</v>
      </c>
      <c r="BA56" s="85">
        <f t="shared" ca="1" si="499"/>
        <v>54073.458599207763</v>
      </c>
      <c r="BB56" s="85">
        <f t="shared" ca="1" si="499"/>
        <v>54073.458599207763</v>
      </c>
      <c r="BC56" s="85">
        <f t="shared" ca="1" si="499"/>
        <v>54073.458599207763</v>
      </c>
      <c r="BD56" s="85">
        <f t="shared" ca="1" si="499"/>
        <v>54073.458599207763</v>
      </c>
      <c r="BE56" s="85">
        <f t="shared" ca="1" si="499"/>
        <v>54073.458599207763</v>
      </c>
      <c r="BF56" s="85">
        <f t="shared" ca="1" si="499"/>
        <v>54073.458599207763</v>
      </c>
      <c r="BG56" s="85">
        <f t="shared" ca="1" si="499"/>
        <v>54073.458599207763</v>
      </c>
      <c r="BH56" s="85">
        <f t="shared" ca="1" si="499"/>
        <v>54073.458599207763</v>
      </c>
      <c r="BI56" s="85">
        <f t="shared" ca="1" si="499"/>
        <v>54073.458599207763</v>
      </c>
      <c r="BJ56" s="85">
        <f t="shared" ca="1" si="499"/>
        <v>54073.458599207763</v>
      </c>
      <c r="BK56" s="85">
        <f t="shared" ca="1" si="499"/>
        <v>54073.458599207763</v>
      </c>
      <c r="BL56" s="85">
        <f t="shared" ca="1" si="499"/>
        <v>54073.458599207763</v>
      </c>
      <c r="BM56" s="85">
        <f t="shared" ca="1" si="499"/>
        <v>54073.458599207763</v>
      </c>
      <c r="BN56" s="85">
        <f t="shared" ca="1" si="499"/>
        <v>54073.458599207763</v>
      </c>
      <c r="BO56" s="85">
        <f t="shared" ca="1" si="499"/>
        <v>54073.458599207763</v>
      </c>
      <c r="BP56" s="85">
        <f t="shared" ca="1" si="499"/>
        <v>54073.458599207763</v>
      </c>
      <c r="BQ56" s="85">
        <f t="shared" ca="1" si="499"/>
        <v>54073.458599207763</v>
      </c>
      <c r="BR56" s="85">
        <f t="shared" ca="1" si="499"/>
        <v>54073.458599207763</v>
      </c>
      <c r="BS56" s="85">
        <f t="shared" ca="1" si="499"/>
        <v>54073.458599207763</v>
      </c>
      <c r="BT56" s="85">
        <f t="shared" ca="1" si="499"/>
        <v>54073.458599207763</v>
      </c>
      <c r="BU56" s="85">
        <f t="shared" ca="1" si="499"/>
        <v>54073.458599207763</v>
      </c>
      <c r="BV56" s="85">
        <f t="shared" ca="1" si="499"/>
        <v>54073.458599207763</v>
      </c>
      <c r="BW56" s="85">
        <f t="shared" ref="BW56:CT56" ca="1" si="500">SUM(BW54:BW55)</f>
        <v>54073.458599207763</v>
      </c>
      <c r="BX56" s="85">
        <f t="shared" ca="1" si="500"/>
        <v>54073.458599207763</v>
      </c>
      <c r="BY56" s="85">
        <f t="shared" ca="1" si="500"/>
        <v>54073.458599207763</v>
      </c>
      <c r="BZ56" s="85">
        <f t="shared" ca="1" si="500"/>
        <v>54073.458599207763</v>
      </c>
      <c r="CA56" s="85">
        <f t="shared" ca="1" si="500"/>
        <v>54073.458599207763</v>
      </c>
      <c r="CB56" s="85">
        <f t="shared" ca="1" si="500"/>
        <v>54073.458599207763</v>
      </c>
      <c r="CC56" s="85">
        <f t="shared" ca="1" si="500"/>
        <v>54073.458599207763</v>
      </c>
      <c r="CD56" s="85">
        <f t="shared" ca="1" si="500"/>
        <v>54073.458599207763</v>
      </c>
      <c r="CE56" s="85">
        <f t="shared" ca="1" si="500"/>
        <v>54073.458599207763</v>
      </c>
      <c r="CF56" s="85">
        <f t="shared" ca="1" si="500"/>
        <v>54073.458599207763</v>
      </c>
      <c r="CG56" s="85">
        <f t="shared" ca="1" si="500"/>
        <v>54073.458599207763</v>
      </c>
      <c r="CH56" s="85">
        <f t="shared" ca="1" si="500"/>
        <v>54073.458599207763</v>
      </c>
      <c r="CI56" s="85">
        <f t="shared" ca="1" si="500"/>
        <v>54073.458599207763</v>
      </c>
      <c r="CJ56" s="85">
        <f t="shared" ca="1" si="500"/>
        <v>54073.458599207763</v>
      </c>
      <c r="CK56" s="85">
        <f t="shared" ca="1" si="500"/>
        <v>54073.458599207763</v>
      </c>
      <c r="CL56" s="85">
        <f t="shared" ca="1" si="500"/>
        <v>54073.458599207763</v>
      </c>
      <c r="CM56" s="85">
        <f t="shared" ca="1" si="500"/>
        <v>54073.458599207763</v>
      </c>
      <c r="CN56" s="85">
        <f t="shared" ca="1" si="500"/>
        <v>54073.458599207763</v>
      </c>
      <c r="CO56" s="85">
        <f t="shared" ca="1" si="500"/>
        <v>54073.458599207763</v>
      </c>
      <c r="CP56" s="85">
        <f t="shared" ca="1" si="500"/>
        <v>54073.458599207763</v>
      </c>
      <c r="CQ56" s="85">
        <f t="shared" ca="1" si="500"/>
        <v>54073.458599207763</v>
      </c>
      <c r="CR56" s="85">
        <f t="shared" ca="1" si="500"/>
        <v>54073.458599207763</v>
      </c>
      <c r="CS56" s="85">
        <f t="shared" ca="1" si="500"/>
        <v>54073.458599207763</v>
      </c>
      <c r="CT56" s="85">
        <f t="shared" ca="1" si="500"/>
        <v>54073.458599207763</v>
      </c>
      <c r="CU56" s="85">
        <f t="shared" ref="CU56:DF56" ca="1" si="501">SUM(CU54:CU55)</f>
        <v>54073.458599207763</v>
      </c>
      <c r="CV56" s="85">
        <f t="shared" ca="1" si="501"/>
        <v>54073.458599207763</v>
      </c>
      <c r="CW56" s="85">
        <f t="shared" ca="1" si="501"/>
        <v>54073.458599207763</v>
      </c>
      <c r="CX56" s="85">
        <f t="shared" ca="1" si="501"/>
        <v>54073.458599207763</v>
      </c>
      <c r="CY56" s="85">
        <f t="shared" ca="1" si="501"/>
        <v>54073.458599207763</v>
      </c>
      <c r="CZ56" s="85">
        <f t="shared" ca="1" si="501"/>
        <v>54073.458599207763</v>
      </c>
      <c r="DA56" s="85">
        <f t="shared" ca="1" si="501"/>
        <v>54073.458599207763</v>
      </c>
      <c r="DB56" s="85">
        <f t="shared" ca="1" si="501"/>
        <v>54073.458599207763</v>
      </c>
      <c r="DC56" s="85">
        <f t="shared" ca="1" si="501"/>
        <v>54073.458599207763</v>
      </c>
      <c r="DD56" s="85">
        <f t="shared" ca="1" si="501"/>
        <v>54073.458599207763</v>
      </c>
      <c r="DE56" s="85">
        <f t="shared" ca="1" si="501"/>
        <v>54073.458599207763</v>
      </c>
      <c r="DF56" s="85">
        <f t="shared" ca="1" si="501"/>
        <v>54073.458599207763</v>
      </c>
      <c r="DG56" s="85">
        <f t="shared" ref="DG56:DW56" ca="1" si="502">SUM(DG54:DG55)</f>
        <v>54073.458599207763</v>
      </c>
      <c r="DH56" s="85">
        <f t="shared" ca="1" si="502"/>
        <v>54073.458599207763</v>
      </c>
      <c r="DI56" s="85">
        <f t="shared" ca="1" si="502"/>
        <v>54073.458599207763</v>
      </c>
      <c r="DJ56" s="85">
        <f t="shared" ca="1" si="502"/>
        <v>54073.458599207763</v>
      </c>
      <c r="DK56" s="85">
        <f t="shared" ca="1" si="502"/>
        <v>54073.458599207763</v>
      </c>
      <c r="DL56" s="85">
        <f t="shared" ca="1" si="502"/>
        <v>54073.458599207763</v>
      </c>
      <c r="DM56" s="85">
        <f t="shared" ca="1" si="502"/>
        <v>54073.458599207763</v>
      </c>
      <c r="DN56" s="85">
        <f t="shared" ca="1" si="502"/>
        <v>54073.458599207763</v>
      </c>
      <c r="DO56" s="85">
        <f t="shared" ca="1" si="502"/>
        <v>54073.458599207763</v>
      </c>
      <c r="DP56" s="85">
        <f t="shared" ca="1" si="502"/>
        <v>54073.458599207763</v>
      </c>
      <c r="DQ56" s="85">
        <f t="shared" ca="1" si="502"/>
        <v>54073.458599207763</v>
      </c>
      <c r="DR56" s="85">
        <f t="shared" ca="1" si="502"/>
        <v>54073.458599207763</v>
      </c>
      <c r="DS56" s="85">
        <f t="shared" ca="1" si="502"/>
        <v>54073.458599207763</v>
      </c>
      <c r="DT56" s="85">
        <f t="shared" ca="1" si="502"/>
        <v>54073.458599207763</v>
      </c>
      <c r="DU56" s="85">
        <f t="shared" ca="1" si="502"/>
        <v>54073.458599207763</v>
      </c>
      <c r="DV56" s="85">
        <f t="shared" ca="1" si="502"/>
        <v>54073.458599207763</v>
      </c>
      <c r="DW56" s="85">
        <f t="shared" ca="1" si="502"/>
        <v>54073.458599207763</v>
      </c>
      <c r="DX56" s="85">
        <f t="shared" ref="DX56:EC56" ca="1" si="503">SUM(DX54:DX55)</f>
        <v>54073.458599207763</v>
      </c>
      <c r="DY56" s="85">
        <f t="shared" ca="1" si="503"/>
        <v>54073.458599207763</v>
      </c>
      <c r="DZ56" s="85">
        <f t="shared" ca="1" si="503"/>
        <v>54073.458599207763</v>
      </c>
      <c r="EA56" s="85">
        <f t="shared" ca="1" si="503"/>
        <v>54073.458599207763</v>
      </c>
      <c r="EB56" s="85">
        <f t="shared" ca="1" si="503"/>
        <v>54073.458599207763</v>
      </c>
      <c r="EC56" s="85">
        <f t="shared" ca="1" si="503"/>
        <v>54073.458599207763</v>
      </c>
      <c r="ED56" s="85">
        <f t="shared" ref="ED56" ca="1" si="504">SUM(ED54:ED55)</f>
        <v>54073.458599207763</v>
      </c>
    </row>
    <row r="57" spans="2:134" ht="15" customHeight="1" x14ac:dyDescent="0.3">
      <c r="B57" s="8"/>
      <c r="C57" s="8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78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  <c r="CX57" s="85"/>
      <c r="CY57" s="85"/>
      <c r="CZ57" s="85"/>
      <c r="DA57" s="85"/>
      <c r="DB57" s="85"/>
      <c r="DC57" s="85"/>
      <c r="DD57" s="85"/>
      <c r="DE57" s="85"/>
      <c r="DF57" s="85"/>
      <c r="DG57" s="85"/>
      <c r="DH57" s="85"/>
      <c r="DI57" s="85"/>
      <c r="DJ57" s="85"/>
      <c r="DK57" s="85"/>
      <c r="DL57" s="85"/>
      <c r="DM57" s="85"/>
      <c r="DN57" s="85"/>
      <c r="DO57" s="85"/>
      <c r="DP57" s="85"/>
      <c r="DQ57" s="85"/>
      <c r="DR57" s="85"/>
      <c r="DS57" s="85"/>
      <c r="DT57" s="85"/>
      <c r="DU57" s="85"/>
      <c r="DV57" s="85"/>
      <c r="DW57" s="85"/>
      <c r="DX57" s="85"/>
      <c r="DY57" s="85"/>
      <c r="DZ57" s="85"/>
      <c r="EA57" s="85"/>
      <c r="EB57" s="85"/>
      <c r="EC57" s="85"/>
      <c r="ED57" s="85"/>
    </row>
    <row r="58" spans="2:134" ht="15" customHeight="1" x14ac:dyDescent="0.3">
      <c r="B58" s="8" t="s">
        <v>73</v>
      </c>
      <c r="C58" s="8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78"/>
      <c r="O58" s="100">
        <f ca="1">+IF(O55&lt;0,O55,SUM(O54:O55)-$O$52)</f>
        <v>4073.4585992077627</v>
      </c>
      <c r="P58" s="100">
        <f t="shared" ref="P58:BV58" ca="1" si="505">+IF(P55&lt;0,P55,SUM(P54:P55)-$O$52)</f>
        <v>4073.4585992077627</v>
      </c>
      <c r="Q58" s="100">
        <f t="shared" ca="1" si="505"/>
        <v>4073.4585992077627</v>
      </c>
      <c r="R58" s="100">
        <f t="shared" ca="1" si="505"/>
        <v>4073.4585992077627</v>
      </c>
      <c r="S58" s="100">
        <f t="shared" ca="1" si="505"/>
        <v>4073.4585992077627</v>
      </c>
      <c r="T58" s="100">
        <f t="shared" ca="1" si="505"/>
        <v>4073.4585992077627</v>
      </c>
      <c r="U58" s="100">
        <f t="shared" ca="1" si="505"/>
        <v>4073.4585992077627</v>
      </c>
      <c r="V58" s="100">
        <f t="shared" ca="1" si="505"/>
        <v>4073.4585992077627</v>
      </c>
      <c r="W58" s="100">
        <f t="shared" ca="1" si="505"/>
        <v>4073.4585992077627</v>
      </c>
      <c r="X58" s="100">
        <f t="shared" ca="1" si="505"/>
        <v>4073.4585992077627</v>
      </c>
      <c r="Y58" s="100">
        <f t="shared" ca="1" si="505"/>
        <v>4073.4585992077627</v>
      </c>
      <c r="Z58" s="100">
        <f t="shared" ca="1" si="505"/>
        <v>4073.4585992077627</v>
      </c>
      <c r="AA58" s="100">
        <f t="shared" ca="1" si="505"/>
        <v>4073.4585992077627</v>
      </c>
      <c r="AB58" s="100">
        <f t="shared" ca="1" si="505"/>
        <v>4073.4585992077627</v>
      </c>
      <c r="AC58" s="100">
        <f t="shared" ca="1" si="505"/>
        <v>4073.4585992077627</v>
      </c>
      <c r="AD58" s="100">
        <f t="shared" ca="1" si="505"/>
        <v>4073.4585992077627</v>
      </c>
      <c r="AE58" s="100">
        <f t="shared" ca="1" si="505"/>
        <v>4073.4585992077627</v>
      </c>
      <c r="AF58" s="100">
        <f t="shared" ca="1" si="505"/>
        <v>4073.4585992077627</v>
      </c>
      <c r="AG58" s="100">
        <f t="shared" ca="1" si="505"/>
        <v>4073.4585992077627</v>
      </c>
      <c r="AH58" s="100">
        <f t="shared" ca="1" si="505"/>
        <v>4073.4585992077627</v>
      </c>
      <c r="AI58" s="100">
        <f t="shared" ca="1" si="505"/>
        <v>4073.4585992077627</v>
      </c>
      <c r="AJ58" s="100">
        <f t="shared" ca="1" si="505"/>
        <v>4073.4585992077627</v>
      </c>
      <c r="AK58" s="100">
        <f t="shared" ca="1" si="505"/>
        <v>4073.4585992077627</v>
      </c>
      <c r="AL58" s="100">
        <f t="shared" ca="1" si="505"/>
        <v>4073.4585992077627</v>
      </c>
      <c r="AM58" s="100">
        <f t="shared" ca="1" si="505"/>
        <v>4073.4585992077627</v>
      </c>
      <c r="AN58" s="100">
        <f t="shared" ca="1" si="505"/>
        <v>4073.4585992077627</v>
      </c>
      <c r="AO58" s="100">
        <f t="shared" ca="1" si="505"/>
        <v>4073.4585992077627</v>
      </c>
      <c r="AP58" s="100">
        <f t="shared" ca="1" si="505"/>
        <v>4073.4585992077627</v>
      </c>
      <c r="AQ58" s="100">
        <f t="shared" ca="1" si="505"/>
        <v>4073.4585992077627</v>
      </c>
      <c r="AR58" s="100">
        <f t="shared" ca="1" si="505"/>
        <v>4073.4585992077627</v>
      </c>
      <c r="AS58" s="100">
        <f t="shared" ca="1" si="505"/>
        <v>4073.4585992077627</v>
      </c>
      <c r="AT58" s="100">
        <f t="shared" ca="1" si="505"/>
        <v>4073.4585992077627</v>
      </c>
      <c r="AU58" s="100">
        <f t="shared" ca="1" si="505"/>
        <v>4073.4585992077627</v>
      </c>
      <c r="AV58" s="100">
        <f t="shared" ca="1" si="505"/>
        <v>4073.4585992077627</v>
      </c>
      <c r="AW58" s="100">
        <f t="shared" ca="1" si="505"/>
        <v>4073.4585992077627</v>
      </c>
      <c r="AX58" s="100">
        <f t="shared" ca="1" si="505"/>
        <v>4073.4585992077627</v>
      </c>
      <c r="AY58" s="100">
        <f t="shared" ca="1" si="505"/>
        <v>4073.4585992077627</v>
      </c>
      <c r="AZ58" s="100">
        <f t="shared" ca="1" si="505"/>
        <v>4073.4585992077627</v>
      </c>
      <c r="BA58" s="100">
        <f t="shared" ca="1" si="505"/>
        <v>4073.4585992077627</v>
      </c>
      <c r="BB58" s="100">
        <f t="shared" ca="1" si="505"/>
        <v>4073.4585992077627</v>
      </c>
      <c r="BC58" s="100">
        <f t="shared" ca="1" si="505"/>
        <v>4073.4585992077627</v>
      </c>
      <c r="BD58" s="100">
        <f t="shared" ca="1" si="505"/>
        <v>4073.4585992077627</v>
      </c>
      <c r="BE58" s="100">
        <f t="shared" ca="1" si="505"/>
        <v>4073.4585992077627</v>
      </c>
      <c r="BF58" s="100">
        <f t="shared" ca="1" si="505"/>
        <v>4073.4585992077627</v>
      </c>
      <c r="BG58" s="100">
        <f t="shared" ca="1" si="505"/>
        <v>4073.4585992077627</v>
      </c>
      <c r="BH58" s="100">
        <f t="shared" ca="1" si="505"/>
        <v>4073.4585992077627</v>
      </c>
      <c r="BI58" s="100">
        <f t="shared" ca="1" si="505"/>
        <v>4073.4585992077627</v>
      </c>
      <c r="BJ58" s="100">
        <f t="shared" ca="1" si="505"/>
        <v>4073.4585992077627</v>
      </c>
      <c r="BK58" s="100">
        <f t="shared" ca="1" si="505"/>
        <v>4073.4585992077627</v>
      </c>
      <c r="BL58" s="100">
        <f t="shared" ca="1" si="505"/>
        <v>4073.4585992077627</v>
      </c>
      <c r="BM58" s="100">
        <f t="shared" ca="1" si="505"/>
        <v>4073.4585992077627</v>
      </c>
      <c r="BN58" s="100">
        <f t="shared" ca="1" si="505"/>
        <v>4073.4585992077627</v>
      </c>
      <c r="BO58" s="100">
        <f t="shared" ca="1" si="505"/>
        <v>4073.4585992077627</v>
      </c>
      <c r="BP58" s="100">
        <f t="shared" ca="1" si="505"/>
        <v>4073.4585992077627</v>
      </c>
      <c r="BQ58" s="100">
        <f t="shared" ca="1" si="505"/>
        <v>4073.4585992077627</v>
      </c>
      <c r="BR58" s="100">
        <f t="shared" ca="1" si="505"/>
        <v>4073.4585992077627</v>
      </c>
      <c r="BS58" s="100">
        <f t="shared" ca="1" si="505"/>
        <v>4073.4585992077627</v>
      </c>
      <c r="BT58" s="100">
        <f t="shared" ca="1" si="505"/>
        <v>4073.4585992077627</v>
      </c>
      <c r="BU58" s="100">
        <f t="shared" ca="1" si="505"/>
        <v>4073.4585992077627</v>
      </c>
      <c r="BV58" s="100">
        <f t="shared" ca="1" si="505"/>
        <v>4073.4585992077627</v>
      </c>
      <c r="BW58" s="100">
        <f t="shared" ref="BW58:CT58" ca="1" si="506">+IF(BW55&lt;0,BW55,SUM(BW54:BW55)-$O$52)</f>
        <v>4073.4585992077627</v>
      </c>
      <c r="BX58" s="100">
        <f t="shared" ca="1" si="506"/>
        <v>4073.4585992077627</v>
      </c>
      <c r="BY58" s="100">
        <f t="shared" ca="1" si="506"/>
        <v>4073.4585992077627</v>
      </c>
      <c r="BZ58" s="100">
        <f t="shared" ca="1" si="506"/>
        <v>4073.4585992077627</v>
      </c>
      <c r="CA58" s="100">
        <f t="shared" ca="1" si="506"/>
        <v>4073.4585992077627</v>
      </c>
      <c r="CB58" s="100">
        <f t="shared" ca="1" si="506"/>
        <v>4073.4585992077627</v>
      </c>
      <c r="CC58" s="100">
        <f t="shared" ca="1" si="506"/>
        <v>4073.4585992077627</v>
      </c>
      <c r="CD58" s="100">
        <f t="shared" ca="1" si="506"/>
        <v>4073.4585992077627</v>
      </c>
      <c r="CE58" s="100">
        <f t="shared" ca="1" si="506"/>
        <v>4073.4585992077627</v>
      </c>
      <c r="CF58" s="100">
        <f t="shared" ca="1" si="506"/>
        <v>4073.4585992077627</v>
      </c>
      <c r="CG58" s="100">
        <f t="shared" ca="1" si="506"/>
        <v>4073.4585992077627</v>
      </c>
      <c r="CH58" s="100">
        <f t="shared" ca="1" si="506"/>
        <v>4073.4585992077627</v>
      </c>
      <c r="CI58" s="100">
        <f t="shared" ca="1" si="506"/>
        <v>4073.4585992077627</v>
      </c>
      <c r="CJ58" s="100">
        <f t="shared" ca="1" si="506"/>
        <v>4073.4585992077627</v>
      </c>
      <c r="CK58" s="100">
        <f t="shared" ca="1" si="506"/>
        <v>4073.4585992077627</v>
      </c>
      <c r="CL58" s="100">
        <f t="shared" ca="1" si="506"/>
        <v>4073.4585992077627</v>
      </c>
      <c r="CM58" s="100">
        <f t="shared" ca="1" si="506"/>
        <v>4073.4585992077627</v>
      </c>
      <c r="CN58" s="100">
        <f t="shared" ca="1" si="506"/>
        <v>4073.4585992077627</v>
      </c>
      <c r="CO58" s="100">
        <f t="shared" ca="1" si="506"/>
        <v>4073.4585992077627</v>
      </c>
      <c r="CP58" s="100">
        <f t="shared" ca="1" si="506"/>
        <v>4073.4585992077627</v>
      </c>
      <c r="CQ58" s="100">
        <f t="shared" ca="1" si="506"/>
        <v>4073.4585992077627</v>
      </c>
      <c r="CR58" s="100">
        <f t="shared" ca="1" si="506"/>
        <v>4073.4585992077627</v>
      </c>
      <c r="CS58" s="100">
        <f t="shared" ca="1" si="506"/>
        <v>4073.4585992077627</v>
      </c>
      <c r="CT58" s="100">
        <f t="shared" ca="1" si="506"/>
        <v>4073.4585992077627</v>
      </c>
      <c r="CU58" s="100">
        <f t="shared" ref="CU58:DF58" ca="1" si="507">+IF(CU55&lt;0,CU55,SUM(CU54:CU55)-$O$52)</f>
        <v>4073.4585992077627</v>
      </c>
      <c r="CV58" s="100">
        <f t="shared" ca="1" si="507"/>
        <v>4073.4585992077627</v>
      </c>
      <c r="CW58" s="100">
        <f t="shared" ca="1" si="507"/>
        <v>4073.4585992077627</v>
      </c>
      <c r="CX58" s="100">
        <f t="shared" ca="1" si="507"/>
        <v>4073.4585992077627</v>
      </c>
      <c r="CY58" s="100">
        <f t="shared" ca="1" si="507"/>
        <v>4073.4585992077627</v>
      </c>
      <c r="CZ58" s="100">
        <f t="shared" ca="1" si="507"/>
        <v>4073.4585992077627</v>
      </c>
      <c r="DA58" s="100">
        <f t="shared" ca="1" si="507"/>
        <v>4073.4585992077627</v>
      </c>
      <c r="DB58" s="100">
        <f t="shared" ca="1" si="507"/>
        <v>4073.4585992077627</v>
      </c>
      <c r="DC58" s="100">
        <f t="shared" ca="1" si="507"/>
        <v>4073.4585992077627</v>
      </c>
      <c r="DD58" s="100">
        <f t="shared" ca="1" si="507"/>
        <v>4073.4585992077627</v>
      </c>
      <c r="DE58" s="100">
        <f t="shared" ca="1" si="507"/>
        <v>4073.4585992077627</v>
      </c>
      <c r="DF58" s="100">
        <f t="shared" ca="1" si="507"/>
        <v>4073.4585992077627</v>
      </c>
      <c r="DG58" s="100">
        <f t="shared" ref="DG58:DW58" ca="1" si="508">+IF(DG55&lt;0,DG55,SUM(DG54:DG55)-$O$52)</f>
        <v>4073.4585992077627</v>
      </c>
      <c r="DH58" s="100">
        <f t="shared" ca="1" si="508"/>
        <v>4073.4585992077627</v>
      </c>
      <c r="DI58" s="100">
        <f t="shared" ca="1" si="508"/>
        <v>4073.4585992077627</v>
      </c>
      <c r="DJ58" s="100">
        <f t="shared" ca="1" si="508"/>
        <v>4073.4585992077627</v>
      </c>
      <c r="DK58" s="100">
        <f t="shared" ca="1" si="508"/>
        <v>4073.4585992077627</v>
      </c>
      <c r="DL58" s="100">
        <f t="shared" ca="1" si="508"/>
        <v>4073.4585992077627</v>
      </c>
      <c r="DM58" s="100">
        <f t="shared" ca="1" si="508"/>
        <v>4073.4585992077627</v>
      </c>
      <c r="DN58" s="100">
        <f t="shared" ca="1" si="508"/>
        <v>4073.4585992077627</v>
      </c>
      <c r="DO58" s="100">
        <f t="shared" ca="1" si="508"/>
        <v>4073.4585992077627</v>
      </c>
      <c r="DP58" s="100">
        <f t="shared" ca="1" si="508"/>
        <v>4073.4585992077627</v>
      </c>
      <c r="DQ58" s="100">
        <f t="shared" ca="1" si="508"/>
        <v>4073.4585992077627</v>
      </c>
      <c r="DR58" s="100">
        <f t="shared" ca="1" si="508"/>
        <v>4073.4585992077627</v>
      </c>
      <c r="DS58" s="100">
        <f t="shared" ca="1" si="508"/>
        <v>4073.4585992077627</v>
      </c>
      <c r="DT58" s="100">
        <f t="shared" ca="1" si="508"/>
        <v>4073.4585992077627</v>
      </c>
      <c r="DU58" s="100">
        <f t="shared" ca="1" si="508"/>
        <v>4073.4585992077627</v>
      </c>
      <c r="DV58" s="100">
        <f t="shared" ca="1" si="508"/>
        <v>4073.4585992077627</v>
      </c>
      <c r="DW58" s="100">
        <f t="shared" ca="1" si="508"/>
        <v>4073.4585992077627</v>
      </c>
      <c r="DX58" s="100">
        <f t="shared" ref="DX58:EC58" ca="1" si="509">+IF(DX55&lt;0,DX55,SUM(DX54:DX55)-$O$52)</f>
        <v>4073.4585992077627</v>
      </c>
      <c r="DY58" s="100">
        <f t="shared" ca="1" si="509"/>
        <v>4073.4585992077627</v>
      </c>
      <c r="DZ58" s="100">
        <f t="shared" ca="1" si="509"/>
        <v>4073.4585992077627</v>
      </c>
      <c r="EA58" s="100">
        <f t="shared" ca="1" si="509"/>
        <v>4073.4585992077627</v>
      </c>
      <c r="EB58" s="100">
        <f t="shared" ca="1" si="509"/>
        <v>4073.4585992077627</v>
      </c>
      <c r="EC58" s="100">
        <f t="shared" ca="1" si="509"/>
        <v>4073.4585992077627</v>
      </c>
      <c r="ED58" s="100">
        <f t="shared" ref="ED58" ca="1" si="510">+IF(ED55&lt;0,ED55,SUM(ED54:ED55)-$O$52)</f>
        <v>4073.4585992077627</v>
      </c>
    </row>
    <row r="59" spans="2:134" ht="15" customHeight="1" x14ac:dyDescent="0.3">
      <c r="B59" s="8"/>
      <c r="C59" s="8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78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/>
      <c r="CP59" s="100"/>
      <c r="CQ59" s="100"/>
      <c r="CR59" s="100"/>
      <c r="CS59" s="100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E59" s="100"/>
      <c r="DF59" s="100"/>
      <c r="DG59" s="100"/>
      <c r="DH59" s="100"/>
      <c r="DI59" s="100"/>
      <c r="DJ59" s="100"/>
      <c r="DK59" s="100"/>
      <c r="DL59" s="100"/>
      <c r="DM59" s="100"/>
      <c r="DN59" s="100"/>
      <c r="DO59" s="100"/>
      <c r="DP59" s="100"/>
      <c r="DQ59" s="100"/>
      <c r="DR59" s="100"/>
      <c r="DS59" s="100"/>
      <c r="DT59" s="100"/>
      <c r="DU59" s="100"/>
      <c r="DV59" s="100"/>
      <c r="DW59" s="100"/>
      <c r="DX59" s="100"/>
      <c r="DY59" s="100"/>
      <c r="DZ59" s="100"/>
      <c r="EA59" s="100"/>
      <c r="EB59" s="100"/>
      <c r="EC59" s="100"/>
      <c r="ED59" s="100"/>
    </row>
    <row r="60" spans="2:134" ht="15" customHeight="1" x14ac:dyDescent="0.3">
      <c r="B60" s="8" t="s">
        <v>67</v>
      </c>
      <c r="C60" s="8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78"/>
      <c r="O60" s="100">
        <f ca="1">+IF(O58&lt;0,0,O58)</f>
        <v>4073.4585992077627</v>
      </c>
      <c r="P60" s="100">
        <f t="shared" ref="P60:BV60" ca="1" si="511">+IF(P58&lt;0,0,P58)</f>
        <v>4073.4585992077627</v>
      </c>
      <c r="Q60" s="100">
        <f t="shared" ca="1" si="511"/>
        <v>4073.4585992077627</v>
      </c>
      <c r="R60" s="100">
        <f t="shared" ca="1" si="511"/>
        <v>4073.4585992077627</v>
      </c>
      <c r="S60" s="100">
        <f t="shared" ca="1" si="511"/>
        <v>4073.4585992077627</v>
      </c>
      <c r="T60" s="100">
        <f t="shared" ca="1" si="511"/>
        <v>4073.4585992077627</v>
      </c>
      <c r="U60" s="100">
        <f t="shared" ca="1" si="511"/>
        <v>4073.4585992077627</v>
      </c>
      <c r="V60" s="100">
        <f t="shared" ca="1" si="511"/>
        <v>4073.4585992077627</v>
      </c>
      <c r="W60" s="100">
        <f t="shared" ca="1" si="511"/>
        <v>4073.4585992077627</v>
      </c>
      <c r="X60" s="100">
        <f t="shared" ca="1" si="511"/>
        <v>4073.4585992077627</v>
      </c>
      <c r="Y60" s="100">
        <f t="shared" ca="1" si="511"/>
        <v>4073.4585992077627</v>
      </c>
      <c r="Z60" s="100">
        <f t="shared" ca="1" si="511"/>
        <v>4073.4585992077627</v>
      </c>
      <c r="AA60" s="100">
        <f t="shared" ca="1" si="511"/>
        <v>4073.4585992077627</v>
      </c>
      <c r="AB60" s="100">
        <f t="shared" ca="1" si="511"/>
        <v>4073.4585992077627</v>
      </c>
      <c r="AC60" s="100">
        <f t="shared" ca="1" si="511"/>
        <v>4073.4585992077627</v>
      </c>
      <c r="AD60" s="100">
        <f t="shared" ca="1" si="511"/>
        <v>4073.4585992077627</v>
      </c>
      <c r="AE60" s="100">
        <f t="shared" ca="1" si="511"/>
        <v>4073.4585992077627</v>
      </c>
      <c r="AF60" s="100">
        <f t="shared" ca="1" si="511"/>
        <v>4073.4585992077627</v>
      </c>
      <c r="AG60" s="100">
        <f t="shared" ca="1" si="511"/>
        <v>4073.4585992077627</v>
      </c>
      <c r="AH60" s="100">
        <f t="shared" ca="1" si="511"/>
        <v>4073.4585992077627</v>
      </c>
      <c r="AI60" s="100">
        <f t="shared" ca="1" si="511"/>
        <v>4073.4585992077627</v>
      </c>
      <c r="AJ60" s="100">
        <f t="shared" ca="1" si="511"/>
        <v>4073.4585992077627</v>
      </c>
      <c r="AK60" s="100">
        <f t="shared" ca="1" si="511"/>
        <v>4073.4585992077627</v>
      </c>
      <c r="AL60" s="100">
        <f t="shared" ca="1" si="511"/>
        <v>4073.4585992077627</v>
      </c>
      <c r="AM60" s="100">
        <f t="shared" ca="1" si="511"/>
        <v>4073.4585992077627</v>
      </c>
      <c r="AN60" s="100">
        <f t="shared" ca="1" si="511"/>
        <v>4073.4585992077627</v>
      </c>
      <c r="AO60" s="100">
        <f t="shared" ca="1" si="511"/>
        <v>4073.4585992077627</v>
      </c>
      <c r="AP60" s="100">
        <f t="shared" ca="1" si="511"/>
        <v>4073.4585992077627</v>
      </c>
      <c r="AQ60" s="100">
        <f t="shared" ca="1" si="511"/>
        <v>4073.4585992077627</v>
      </c>
      <c r="AR60" s="100">
        <f t="shared" ca="1" si="511"/>
        <v>4073.4585992077627</v>
      </c>
      <c r="AS60" s="100">
        <f t="shared" ca="1" si="511"/>
        <v>4073.4585992077627</v>
      </c>
      <c r="AT60" s="100">
        <f t="shared" ca="1" si="511"/>
        <v>4073.4585992077627</v>
      </c>
      <c r="AU60" s="100">
        <f t="shared" ca="1" si="511"/>
        <v>4073.4585992077627</v>
      </c>
      <c r="AV60" s="100">
        <f t="shared" ca="1" si="511"/>
        <v>4073.4585992077627</v>
      </c>
      <c r="AW60" s="100">
        <f t="shared" ca="1" si="511"/>
        <v>4073.4585992077627</v>
      </c>
      <c r="AX60" s="100">
        <f t="shared" ca="1" si="511"/>
        <v>4073.4585992077627</v>
      </c>
      <c r="AY60" s="100">
        <f t="shared" ca="1" si="511"/>
        <v>4073.4585992077627</v>
      </c>
      <c r="AZ60" s="100">
        <f t="shared" ca="1" si="511"/>
        <v>4073.4585992077627</v>
      </c>
      <c r="BA60" s="100">
        <f t="shared" ca="1" si="511"/>
        <v>4073.4585992077627</v>
      </c>
      <c r="BB60" s="100">
        <f t="shared" ca="1" si="511"/>
        <v>4073.4585992077627</v>
      </c>
      <c r="BC60" s="100">
        <f t="shared" ca="1" si="511"/>
        <v>4073.4585992077627</v>
      </c>
      <c r="BD60" s="100">
        <f t="shared" ca="1" si="511"/>
        <v>4073.4585992077627</v>
      </c>
      <c r="BE60" s="100">
        <f t="shared" ca="1" si="511"/>
        <v>4073.4585992077627</v>
      </c>
      <c r="BF60" s="100">
        <f t="shared" ca="1" si="511"/>
        <v>4073.4585992077627</v>
      </c>
      <c r="BG60" s="100">
        <f t="shared" ca="1" si="511"/>
        <v>4073.4585992077627</v>
      </c>
      <c r="BH60" s="100">
        <f t="shared" ca="1" si="511"/>
        <v>4073.4585992077627</v>
      </c>
      <c r="BI60" s="100">
        <f t="shared" ca="1" si="511"/>
        <v>4073.4585992077627</v>
      </c>
      <c r="BJ60" s="100">
        <f t="shared" ca="1" si="511"/>
        <v>4073.4585992077627</v>
      </c>
      <c r="BK60" s="100">
        <f t="shared" ca="1" si="511"/>
        <v>4073.4585992077627</v>
      </c>
      <c r="BL60" s="100">
        <f t="shared" ca="1" si="511"/>
        <v>4073.4585992077627</v>
      </c>
      <c r="BM60" s="100">
        <f t="shared" ca="1" si="511"/>
        <v>4073.4585992077627</v>
      </c>
      <c r="BN60" s="100">
        <f t="shared" ca="1" si="511"/>
        <v>4073.4585992077627</v>
      </c>
      <c r="BO60" s="100">
        <f t="shared" ca="1" si="511"/>
        <v>4073.4585992077627</v>
      </c>
      <c r="BP60" s="100">
        <f t="shared" ca="1" si="511"/>
        <v>4073.4585992077627</v>
      </c>
      <c r="BQ60" s="100">
        <f t="shared" ca="1" si="511"/>
        <v>4073.4585992077627</v>
      </c>
      <c r="BR60" s="100">
        <f t="shared" ca="1" si="511"/>
        <v>4073.4585992077627</v>
      </c>
      <c r="BS60" s="100">
        <f t="shared" ca="1" si="511"/>
        <v>4073.4585992077627</v>
      </c>
      <c r="BT60" s="100">
        <f t="shared" ca="1" si="511"/>
        <v>4073.4585992077627</v>
      </c>
      <c r="BU60" s="100">
        <f t="shared" ca="1" si="511"/>
        <v>4073.4585992077627</v>
      </c>
      <c r="BV60" s="100">
        <f t="shared" ca="1" si="511"/>
        <v>4073.4585992077627</v>
      </c>
      <c r="BW60" s="100">
        <f t="shared" ref="BW60:CT60" ca="1" si="512">+IF(BW58&lt;0,0,BW58)</f>
        <v>4073.4585992077627</v>
      </c>
      <c r="BX60" s="100">
        <f t="shared" ca="1" si="512"/>
        <v>4073.4585992077627</v>
      </c>
      <c r="BY60" s="100">
        <f t="shared" ca="1" si="512"/>
        <v>4073.4585992077627</v>
      </c>
      <c r="BZ60" s="100">
        <f t="shared" ca="1" si="512"/>
        <v>4073.4585992077627</v>
      </c>
      <c r="CA60" s="100">
        <f t="shared" ca="1" si="512"/>
        <v>4073.4585992077627</v>
      </c>
      <c r="CB60" s="100">
        <f t="shared" ca="1" si="512"/>
        <v>4073.4585992077627</v>
      </c>
      <c r="CC60" s="100">
        <f t="shared" ca="1" si="512"/>
        <v>4073.4585992077627</v>
      </c>
      <c r="CD60" s="100">
        <f t="shared" ca="1" si="512"/>
        <v>4073.4585992077627</v>
      </c>
      <c r="CE60" s="100">
        <f t="shared" ca="1" si="512"/>
        <v>4073.4585992077627</v>
      </c>
      <c r="CF60" s="100">
        <f t="shared" ca="1" si="512"/>
        <v>4073.4585992077627</v>
      </c>
      <c r="CG60" s="100">
        <f t="shared" ca="1" si="512"/>
        <v>4073.4585992077627</v>
      </c>
      <c r="CH60" s="100">
        <f t="shared" ca="1" si="512"/>
        <v>4073.4585992077627</v>
      </c>
      <c r="CI60" s="100">
        <f t="shared" ca="1" si="512"/>
        <v>4073.4585992077627</v>
      </c>
      <c r="CJ60" s="100">
        <f t="shared" ca="1" si="512"/>
        <v>4073.4585992077627</v>
      </c>
      <c r="CK60" s="100">
        <f t="shared" ca="1" si="512"/>
        <v>4073.4585992077627</v>
      </c>
      <c r="CL60" s="100">
        <f t="shared" ca="1" si="512"/>
        <v>4073.4585992077627</v>
      </c>
      <c r="CM60" s="100">
        <f t="shared" ca="1" si="512"/>
        <v>4073.4585992077627</v>
      </c>
      <c r="CN60" s="100">
        <f t="shared" ca="1" si="512"/>
        <v>4073.4585992077627</v>
      </c>
      <c r="CO60" s="100">
        <f t="shared" ca="1" si="512"/>
        <v>4073.4585992077627</v>
      </c>
      <c r="CP60" s="100">
        <f t="shared" ca="1" si="512"/>
        <v>4073.4585992077627</v>
      </c>
      <c r="CQ60" s="100">
        <f t="shared" ca="1" si="512"/>
        <v>4073.4585992077627</v>
      </c>
      <c r="CR60" s="100">
        <f t="shared" ca="1" si="512"/>
        <v>4073.4585992077627</v>
      </c>
      <c r="CS60" s="100">
        <f t="shared" ca="1" si="512"/>
        <v>4073.4585992077627</v>
      </c>
      <c r="CT60" s="100">
        <f t="shared" ca="1" si="512"/>
        <v>4073.4585992077627</v>
      </c>
      <c r="CU60" s="100">
        <f t="shared" ref="CU60:DF60" ca="1" si="513">+IF(CU58&lt;0,0,CU58)</f>
        <v>4073.4585992077627</v>
      </c>
      <c r="CV60" s="100">
        <f t="shared" ca="1" si="513"/>
        <v>4073.4585992077627</v>
      </c>
      <c r="CW60" s="100">
        <f t="shared" ca="1" si="513"/>
        <v>4073.4585992077627</v>
      </c>
      <c r="CX60" s="100">
        <f t="shared" ca="1" si="513"/>
        <v>4073.4585992077627</v>
      </c>
      <c r="CY60" s="100">
        <f t="shared" ca="1" si="513"/>
        <v>4073.4585992077627</v>
      </c>
      <c r="CZ60" s="100">
        <f t="shared" ca="1" si="513"/>
        <v>4073.4585992077627</v>
      </c>
      <c r="DA60" s="100">
        <f t="shared" ca="1" si="513"/>
        <v>4073.4585992077627</v>
      </c>
      <c r="DB60" s="100">
        <f t="shared" ca="1" si="513"/>
        <v>4073.4585992077627</v>
      </c>
      <c r="DC60" s="100">
        <f t="shared" ca="1" si="513"/>
        <v>4073.4585992077627</v>
      </c>
      <c r="DD60" s="100">
        <f t="shared" ca="1" si="513"/>
        <v>4073.4585992077627</v>
      </c>
      <c r="DE60" s="100">
        <f t="shared" ca="1" si="513"/>
        <v>4073.4585992077627</v>
      </c>
      <c r="DF60" s="100">
        <f t="shared" ca="1" si="513"/>
        <v>4073.4585992077627</v>
      </c>
      <c r="DG60" s="100">
        <f t="shared" ref="DG60:DW60" ca="1" si="514">+IF(DG58&lt;0,0,DG58)</f>
        <v>4073.4585992077627</v>
      </c>
      <c r="DH60" s="100">
        <f t="shared" ca="1" si="514"/>
        <v>4073.4585992077627</v>
      </c>
      <c r="DI60" s="100">
        <f t="shared" ca="1" si="514"/>
        <v>4073.4585992077627</v>
      </c>
      <c r="DJ60" s="100">
        <f t="shared" ca="1" si="514"/>
        <v>4073.4585992077627</v>
      </c>
      <c r="DK60" s="100">
        <f t="shared" ca="1" si="514"/>
        <v>4073.4585992077627</v>
      </c>
      <c r="DL60" s="100">
        <f t="shared" ca="1" si="514"/>
        <v>4073.4585992077627</v>
      </c>
      <c r="DM60" s="100">
        <f t="shared" ca="1" si="514"/>
        <v>4073.4585992077627</v>
      </c>
      <c r="DN60" s="100">
        <f t="shared" ca="1" si="514"/>
        <v>4073.4585992077627</v>
      </c>
      <c r="DO60" s="100">
        <f t="shared" ca="1" si="514"/>
        <v>4073.4585992077627</v>
      </c>
      <c r="DP60" s="100">
        <f t="shared" ca="1" si="514"/>
        <v>4073.4585992077627</v>
      </c>
      <c r="DQ60" s="100">
        <f t="shared" ca="1" si="514"/>
        <v>4073.4585992077627</v>
      </c>
      <c r="DR60" s="100">
        <f t="shared" ca="1" si="514"/>
        <v>4073.4585992077627</v>
      </c>
      <c r="DS60" s="100">
        <f t="shared" ca="1" si="514"/>
        <v>4073.4585992077627</v>
      </c>
      <c r="DT60" s="100">
        <f t="shared" ca="1" si="514"/>
        <v>4073.4585992077627</v>
      </c>
      <c r="DU60" s="100">
        <f t="shared" ca="1" si="514"/>
        <v>4073.4585992077627</v>
      </c>
      <c r="DV60" s="100">
        <f t="shared" ca="1" si="514"/>
        <v>4073.4585992077627</v>
      </c>
      <c r="DW60" s="100">
        <f t="shared" ca="1" si="514"/>
        <v>4073.4585992077627</v>
      </c>
      <c r="DX60" s="100">
        <f t="shared" ref="DX60:EC60" ca="1" si="515">+IF(DX58&lt;0,0,DX58)</f>
        <v>4073.4585992077627</v>
      </c>
      <c r="DY60" s="100">
        <f t="shared" ca="1" si="515"/>
        <v>4073.4585992077627</v>
      </c>
      <c r="DZ60" s="100">
        <f t="shared" ca="1" si="515"/>
        <v>4073.4585992077627</v>
      </c>
      <c r="EA60" s="100">
        <f t="shared" ca="1" si="515"/>
        <v>4073.4585992077627</v>
      </c>
      <c r="EB60" s="100">
        <f t="shared" ca="1" si="515"/>
        <v>4073.4585992077627</v>
      </c>
      <c r="EC60" s="100">
        <f t="shared" ca="1" si="515"/>
        <v>4073.4585992077627</v>
      </c>
      <c r="ED60" s="100">
        <f t="shared" ref="ED60" ca="1" si="516">+IF(ED58&lt;0,0,ED58)</f>
        <v>4073.4585992077627</v>
      </c>
    </row>
    <row r="61" spans="2:134" ht="15" customHeight="1" x14ac:dyDescent="0.3">
      <c r="B61" s="8"/>
      <c r="C61" s="8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78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0"/>
      <c r="CS61" s="100"/>
      <c r="CT61" s="10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P61" s="100"/>
      <c r="DQ61" s="100"/>
      <c r="DR61" s="100"/>
      <c r="DS61" s="100"/>
      <c r="DT61" s="100"/>
      <c r="DU61" s="100"/>
      <c r="DV61" s="100"/>
      <c r="DW61" s="100"/>
      <c r="DX61" s="100"/>
      <c r="DY61" s="100"/>
      <c r="DZ61" s="100"/>
      <c r="EA61" s="100"/>
      <c r="EB61" s="100"/>
      <c r="EC61" s="100"/>
      <c r="ED61" s="100"/>
    </row>
    <row r="62" spans="2:134" ht="15" customHeight="1" x14ac:dyDescent="0.3">
      <c r="B62" s="8" t="s">
        <v>75</v>
      </c>
      <c r="C62" s="8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78"/>
      <c r="O62" s="97">
        <f ca="1">+O56-O60</f>
        <v>50000</v>
      </c>
      <c r="P62" s="97">
        <f t="shared" ref="P62:BV62" ca="1" si="517">+P56-P60</f>
        <v>50000</v>
      </c>
      <c r="Q62" s="97">
        <f t="shared" ca="1" si="517"/>
        <v>50000</v>
      </c>
      <c r="R62" s="97">
        <f t="shared" ca="1" si="517"/>
        <v>50000</v>
      </c>
      <c r="S62" s="97">
        <f t="shared" ca="1" si="517"/>
        <v>50000</v>
      </c>
      <c r="T62" s="97">
        <f t="shared" ca="1" si="517"/>
        <v>50000</v>
      </c>
      <c r="U62" s="97">
        <f t="shared" ca="1" si="517"/>
        <v>50000</v>
      </c>
      <c r="V62" s="97">
        <f t="shared" ca="1" si="517"/>
        <v>50000</v>
      </c>
      <c r="W62" s="97">
        <f t="shared" ca="1" si="517"/>
        <v>50000</v>
      </c>
      <c r="X62" s="97">
        <f t="shared" ca="1" si="517"/>
        <v>50000</v>
      </c>
      <c r="Y62" s="97">
        <f t="shared" ca="1" si="517"/>
        <v>50000</v>
      </c>
      <c r="Z62" s="97">
        <f t="shared" ca="1" si="517"/>
        <v>50000</v>
      </c>
      <c r="AA62" s="97">
        <f t="shared" ca="1" si="517"/>
        <v>50000</v>
      </c>
      <c r="AB62" s="97">
        <f t="shared" ca="1" si="517"/>
        <v>50000</v>
      </c>
      <c r="AC62" s="97">
        <f t="shared" ca="1" si="517"/>
        <v>50000</v>
      </c>
      <c r="AD62" s="97">
        <f t="shared" ca="1" si="517"/>
        <v>50000</v>
      </c>
      <c r="AE62" s="97">
        <f t="shared" ca="1" si="517"/>
        <v>50000</v>
      </c>
      <c r="AF62" s="97">
        <f t="shared" ca="1" si="517"/>
        <v>50000</v>
      </c>
      <c r="AG62" s="97">
        <f t="shared" ca="1" si="517"/>
        <v>50000</v>
      </c>
      <c r="AH62" s="97">
        <f t="shared" ca="1" si="517"/>
        <v>50000</v>
      </c>
      <c r="AI62" s="97">
        <f t="shared" ca="1" si="517"/>
        <v>50000</v>
      </c>
      <c r="AJ62" s="97">
        <f t="shared" ca="1" si="517"/>
        <v>50000</v>
      </c>
      <c r="AK62" s="97">
        <f t="shared" ca="1" si="517"/>
        <v>50000</v>
      </c>
      <c r="AL62" s="97">
        <f t="shared" ca="1" si="517"/>
        <v>50000</v>
      </c>
      <c r="AM62" s="97">
        <f t="shared" ca="1" si="517"/>
        <v>50000</v>
      </c>
      <c r="AN62" s="97">
        <f t="shared" ca="1" si="517"/>
        <v>50000</v>
      </c>
      <c r="AO62" s="97">
        <f t="shared" ca="1" si="517"/>
        <v>50000</v>
      </c>
      <c r="AP62" s="97">
        <f t="shared" ca="1" si="517"/>
        <v>50000</v>
      </c>
      <c r="AQ62" s="97">
        <f t="shared" ca="1" si="517"/>
        <v>50000</v>
      </c>
      <c r="AR62" s="97">
        <f t="shared" ca="1" si="517"/>
        <v>50000</v>
      </c>
      <c r="AS62" s="97">
        <f t="shared" ca="1" si="517"/>
        <v>50000</v>
      </c>
      <c r="AT62" s="97">
        <f t="shared" ca="1" si="517"/>
        <v>50000</v>
      </c>
      <c r="AU62" s="97">
        <f t="shared" ca="1" si="517"/>
        <v>50000</v>
      </c>
      <c r="AV62" s="97">
        <f t="shared" ca="1" si="517"/>
        <v>50000</v>
      </c>
      <c r="AW62" s="97">
        <f t="shared" ca="1" si="517"/>
        <v>50000</v>
      </c>
      <c r="AX62" s="97">
        <f t="shared" ca="1" si="517"/>
        <v>50000</v>
      </c>
      <c r="AY62" s="97">
        <f t="shared" ca="1" si="517"/>
        <v>50000</v>
      </c>
      <c r="AZ62" s="97">
        <f t="shared" ca="1" si="517"/>
        <v>50000</v>
      </c>
      <c r="BA62" s="97">
        <f t="shared" ca="1" si="517"/>
        <v>50000</v>
      </c>
      <c r="BB62" s="97">
        <f t="shared" ca="1" si="517"/>
        <v>50000</v>
      </c>
      <c r="BC62" s="97">
        <f t="shared" ca="1" si="517"/>
        <v>50000</v>
      </c>
      <c r="BD62" s="97">
        <f t="shared" ca="1" si="517"/>
        <v>50000</v>
      </c>
      <c r="BE62" s="97">
        <f t="shared" ca="1" si="517"/>
        <v>50000</v>
      </c>
      <c r="BF62" s="97">
        <f t="shared" ca="1" si="517"/>
        <v>50000</v>
      </c>
      <c r="BG62" s="97">
        <f t="shared" ca="1" si="517"/>
        <v>50000</v>
      </c>
      <c r="BH62" s="97">
        <f t="shared" ca="1" si="517"/>
        <v>50000</v>
      </c>
      <c r="BI62" s="97">
        <f t="shared" ca="1" si="517"/>
        <v>50000</v>
      </c>
      <c r="BJ62" s="97">
        <f t="shared" ca="1" si="517"/>
        <v>50000</v>
      </c>
      <c r="BK62" s="97">
        <f t="shared" ca="1" si="517"/>
        <v>50000</v>
      </c>
      <c r="BL62" s="97">
        <f t="shared" ca="1" si="517"/>
        <v>50000</v>
      </c>
      <c r="BM62" s="97">
        <f t="shared" ca="1" si="517"/>
        <v>50000</v>
      </c>
      <c r="BN62" s="97">
        <f t="shared" ca="1" si="517"/>
        <v>50000</v>
      </c>
      <c r="BO62" s="97">
        <f t="shared" ca="1" si="517"/>
        <v>50000</v>
      </c>
      <c r="BP62" s="97">
        <f t="shared" ca="1" si="517"/>
        <v>50000</v>
      </c>
      <c r="BQ62" s="97">
        <f t="shared" ca="1" si="517"/>
        <v>50000</v>
      </c>
      <c r="BR62" s="97">
        <f t="shared" ca="1" si="517"/>
        <v>50000</v>
      </c>
      <c r="BS62" s="97">
        <f t="shared" ca="1" si="517"/>
        <v>50000</v>
      </c>
      <c r="BT62" s="97">
        <f t="shared" ca="1" si="517"/>
        <v>50000</v>
      </c>
      <c r="BU62" s="97">
        <f t="shared" ca="1" si="517"/>
        <v>50000</v>
      </c>
      <c r="BV62" s="97">
        <f t="shared" ca="1" si="517"/>
        <v>50000</v>
      </c>
      <c r="BW62" s="97">
        <f t="shared" ref="BW62:CT62" ca="1" si="518">+BW56-BW60</f>
        <v>50000</v>
      </c>
      <c r="BX62" s="97">
        <f t="shared" ca="1" si="518"/>
        <v>50000</v>
      </c>
      <c r="BY62" s="97">
        <f t="shared" ca="1" si="518"/>
        <v>50000</v>
      </c>
      <c r="BZ62" s="97">
        <f t="shared" ca="1" si="518"/>
        <v>50000</v>
      </c>
      <c r="CA62" s="97">
        <f t="shared" ca="1" si="518"/>
        <v>50000</v>
      </c>
      <c r="CB62" s="97">
        <f t="shared" ca="1" si="518"/>
        <v>50000</v>
      </c>
      <c r="CC62" s="97">
        <f t="shared" ca="1" si="518"/>
        <v>50000</v>
      </c>
      <c r="CD62" s="97">
        <f t="shared" ca="1" si="518"/>
        <v>50000</v>
      </c>
      <c r="CE62" s="97">
        <f t="shared" ca="1" si="518"/>
        <v>50000</v>
      </c>
      <c r="CF62" s="97">
        <f t="shared" ca="1" si="518"/>
        <v>50000</v>
      </c>
      <c r="CG62" s="97">
        <f t="shared" ca="1" si="518"/>
        <v>50000</v>
      </c>
      <c r="CH62" s="97">
        <f t="shared" ca="1" si="518"/>
        <v>50000</v>
      </c>
      <c r="CI62" s="97">
        <f t="shared" ca="1" si="518"/>
        <v>50000</v>
      </c>
      <c r="CJ62" s="97">
        <f t="shared" ca="1" si="518"/>
        <v>50000</v>
      </c>
      <c r="CK62" s="97">
        <f t="shared" ca="1" si="518"/>
        <v>50000</v>
      </c>
      <c r="CL62" s="97">
        <f t="shared" ca="1" si="518"/>
        <v>50000</v>
      </c>
      <c r="CM62" s="97">
        <f t="shared" ca="1" si="518"/>
        <v>50000</v>
      </c>
      <c r="CN62" s="97">
        <f t="shared" ca="1" si="518"/>
        <v>50000</v>
      </c>
      <c r="CO62" s="97">
        <f t="shared" ca="1" si="518"/>
        <v>50000</v>
      </c>
      <c r="CP62" s="97">
        <f t="shared" ca="1" si="518"/>
        <v>50000</v>
      </c>
      <c r="CQ62" s="97">
        <f t="shared" ca="1" si="518"/>
        <v>50000</v>
      </c>
      <c r="CR62" s="97">
        <f t="shared" ca="1" si="518"/>
        <v>50000</v>
      </c>
      <c r="CS62" s="97">
        <f t="shared" ca="1" si="518"/>
        <v>50000</v>
      </c>
      <c r="CT62" s="97">
        <f t="shared" ca="1" si="518"/>
        <v>50000</v>
      </c>
      <c r="CU62" s="97">
        <f t="shared" ref="CU62:DF62" ca="1" si="519">+CU56-CU60</f>
        <v>50000</v>
      </c>
      <c r="CV62" s="97">
        <f t="shared" ca="1" si="519"/>
        <v>50000</v>
      </c>
      <c r="CW62" s="97">
        <f t="shared" ca="1" si="519"/>
        <v>50000</v>
      </c>
      <c r="CX62" s="97">
        <f t="shared" ca="1" si="519"/>
        <v>50000</v>
      </c>
      <c r="CY62" s="97">
        <f t="shared" ca="1" si="519"/>
        <v>50000</v>
      </c>
      <c r="CZ62" s="97">
        <f t="shared" ca="1" si="519"/>
        <v>50000</v>
      </c>
      <c r="DA62" s="97">
        <f t="shared" ca="1" si="519"/>
        <v>50000</v>
      </c>
      <c r="DB62" s="97">
        <f t="shared" ca="1" si="519"/>
        <v>50000</v>
      </c>
      <c r="DC62" s="97">
        <f t="shared" ca="1" si="519"/>
        <v>50000</v>
      </c>
      <c r="DD62" s="97">
        <f t="shared" ca="1" si="519"/>
        <v>50000</v>
      </c>
      <c r="DE62" s="97">
        <f t="shared" ca="1" si="519"/>
        <v>50000</v>
      </c>
      <c r="DF62" s="97">
        <f t="shared" ca="1" si="519"/>
        <v>50000</v>
      </c>
      <c r="DG62" s="97">
        <f t="shared" ref="DG62:DW62" ca="1" si="520">+DG56-DG60</f>
        <v>50000</v>
      </c>
      <c r="DH62" s="97">
        <f t="shared" ca="1" si="520"/>
        <v>50000</v>
      </c>
      <c r="DI62" s="97">
        <f t="shared" ca="1" si="520"/>
        <v>50000</v>
      </c>
      <c r="DJ62" s="97">
        <f t="shared" ca="1" si="520"/>
        <v>50000</v>
      </c>
      <c r="DK62" s="97">
        <f t="shared" ca="1" si="520"/>
        <v>50000</v>
      </c>
      <c r="DL62" s="97">
        <f t="shared" ca="1" si="520"/>
        <v>50000</v>
      </c>
      <c r="DM62" s="97">
        <f t="shared" ca="1" si="520"/>
        <v>50000</v>
      </c>
      <c r="DN62" s="97">
        <f t="shared" ca="1" si="520"/>
        <v>50000</v>
      </c>
      <c r="DO62" s="97">
        <f t="shared" ca="1" si="520"/>
        <v>50000</v>
      </c>
      <c r="DP62" s="97">
        <f t="shared" ca="1" si="520"/>
        <v>50000</v>
      </c>
      <c r="DQ62" s="97">
        <f t="shared" ca="1" si="520"/>
        <v>50000</v>
      </c>
      <c r="DR62" s="97">
        <f t="shared" ca="1" si="520"/>
        <v>50000</v>
      </c>
      <c r="DS62" s="97">
        <f t="shared" ca="1" si="520"/>
        <v>50000</v>
      </c>
      <c r="DT62" s="97">
        <f t="shared" ca="1" si="520"/>
        <v>50000</v>
      </c>
      <c r="DU62" s="97">
        <f t="shared" ca="1" si="520"/>
        <v>50000</v>
      </c>
      <c r="DV62" s="97">
        <f t="shared" ca="1" si="520"/>
        <v>50000</v>
      </c>
      <c r="DW62" s="97">
        <f t="shared" ca="1" si="520"/>
        <v>50000</v>
      </c>
      <c r="DX62" s="97">
        <f t="shared" ref="DX62:EC62" ca="1" si="521">+DX56-DX60</f>
        <v>50000</v>
      </c>
      <c r="DY62" s="97">
        <f t="shared" ca="1" si="521"/>
        <v>50000</v>
      </c>
      <c r="DZ62" s="97">
        <f t="shared" ca="1" si="521"/>
        <v>50000</v>
      </c>
      <c r="EA62" s="97">
        <f t="shared" ca="1" si="521"/>
        <v>50000</v>
      </c>
      <c r="EB62" s="97">
        <f t="shared" ca="1" si="521"/>
        <v>50000</v>
      </c>
      <c r="EC62" s="97">
        <f t="shared" ca="1" si="521"/>
        <v>50000</v>
      </c>
      <c r="ED62" s="97">
        <f t="shared" ref="ED62" ca="1" si="522">+ED56-ED60</f>
        <v>50000</v>
      </c>
    </row>
    <row r="63" spans="2:134" ht="15" customHeight="1" x14ac:dyDescent="0.3">
      <c r="B63" s="10" t="s">
        <v>76</v>
      </c>
      <c r="C63" s="8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78"/>
      <c r="O63" s="97">
        <f ca="1">+MIN(O62:BV62)</f>
        <v>50000</v>
      </c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7"/>
      <c r="CZ63" s="97"/>
      <c r="DA63" s="97"/>
      <c r="DB63" s="97"/>
      <c r="DC63" s="97"/>
      <c r="DD63" s="97"/>
      <c r="DE63" s="97"/>
      <c r="DF63" s="97"/>
      <c r="DG63" s="97"/>
      <c r="DH63" s="97"/>
      <c r="DI63" s="97"/>
      <c r="DJ63" s="97"/>
      <c r="DK63" s="97"/>
      <c r="DL63" s="97"/>
      <c r="DM63" s="97"/>
      <c r="DN63" s="97"/>
      <c r="DO63" s="97"/>
      <c r="DP63" s="97"/>
      <c r="DQ63" s="97"/>
      <c r="DR63" s="97"/>
      <c r="DS63" s="97"/>
      <c r="DT63" s="97"/>
      <c r="DU63" s="97"/>
      <c r="DV63" s="97"/>
      <c r="DW63" s="97"/>
      <c r="DX63" s="97"/>
      <c r="DY63" s="97"/>
      <c r="DZ63" s="97"/>
      <c r="EA63" s="97"/>
      <c r="EB63" s="97"/>
      <c r="EC63" s="97"/>
      <c r="ED63" s="97"/>
    </row>
    <row r="64" spans="2:134" ht="15" customHeight="1" x14ac:dyDescent="0.3">
      <c r="B64" s="7"/>
      <c r="C64" s="8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78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96"/>
      <c r="DY64" s="96"/>
      <c r="DZ64" s="96"/>
      <c r="EA64" s="96"/>
      <c r="EB64" s="96"/>
      <c r="EC64" s="96"/>
      <c r="ED64" s="96"/>
    </row>
    <row r="65" spans="2:134" ht="15" customHeight="1" x14ac:dyDescent="0.3">
      <c r="B65" s="8" t="s">
        <v>100</v>
      </c>
      <c r="C65" s="8"/>
      <c r="D65" s="83">
        <f>+O65</f>
        <v>0</v>
      </c>
      <c r="E65" s="83">
        <f ca="1">+D67</f>
        <v>37085.812386657795</v>
      </c>
      <c r="F65" s="83">
        <f t="shared" ref="F65:H65" ca="1" si="523">+E67</f>
        <v>80254.689726778946</v>
      </c>
      <c r="G65" s="83">
        <f t="shared" ca="1" si="523"/>
        <v>126445.57843374855</v>
      </c>
      <c r="H65" s="83">
        <f t="shared" ca="1" si="523"/>
        <v>175870.03260079454</v>
      </c>
      <c r="I65" s="83">
        <f t="shared" ref="I65" ca="1" si="524">+H67</f>
        <v>228754.4160385578</v>
      </c>
      <c r="J65" s="83">
        <f t="shared" ref="J65" ca="1" si="525">+I67</f>
        <v>285340.93902047706</v>
      </c>
      <c r="K65" s="83">
        <f t="shared" ref="K65" ca="1" si="526">+J67</f>
        <v>345888.7676049131</v>
      </c>
      <c r="L65" s="83">
        <f t="shared" ref="L65" ca="1" si="527">+K67</f>
        <v>410675.21061470255</v>
      </c>
      <c r="M65" s="83">
        <f t="shared" ref="M65" ca="1" si="528">+L67</f>
        <v>479996.98971050343</v>
      </c>
      <c r="N65" s="78"/>
      <c r="O65" s="129">
        <v>0</v>
      </c>
      <c r="P65" s="83">
        <f ca="1">+O76</f>
        <v>3258.7668793662106</v>
      </c>
      <c r="Q65" s="83">
        <f t="shared" ref="Q65:BV65" ca="1" si="529">+P76</f>
        <v>6535.9604235343459</v>
      </c>
      <c r="R65" s="83">
        <f t="shared" ca="1" si="529"/>
        <v>9831.6848258966584</v>
      </c>
      <c r="S65" s="83">
        <f t="shared" ca="1" si="529"/>
        <v>13146.044869005898</v>
      </c>
      <c r="T65" s="83">
        <f t="shared" ca="1" si="529"/>
        <v>16479.145927906713</v>
      </c>
      <c r="U65" s="83">
        <f t="shared" ca="1" si="529"/>
        <v>19831.093973485891</v>
      </c>
      <c r="V65" s="83">
        <f t="shared" ca="1" si="529"/>
        <v>23201.995575841545</v>
      </c>
      <c r="W65" s="83">
        <f t="shared" ca="1" si="529"/>
        <v>26591.957907671334</v>
      </c>
      <c r="X65" s="83">
        <f t="shared" ca="1" si="529"/>
        <v>30001.088747679874</v>
      </c>
      <c r="Y65" s="83">
        <f t="shared" ca="1" si="529"/>
        <v>33429.496484005394</v>
      </c>
      <c r="Z65" s="83">
        <f t="shared" ca="1" si="529"/>
        <v>36877.290117665754</v>
      </c>
      <c r="AA65" s="83">
        <f t="shared" ca="1" si="529"/>
        <v>40344.579266024004</v>
      </c>
      <c r="AB65" s="83">
        <f t="shared" ca="1" si="529"/>
        <v>43831.474166273467</v>
      </c>
      <c r="AC65" s="83">
        <f t="shared" ca="1" si="529"/>
        <v>47338.085678942574</v>
      </c>
      <c r="AD65" s="83">
        <f t="shared" ca="1" si="529"/>
        <v>50864.525291419508</v>
      </c>
      <c r="AE65" s="83">
        <f t="shared" ca="1" si="529"/>
        <v>54410.905121496784</v>
      </c>
      <c r="AF65" s="83">
        <f t="shared" ca="1" si="529"/>
        <v>57977.337920935846</v>
      </c>
      <c r="AG65" s="83">
        <f t="shared" ca="1" si="529"/>
        <v>61563.937079051851</v>
      </c>
      <c r="AH65" s="83">
        <f t="shared" ca="1" si="529"/>
        <v>65170.816626318716</v>
      </c>
      <c r="AI65" s="83">
        <f t="shared" ca="1" si="529"/>
        <v>68798.091237994537</v>
      </c>
      <c r="AJ65" s="83">
        <f t="shared" ca="1" si="529"/>
        <v>72445.876237767487</v>
      </c>
      <c r="AK65" s="83">
        <f t="shared" ca="1" si="529"/>
        <v>76114.287601422402</v>
      </c>
      <c r="AL65" s="83">
        <f t="shared" ca="1" si="529"/>
        <v>79803.441960528027</v>
      </c>
      <c r="AM65" s="83">
        <f t="shared" ca="1" si="529"/>
        <v>83513.456606145162</v>
      </c>
      <c r="AN65" s="83">
        <f t="shared" ca="1" si="529"/>
        <v>87244.449492555737</v>
      </c>
      <c r="AO65" s="83">
        <f t="shared" ca="1" si="529"/>
        <v>90996.539241012986</v>
      </c>
      <c r="AP65" s="83">
        <f t="shared" ca="1" si="529"/>
        <v>94769.845143512837</v>
      </c>
      <c r="AQ65" s="83">
        <f t="shared" ca="1" si="529"/>
        <v>98564.487166586623</v>
      </c>
      <c r="AR65" s="83">
        <f t="shared" ca="1" si="529"/>
        <v>102380.58595511521</v>
      </c>
      <c r="AS65" s="83">
        <f t="shared" ca="1" si="529"/>
        <v>106218.26283616478</v>
      </c>
      <c r="AT65" s="83">
        <f t="shared" ca="1" si="529"/>
        <v>110077.63982284417</v>
      </c>
      <c r="AU65" s="83">
        <f t="shared" ca="1" si="529"/>
        <v>113958.83961818412</v>
      </c>
      <c r="AV65" s="83">
        <f t="shared" ca="1" si="529"/>
        <v>117861.98561903846</v>
      </c>
      <c r="AW65" s="83">
        <f t="shared" ca="1" si="529"/>
        <v>121787.20192000727</v>
      </c>
      <c r="AX65" s="83">
        <f t="shared" ca="1" si="529"/>
        <v>125734.61331738232</v>
      </c>
      <c r="AY65" s="83">
        <f t="shared" ca="1" si="529"/>
        <v>129704.34531311477</v>
      </c>
      <c r="AZ65" s="83">
        <f t="shared" ca="1" si="529"/>
        <v>133696.5241188053</v>
      </c>
      <c r="BA65" s="83">
        <f t="shared" ca="1" si="529"/>
        <v>137711.27665971685</v>
      </c>
      <c r="BB65" s="83">
        <f t="shared" ca="1" si="529"/>
        <v>141748.73057880995</v>
      </c>
      <c r="BC65" s="83">
        <f t="shared" ca="1" si="529"/>
        <v>145809.01424080101</v>
      </c>
      <c r="BD65" s="83">
        <f t="shared" ca="1" si="529"/>
        <v>149892.25673624346</v>
      </c>
      <c r="BE65" s="83">
        <f t="shared" ca="1" si="529"/>
        <v>153998.58788563195</v>
      </c>
      <c r="BF65" s="83">
        <f t="shared" ca="1" si="529"/>
        <v>158128.13824352983</v>
      </c>
      <c r="BG65" s="83">
        <f t="shared" ca="1" si="529"/>
        <v>162281.03910271992</v>
      </c>
      <c r="BH65" s="83">
        <f t="shared" ca="1" si="529"/>
        <v>166457.42249837879</v>
      </c>
      <c r="BI65" s="83">
        <f t="shared" ca="1" si="529"/>
        <v>170657.42121227455</v>
      </c>
      <c r="BJ65" s="83">
        <f t="shared" ca="1" si="529"/>
        <v>174881.16877698855</v>
      </c>
      <c r="BK65" s="83">
        <f t="shared" ca="1" si="529"/>
        <v>179128.79948016076</v>
      </c>
      <c r="BL65" s="83">
        <f t="shared" ca="1" si="529"/>
        <v>183400.44836875927</v>
      </c>
      <c r="BM65" s="83">
        <f t="shared" ca="1" si="529"/>
        <v>187696.25125337392</v>
      </c>
      <c r="BN65" s="83">
        <f t="shared" ca="1" si="529"/>
        <v>192016.34471253416</v>
      </c>
      <c r="BO65" s="83">
        <f t="shared" ca="1" si="529"/>
        <v>196360.86609705136</v>
      </c>
      <c r="BP65" s="83">
        <f t="shared" ca="1" si="529"/>
        <v>200729.95353438571</v>
      </c>
      <c r="BQ65" s="83">
        <f t="shared" ca="1" si="529"/>
        <v>205123.74593303775</v>
      </c>
      <c r="BR65" s="83">
        <f t="shared" ca="1" si="529"/>
        <v>209542.38298696469</v>
      </c>
      <c r="BS65" s="83">
        <f t="shared" ca="1" si="529"/>
        <v>213986.00518002192</v>
      </c>
      <c r="BT65" s="83">
        <f t="shared" ca="1" si="529"/>
        <v>218454.7537904293</v>
      </c>
      <c r="BU65" s="83">
        <f t="shared" ca="1" si="529"/>
        <v>222948.77089526303</v>
      </c>
      <c r="BV65" s="83">
        <f t="shared" ca="1" si="529"/>
        <v>227468.19937497273</v>
      </c>
      <c r="BW65" s="83">
        <f t="shared" ref="BW65" ca="1" si="530">+BV76</f>
        <v>232013.18291792402</v>
      </c>
      <c r="BX65" s="83">
        <f t="shared" ref="BX65" ca="1" si="531">+BW76</f>
        <v>236583.86602496702</v>
      </c>
      <c r="BY65" s="83">
        <f t="shared" ref="BY65" ca="1" si="532">+BX76</f>
        <v>241180.39401403046</v>
      </c>
      <c r="BZ65" s="83">
        <f t="shared" ref="BZ65" ca="1" si="533">+BY76</f>
        <v>245802.91302474184</v>
      </c>
      <c r="CA65" s="83">
        <f t="shared" ref="CA65" ca="1" si="534">+BZ76</f>
        <v>250451.57002307367</v>
      </c>
      <c r="CB65" s="83">
        <f t="shared" ref="CB65" ca="1" si="535">+CA76</f>
        <v>255126.51280601617</v>
      </c>
      <c r="CC65" s="83">
        <f t="shared" ref="CC65" ca="1" si="536">+CB76</f>
        <v>259827.89000627614</v>
      </c>
      <c r="CD65" s="83">
        <f t="shared" ref="CD65" ca="1" si="537">+CC76</f>
        <v>264555.85109700251</v>
      </c>
      <c r="CE65" s="83">
        <f t="shared" ref="CE65" ca="1" si="538">+CD76</f>
        <v>269310.54639653862</v>
      </c>
      <c r="CF65" s="83">
        <f t="shared" ref="CF65" ca="1" si="539">+CE76</f>
        <v>274092.12707320147</v>
      </c>
      <c r="CG65" s="83">
        <f t="shared" ref="CG65" ca="1" si="540">+CF76</f>
        <v>278900.74515008769</v>
      </c>
      <c r="CH65" s="83">
        <f t="shared" ref="CH65" ca="1" si="541">+CG76</f>
        <v>283736.5535099071</v>
      </c>
      <c r="CI65" s="83">
        <f t="shared" ref="CI65" ca="1" si="542">+CH76</f>
        <v>288599.70589984325</v>
      </c>
      <c r="CJ65" s="83">
        <f t="shared" ref="CJ65" ca="1" si="543">+CI76</f>
        <v>293490.35693644156</v>
      </c>
      <c r="CK65" s="83">
        <f t="shared" ref="CK65" ca="1" si="544">+CJ76</f>
        <v>298408.66211052518</v>
      </c>
      <c r="CL65" s="83">
        <f t="shared" ref="CL65" ca="1" si="545">+CK76</f>
        <v>303354.77779213857</v>
      </c>
      <c r="CM65" s="83">
        <f t="shared" ref="CM65" ca="1" si="546">+CL76</f>
        <v>308328.86123551906</v>
      </c>
      <c r="CN65" s="83">
        <f t="shared" ref="CN65" ca="1" si="547">+CM76</f>
        <v>313331.07058409648</v>
      </c>
      <c r="CO65" s="83">
        <f t="shared" ref="CO65" ca="1" si="548">+CN76</f>
        <v>318361.56487552112</v>
      </c>
      <c r="CP65" s="83">
        <f t="shared" ref="CP65" ca="1" si="549">+CO76</f>
        <v>323420.5040467201</v>
      </c>
      <c r="CQ65" s="83">
        <f t="shared" ref="CQ65" ca="1" si="550">+CP76</f>
        <v>328508.04893898225</v>
      </c>
      <c r="CR65" s="83">
        <f t="shared" ref="CR65" ca="1" si="551">+CQ76</f>
        <v>333624.36130307184</v>
      </c>
      <c r="CS65" s="83">
        <f t="shared" ref="CS65" ca="1" si="552">+CR76</f>
        <v>338769.60380437132</v>
      </c>
      <c r="CT65" s="83">
        <f t="shared" ref="CT65" ca="1" si="553">+CS76</f>
        <v>343943.94002805284</v>
      </c>
      <c r="CU65" s="83">
        <f t="shared" ref="CU65" ca="1" si="554">+CT76</f>
        <v>349147.53448427928</v>
      </c>
      <c r="CV65" s="83">
        <f t="shared" ref="CV65" ca="1" si="555">+CU76</f>
        <v>354380.55261343461</v>
      </c>
      <c r="CW65" s="83">
        <f t="shared" ref="CW65" ca="1" si="556">+CV76</f>
        <v>359643.16079138382</v>
      </c>
      <c r="CX65" s="83">
        <f t="shared" ref="CX65" ca="1" si="557">+CW76</f>
        <v>364935.52633476257</v>
      </c>
      <c r="CY65" s="83">
        <f t="shared" ref="CY65" ca="1" si="558">+CX76</f>
        <v>370257.81750629673</v>
      </c>
      <c r="CZ65" s="83">
        <f t="shared" ref="CZ65" ca="1" si="559">+CY76</f>
        <v>375610.20352015214</v>
      </c>
      <c r="DA65" s="83">
        <f t="shared" ref="DA65" ca="1" si="560">+CZ76</f>
        <v>380992.85454731435</v>
      </c>
      <c r="DB65" s="83">
        <f t="shared" ref="DB65" ca="1" si="561">+DA76</f>
        <v>386405.94172099908</v>
      </c>
      <c r="DC65" s="83">
        <f t="shared" ref="DC65" ca="1" si="562">+DB76</f>
        <v>391849.63714209321</v>
      </c>
      <c r="DD65" s="83">
        <f t="shared" ref="DD65" ca="1" si="563">+DC76</f>
        <v>397324.11388462625</v>
      </c>
      <c r="DE65" s="83">
        <f t="shared" ref="DE65" ca="1" si="564">+DD76</f>
        <v>402829.54600127315</v>
      </c>
      <c r="DF65" s="83">
        <f t="shared" ref="DF65" ca="1" si="565">+DE76</f>
        <v>408366.10852888791</v>
      </c>
      <c r="DG65" s="83">
        <f t="shared" ref="DG65" ca="1" si="566">+DF76</f>
        <v>413933.97749406873</v>
      </c>
      <c r="DH65" s="83">
        <f t="shared" ref="DH65" ca="1" si="567">+DG76</f>
        <v>419533.32991875446</v>
      </c>
      <c r="DI65" s="83">
        <f t="shared" ref="DI65" ca="1" si="568">+DH76</f>
        <v>425164.34382585267</v>
      </c>
      <c r="DJ65" s="83">
        <f t="shared" ref="DJ65" ca="1" si="569">+DI76</f>
        <v>430827.1982448998</v>
      </c>
      <c r="DK65" s="83">
        <f t="shared" ref="DK65" ca="1" si="570">+DJ76</f>
        <v>436522.07321775291</v>
      </c>
      <c r="DL65" s="83">
        <f t="shared" ref="DL65" ca="1" si="571">+DK76</f>
        <v>442249.14980431396</v>
      </c>
      <c r="DM65" s="83">
        <f t="shared" ref="DM65" ca="1" si="572">+DL76</f>
        <v>448008.61008828634</v>
      </c>
      <c r="DN65" s="83">
        <f t="shared" ref="DN65" ca="1" si="573">+DM76</f>
        <v>453800.63718296395</v>
      </c>
      <c r="DO65" s="83">
        <f t="shared" ref="DO65" ca="1" si="574">+DN76</f>
        <v>459625.41523705295</v>
      </c>
      <c r="DP65" s="83">
        <f t="shared" ref="DP65" ca="1" si="575">+DO76</f>
        <v>465483.12944052654</v>
      </c>
      <c r="DQ65" s="83">
        <f t="shared" ref="DQ65" ca="1" si="576">+DP76</f>
        <v>471373.9660305127</v>
      </c>
      <c r="DR65" s="83">
        <f t="shared" ref="DR65" ca="1" si="577">+DQ76</f>
        <v>477298.11229721556</v>
      </c>
      <c r="DS65" s="83">
        <f t="shared" ref="DS65" ca="1" si="578">+DR76</f>
        <v>483255.75658986962</v>
      </c>
      <c r="DT65" s="83">
        <f t="shared" ref="DT65" ca="1" si="579">+DS76</f>
        <v>489247.08832272846</v>
      </c>
      <c r="DU65" s="83">
        <f t="shared" ref="DU65" ca="1" si="580">+DT76</f>
        <v>495272.29798108654</v>
      </c>
      <c r="DV65" s="83">
        <f t="shared" ref="DV65" ca="1" si="581">+DU76</f>
        <v>501331.57712733553</v>
      </c>
      <c r="DW65" s="83">
        <f t="shared" ref="DW65" ca="1" si="582">+DV76</f>
        <v>507425.11840705475</v>
      </c>
      <c r="DX65" s="83">
        <f t="shared" ref="DX65" ca="1" si="583">+DW76</f>
        <v>513553.115555136</v>
      </c>
      <c r="DY65" s="83">
        <f t="shared" ref="DY65" ca="1" si="584">+DX76</f>
        <v>519715.76340194314</v>
      </c>
      <c r="DZ65" s="83">
        <f t="shared" ref="DZ65" ca="1" si="585">+DY76</f>
        <v>525913.25787950645</v>
      </c>
      <c r="EA65" s="83">
        <f t="shared" ref="EA65" ca="1" si="586">+DZ76</f>
        <v>532145.79602775176</v>
      </c>
      <c r="EB65" s="83">
        <f t="shared" ref="EB65" ca="1" si="587">+EA76</f>
        <v>538413.5760007652</v>
      </c>
      <c r="EC65" s="83">
        <f t="shared" ref="EC65:ED65" ca="1" si="588">+EB76</f>
        <v>544716.79707309324</v>
      </c>
      <c r="ED65" s="83">
        <f t="shared" ca="1" si="588"/>
        <v>551055.65964607848</v>
      </c>
    </row>
    <row r="66" spans="2:134" ht="15" customHeight="1" x14ac:dyDescent="0.3">
      <c r="B66" s="8" t="str">
        <f>+Inputs!B68</f>
        <v>Avg. Monthly Return</v>
      </c>
      <c r="C66" s="8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78"/>
      <c r="O66" s="102">
        <f ca="1">+Inputs!C68</f>
        <v>5.6544900215472751E-3</v>
      </c>
      <c r="P66" s="102">
        <f ca="1">+O66</f>
        <v>5.6544900215472751E-3</v>
      </c>
      <c r="Q66" s="102">
        <f t="shared" ref="Q66:BV66" ca="1" si="589">+P66</f>
        <v>5.6544900215472751E-3</v>
      </c>
      <c r="R66" s="102">
        <f t="shared" ca="1" si="589"/>
        <v>5.6544900215472751E-3</v>
      </c>
      <c r="S66" s="102">
        <f t="shared" ca="1" si="589"/>
        <v>5.6544900215472751E-3</v>
      </c>
      <c r="T66" s="102">
        <f t="shared" ca="1" si="589"/>
        <v>5.6544900215472751E-3</v>
      </c>
      <c r="U66" s="102">
        <f t="shared" ca="1" si="589"/>
        <v>5.6544900215472751E-3</v>
      </c>
      <c r="V66" s="102">
        <f t="shared" ca="1" si="589"/>
        <v>5.6544900215472751E-3</v>
      </c>
      <c r="W66" s="102">
        <f t="shared" ca="1" si="589"/>
        <v>5.6544900215472751E-3</v>
      </c>
      <c r="X66" s="102">
        <f t="shared" ca="1" si="589"/>
        <v>5.6544900215472751E-3</v>
      </c>
      <c r="Y66" s="102">
        <f t="shared" ca="1" si="589"/>
        <v>5.6544900215472751E-3</v>
      </c>
      <c r="Z66" s="102">
        <f t="shared" ca="1" si="589"/>
        <v>5.6544900215472751E-3</v>
      </c>
      <c r="AA66" s="102">
        <f t="shared" ca="1" si="589"/>
        <v>5.6544900215472751E-3</v>
      </c>
      <c r="AB66" s="102">
        <f t="shared" ca="1" si="589"/>
        <v>5.6544900215472751E-3</v>
      </c>
      <c r="AC66" s="102">
        <f t="shared" ca="1" si="589"/>
        <v>5.6544900215472751E-3</v>
      </c>
      <c r="AD66" s="102">
        <f t="shared" ca="1" si="589"/>
        <v>5.6544900215472751E-3</v>
      </c>
      <c r="AE66" s="102">
        <f t="shared" ca="1" si="589"/>
        <v>5.6544900215472751E-3</v>
      </c>
      <c r="AF66" s="102">
        <f t="shared" ca="1" si="589"/>
        <v>5.6544900215472751E-3</v>
      </c>
      <c r="AG66" s="102">
        <f t="shared" ca="1" si="589"/>
        <v>5.6544900215472751E-3</v>
      </c>
      <c r="AH66" s="102">
        <f t="shared" ca="1" si="589"/>
        <v>5.6544900215472751E-3</v>
      </c>
      <c r="AI66" s="102">
        <f t="shared" ca="1" si="589"/>
        <v>5.6544900215472751E-3</v>
      </c>
      <c r="AJ66" s="102">
        <f t="shared" ca="1" si="589"/>
        <v>5.6544900215472751E-3</v>
      </c>
      <c r="AK66" s="102">
        <f t="shared" ca="1" si="589"/>
        <v>5.6544900215472751E-3</v>
      </c>
      <c r="AL66" s="102">
        <f t="shared" ca="1" si="589"/>
        <v>5.6544900215472751E-3</v>
      </c>
      <c r="AM66" s="102">
        <f t="shared" ca="1" si="589"/>
        <v>5.6544900215472751E-3</v>
      </c>
      <c r="AN66" s="102">
        <f t="shared" ca="1" si="589"/>
        <v>5.6544900215472751E-3</v>
      </c>
      <c r="AO66" s="102">
        <f t="shared" ca="1" si="589"/>
        <v>5.6544900215472751E-3</v>
      </c>
      <c r="AP66" s="102">
        <f t="shared" ca="1" si="589"/>
        <v>5.6544900215472751E-3</v>
      </c>
      <c r="AQ66" s="102">
        <f t="shared" ca="1" si="589"/>
        <v>5.6544900215472751E-3</v>
      </c>
      <c r="AR66" s="102">
        <f t="shared" ca="1" si="589"/>
        <v>5.6544900215472751E-3</v>
      </c>
      <c r="AS66" s="102">
        <f t="shared" ca="1" si="589"/>
        <v>5.6544900215472751E-3</v>
      </c>
      <c r="AT66" s="102">
        <f t="shared" ca="1" si="589"/>
        <v>5.6544900215472751E-3</v>
      </c>
      <c r="AU66" s="102">
        <f t="shared" ca="1" si="589"/>
        <v>5.6544900215472751E-3</v>
      </c>
      <c r="AV66" s="102">
        <f t="shared" ca="1" si="589"/>
        <v>5.6544900215472751E-3</v>
      </c>
      <c r="AW66" s="102">
        <f t="shared" ca="1" si="589"/>
        <v>5.6544900215472751E-3</v>
      </c>
      <c r="AX66" s="102">
        <f t="shared" ca="1" si="589"/>
        <v>5.6544900215472751E-3</v>
      </c>
      <c r="AY66" s="102">
        <f t="shared" ca="1" si="589"/>
        <v>5.6544900215472751E-3</v>
      </c>
      <c r="AZ66" s="102">
        <f t="shared" ca="1" si="589"/>
        <v>5.6544900215472751E-3</v>
      </c>
      <c r="BA66" s="102">
        <f t="shared" ca="1" si="589"/>
        <v>5.6544900215472751E-3</v>
      </c>
      <c r="BB66" s="102">
        <f t="shared" ca="1" si="589"/>
        <v>5.6544900215472751E-3</v>
      </c>
      <c r="BC66" s="102">
        <f t="shared" ca="1" si="589"/>
        <v>5.6544900215472751E-3</v>
      </c>
      <c r="BD66" s="102">
        <f t="shared" ca="1" si="589"/>
        <v>5.6544900215472751E-3</v>
      </c>
      <c r="BE66" s="102">
        <f t="shared" ca="1" si="589"/>
        <v>5.6544900215472751E-3</v>
      </c>
      <c r="BF66" s="102">
        <f t="shared" ca="1" si="589"/>
        <v>5.6544900215472751E-3</v>
      </c>
      <c r="BG66" s="102">
        <f t="shared" ca="1" si="589"/>
        <v>5.6544900215472751E-3</v>
      </c>
      <c r="BH66" s="102">
        <f t="shared" ca="1" si="589"/>
        <v>5.6544900215472751E-3</v>
      </c>
      <c r="BI66" s="102">
        <f t="shared" ca="1" si="589"/>
        <v>5.6544900215472751E-3</v>
      </c>
      <c r="BJ66" s="102">
        <f t="shared" ca="1" si="589"/>
        <v>5.6544900215472751E-3</v>
      </c>
      <c r="BK66" s="102">
        <f t="shared" ca="1" si="589"/>
        <v>5.6544900215472751E-3</v>
      </c>
      <c r="BL66" s="102">
        <f t="shared" ca="1" si="589"/>
        <v>5.6544900215472751E-3</v>
      </c>
      <c r="BM66" s="102">
        <f t="shared" ca="1" si="589"/>
        <v>5.6544900215472751E-3</v>
      </c>
      <c r="BN66" s="102">
        <f t="shared" ca="1" si="589"/>
        <v>5.6544900215472751E-3</v>
      </c>
      <c r="BO66" s="102">
        <f t="shared" ca="1" si="589"/>
        <v>5.6544900215472751E-3</v>
      </c>
      <c r="BP66" s="102">
        <f t="shared" ca="1" si="589"/>
        <v>5.6544900215472751E-3</v>
      </c>
      <c r="BQ66" s="102">
        <f t="shared" ca="1" si="589"/>
        <v>5.6544900215472751E-3</v>
      </c>
      <c r="BR66" s="102">
        <f t="shared" ca="1" si="589"/>
        <v>5.6544900215472751E-3</v>
      </c>
      <c r="BS66" s="102">
        <f t="shared" ca="1" si="589"/>
        <v>5.6544900215472751E-3</v>
      </c>
      <c r="BT66" s="102">
        <f t="shared" ca="1" si="589"/>
        <v>5.6544900215472751E-3</v>
      </c>
      <c r="BU66" s="102">
        <f t="shared" ca="1" si="589"/>
        <v>5.6544900215472751E-3</v>
      </c>
      <c r="BV66" s="102">
        <f t="shared" ca="1" si="589"/>
        <v>5.6544900215472751E-3</v>
      </c>
      <c r="BW66" s="102">
        <f t="shared" ref="BW66" ca="1" si="590">+BV66</f>
        <v>5.6544900215472751E-3</v>
      </c>
      <c r="BX66" s="102">
        <f t="shared" ref="BX66" ca="1" si="591">+BW66</f>
        <v>5.6544900215472751E-3</v>
      </c>
      <c r="BY66" s="102">
        <f t="shared" ref="BY66" ca="1" si="592">+BX66</f>
        <v>5.6544900215472751E-3</v>
      </c>
      <c r="BZ66" s="102">
        <f t="shared" ref="BZ66" ca="1" si="593">+BY66</f>
        <v>5.6544900215472751E-3</v>
      </c>
      <c r="CA66" s="102">
        <f t="shared" ref="CA66" ca="1" si="594">+BZ66</f>
        <v>5.6544900215472751E-3</v>
      </c>
      <c r="CB66" s="102">
        <f t="shared" ref="CB66" ca="1" si="595">+CA66</f>
        <v>5.6544900215472751E-3</v>
      </c>
      <c r="CC66" s="102">
        <f t="shared" ref="CC66" ca="1" si="596">+CB66</f>
        <v>5.6544900215472751E-3</v>
      </c>
      <c r="CD66" s="102">
        <f t="shared" ref="CD66" ca="1" si="597">+CC66</f>
        <v>5.6544900215472751E-3</v>
      </c>
      <c r="CE66" s="102">
        <f t="shared" ref="CE66" ca="1" si="598">+CD66</f>
        <v>5.6544900215472751E-3</v>
      </c>
      <c r="CF66" s="102">
        <f t="shared" ref="CF66" ca="1" si="599">+CE66</f>
        <v>5.6544900215472751E-3</v>
      </c>
      <c r="CG66" s="102">
        <f t="shared" ref="CG66" ca="1" si="600">+CF66</f>
        <v>5.6544900215472751E-3</v>
      </c>
      <c r="CH66" s="102">
        <f t="shared" ref="CH66" ca="1" si="601">+CG66</f>
        <v>5.6544900215472751E-3</v>
      </c>
      <c r="CI66" s="102">
        <f t="shared" ref="CI66" ca="1" si="602">+CH66</f>
        <v>5.6544900215472751E-3</v>
      </c>
      <c r="CJ66" s="102">
        <f t="shared" ref="CJ66" ca="1" si="603">+CI66</f>
        <v>5.6544900215472751E-3</v>
      </c>
      <c r="CK66" s="102">
        <f t="shared" ref="CK66" ca="1" si="604">+CJ66</f>
        <v>5.6544900215472751E-3</v>
      </c>
      <c r="CL66" s="102">
        <f t="shared" ref="CL66" ca="1" si="605">+CK66</f>
        <v>5.6544900215472751E-3</v>
      </c>
      <c r="CM66" s="102">
        <f t="shared" ref="CM66" ca="1" si="606">+CL66</f>
        <v>5.6544900215472751E-3</v>
      </c>
      <c r="CN66" s="102">
        <f t="shared" ref="CN66" ca="1" si="607">+CM66</f>
        <v>5.6544900215472751E-3</v>
      </c>
      <c r="CO66" s="102">
        <f t="shared" ref="CO66" ca="1" si="608">+CN66</f>
        <v>5.6544900215472751E-3</v>
      </c>
      <c r="CP66" s="102">
        <f t="shared" ref="CP66" ca="1" si="609">+CO66</f>
        <v>5.6544900215472751E-3</v>
      </c>
      <c r="CQ66" s="102">
        <f t="shared" ref="CQ66" ca="1" si="610">+CP66</f>
        <v>5.6544900215472751E-3</v>
      </c>
      <c r="CR66" s="102">
        <f t="shared" ref="CR66" ca="1" si="611">+CQ66</f>
        <v>5.6544900215472751E-3</v>
      </c>
      <c r="CS66" s="102">
        <f t="shared" ref="CS66" ca="1" si="612">+CR66</f>
        <v>5.6544900215472751E-3</v>
      </c>
      <c r="CT66" s="102">
        <f t="shared" ref="CT66" ca="1" si="613">+CS66</f>
        <v>5.6544900215472751E-3</v>
      </c>
      <c r="CU66" s="102">
        <f t="shared" ref="CU66" ca="1" si="614">+CT66</f>
        <v>5.6544900215472751E-3</v>
      </c>
      <c r="CV66" s="102">
        <f t="shared" ref="CV66" ca="1" si="615">+CU66</f>
        <v>5.6544900215472751E-3</v>
      </c>
      <c r="CW66" s="102">
        <f t="shared" ref="CW66" ca="1" si="616">+CV66</f>
        <v>5.6544900215472751E-3</v>
      </c>
      <c r="CX66" s="102">
        <f t="shared" ref="CX66" ca="1" si="617">+CW66</f>
        <v>5.6544900215472751E-3</v>
      </c>
      <c r="CY66" s="102">
        <f t="shared" ref="CY66" ca="1" si="618">+CX66</f>
        <v>5.6544900215472751E-3</v>
      </c>
      <c r="CZ66" s="102">
        <f t="shared" ref="CZ66" ca="1" si="619">+CY66</f>
        <v>5.6544900215472751E-3</v>
      </c>
      <c r="DA66" s="102">
        <f t="shared" ref="DA66" ca="1" si="620">+CZ66</f>
        <v>5.6544900215472751E-3</v>
      </c>
      <c r="DB66" s="102">
        <f t="shared" ref="DB66" ca="1" si="621">+DA66</f>
        <v>5.6544900215472751E-3</v>
      </c>
      <c r="DC66" s="102">
        <f t="shared" ref="DC66" ca="1" si="622">+DB66</f>
        <v>5.6544900215472751E-3</v>
      </c>
      <c r="DD66" s="102">
        <f t="shared" ref="DD66" ca="1" si="623">+DC66</f>
        <v>5.6544900215472751E-3</v>
      </c>
      <c r="DE66" s="102">
        <f t="shared" ref="DE66" ca="1" si="624">+DD66</f>
        <v>5.6544900215472751E-3</v>
      </c>
      <c r="DF66" s="102">
        <f t="shared" ref="DF66" ca="1" si="625">+DE66</f>
        <v>5.6544900215472751E-3</v>
      </c>
      <c r="DG66" s="102">
        <f t="shared" ref="DG66" ca="1" si="626">+DF66</f>
        <v>5.6544900215472751E-3</v>
      </c>
      <c r="DH66" s="102">
        <f t="shared" ref="DH66" ca="1" si="627">+DG66</f>
        <v>5.6544900215472751E-3</v>
      </c>
      <c r="DI66" s="102">
        <f t="shared" ref="DI66" ca="1" si="628">+DH66</f>
        <v>5.6544900215472751E-3</v>
      </c>
      <c r="DJ66" s="102">
        <f t="shared" ref="DJ66" ca="1" si="629">+DI66</f>
        <v>5.6544900215472751E-3</v>
      </c>
      <c r="DK66" s="102">
        <f t="shared" ref="DK66" ca="1" si="630">+DJ66</f>
        <v>5.6544900215472751E-3</v>
      </c>
      <c r="DL66" s="102">
        <f t="shared" ref="DL66" ca="1" si="631">+DK66</f>
        <v>5.6544900215472751E-3</v>
      </c>
      <c r="DM66" s="102">
        <f t="shared" ref="DM66" ca="1" si="632">+DL66</f>
        <v>5.6544900215472751E-3</v>
      </c>
      <c r="DN66" s="102">
        <f t="shared" ref="DN66" ca="1" si="633">+DM66</f>
        <v>5.6544900215472751E-3</v>
      </c>
      <c r="DO66" s="102">
        <f t="shared" ref="DO66" ca="1" si="634">+DN66</f>
        <v>5.6544900215472751E-3</v>
      </c>
      <c r="DP66" s="102">
        <f t="shared" ref="DP66" ca="1" si="635">+DO66</f>
        <v>5.6544900215472751E-3</v>
      </c>
      <c r="DQ66" s="102">
        <f t="shared" ref="DQ66" ca="1" si="636">+DP66</f>
        <v>5.6544900215472751E-3</v>
      </c>
      <c r="DR66" s="102">
        <f t="shared" ref="DR66" ca="1" si="637">+DQ66</f>
        <v>5.6544900215472751E-3</v>
      </c>
      <c r="DS66" s="102">
        <f t="shared" ref="DS66" ca="1" si="638">+DR66</f>
        <v>5.6544900215472751E-3</v>
      </c>
      <c r="DT66" s="102">
        <f t="shared" ref="DT66" ca="1" si="639">+DS66</f>
        <v>5.6544900215472751E-3</v>
      </c>
      <c r="DU66" s="102">
        <f t="shared" ref="DU66" ca="1" si="640">+DT66</f>
        <v>5.6544900215472751E-3</v>
      </c>
      <c r="DV66" s="102">
        <f t="shared" ref="DV66" ca="1" si="641">+DU66</f>
        <v>5.6544900215472751E-3</v>
      </c>
      <c r="DW66" s="102">
        <f t="shared" ref="DW66" ca="1" si="642">+DV66</f>
        <v>5.6544900215472751E-3</v>
      </c>
      <c r="DX66" s="102">
        <f t="shared" ref="DX66" ca="1" si="643">+DW66</f>
        <v>5.6544900215472751E-3</v>
      </c>
      <c r="DY66" s="102">
        <f t="shared" ref="DY66" ca="1" si="644">+DX66</f>
        <v>5.6544900215472751E-3</v>
      </c>
      <c r="DZ66" s="102">
        <f t="shared" ref="DZ66" ca="1" si="645">+DY66</f>
        <v>5.6544900215472751E-3</v>
      </c>
      <c r="EA66" s="102">
        <f t="shared" ref="EA66" ca="1" si="646">+DZ66</f>
        <v>5.6544900215472751E-3</v>
      </c>
      <c r="EB66" s="102">
        <f t="shared" ref="EB66" ca="1" si="647">+EA66</f>
        <v>5.6544900215472751E-3</v>
      </c>
      <c r="EC66" s="102">
        <f t="shared" ref="EC66:ED66" ca="1" si="648">+EB66</f>
        <v>5.6544900215472751E-3</v>
      </c>
      <c r="ED66" s="102">
        <f t="shared" ca="1" si="648"/>
        <v>5.6544900215472751E-3</v>
      </c>
    </row>
    <row r="67" spans="2:134" ht="15" customHeight="1" x14ac:dyDescent="0.3">
      <c r="B67" s="8" t="s">
        <v>60</v>
      </c>
      <c r="C67" s="8"/>
      <c r="D67" s="103">
        <f ca="1">+Z67</f>
        <v>37085.812386657795</v>
      </c>
      <c r="E67" s="103">
        <f ca="1">+AL67</f>
        <v>80254.689726778946</v>
      </c>
      <c r="F67" s="103">
        <f ca="1">+AX67</f>
        <v>126445.57843374855</v>
      </c>
      <c r="G67" s="103">
        <f ca="1">+BJ67</f>
        <v>175870.03260079454</v>
      </c>
      <c r="H67" s="103">
        <f ca="1">+BV67</f>
        <v>228754.4160385578</v>
      </c>
      <c r="I67" s="103">
        <f ca="1">+CH67</f>
        <v>285340.93902047706</v>
      </c>
      <c r="J67" s="103">
        <f ca="1">+CT67</f>
        <v>345888.7676049131</v>
      </c>
      <c r="K67" s="103">
        <f ca="1">+DF67</f>
        <v>410675.21061470255</v>
      </c>
      <c r="L67" s="103">
        <f ca="1">+DR67</f>
        <v>479996.98971050343</v>
      </c>
      <c r="M67" s="103">
        <f ca="1">+ED67</f>
        <v>554171.59837486432</v>
      </c>
      <c r="N67" s="78"/>
      <c r="O67" s="83">
        <f ca="1">+O65*(1+O66)</f>
        <v>0</v>
      </c>
      <c r="P67" s="83">
        <f t="shared" ref="P67:BV67" ca="1" si="649">+P65*(1+P66)</f>
        <v>3277.1935441681353</v>
      </c>
      <c r="Q67" s="83">
        <f t="shared" ca="1" si="649"/>
        <v>6572.9179465304478</v>
      </c>
      <c r="R67" s="83">
        <f t="shared" ca="1" si="649"/>
        <v>9887.2779896396878</v>
      </c>
      <c r="S67" s="83">
        <f t="shared" ca="1" si="649"/>
        <v>13220.379048540504</v>
      </c>
      <c r="T67" s="83">
        <f t="shared" ca="1" si="649"/>
        <v>16572.327094119682</v>
      </c>
      <c r="U67" s="83">
        <f t="shared" ca="1" si="649"/>
        <v>19943.228696475333</v>
      </c>
      <c r="V67" s="83">
        <f t="shared" ca="1" si="649"/>
        <v>23333.191028305122</v>
      </c>
      <c r="W67" s="83">
        <f t="shared" ca="1" si="649"/>
        <v>26742.321868313666</v>
      </c>
      <c r="X67" s="83">
        <f t="shared" ca="1" si="649"/>
        <v>30170.729604639182</v>
      </c>
      <c r="Y67" s="83">
        <f t="shared" ca="1" si="649"/>
        <v>33618.523238299545</v>
      </c>
      <c r="Z67" s="83">
        <f t="shared" ca="1" si="649"/>
        <v>37085.812386657795</v>
      </c>
      <c r="AA67" s="83">
        <f t="shared" ca="1" si="649"/>
        <v>40572.707286907258</v>
      </c>
      <c r="AB67" s="83">
        <f t="shared" ca="1" si="649"/>
        <v>44079.318799576366</v>
      </c>
      <c r="AC67" s="83">
        <f t="shared" ca="1" si="649"/>
        <v>47605.758412053299</v>
      </c>
      <c r="AD67" s="83">
        <f t="shared" ca="1" si="649"/>
        <v>51152.138242130575</v>
      </c>
      <c r="AE67" s="83">
        <f t="shared" ca="1" si="649"/>
        <v>54718.571041569638</v>
      </c>
      <c r="AF67" s="83">
        <f t="shared" ca="1" si="649"/>
        <v>58305.170199685643</v>
      </c>
      <c r="AG67" s="83">
        <f t="shared" ca="1" si="649"/>
        <v>61912.049746952507</v>
      </c>
      <c r="AH67" s="83">
        <f t="shared" ca="1" si="649"/>
        <v>65539.324358628321</v>
      </c>
      <c r="AI67" s="83">
        <f t="shared" ca="1" si="649"/>
        <v>69187.109358401271</v>
      </c>
      <c r="AJ67" s="83">
        <f t="shared" ca="1" si="649"/>
        <v>72855.520722056186</v>
      </c>
      <c r="AK67" s="83">
        <f t="shared" ca="1" si="649"/>
        <v>76544.675081161811</v>
      </c>
      <c r="AL67" s="83">
        <f t="shared" ca="1" si="649"/>
        <v>80254.689726778946</v>
      </c>
      <c r="AM67" s="83">
        <f t="shared" ca="1" si="649"/>
        <v>83985.682613189521</v>
      </c>
      <c r="AN67" s="83">
        <f t="shared" ca="1" si="649"/>
        <v>87737.77236164677</v>
      </c>
      <c r="AO67" s="83">
        <f t="shared" ca="1" si="649"/>
        <v>91511.078264146621</v>
      </c>
      <c r="AP67" s="83">
        <f t="shared" ca="1" si="649"/>
        <v>95305.720287220407</v>
      </c>
      <c r="AQ67" s="83">
        <f t="shared" ca="1" si="649"/>
        <v>99121.819075748994</v>
      </c>
      <c r="AR67" s="83">
        <f t="shared" ca="1" si="649"/>
        <v>102959.49595679856</v>
      </c>
      <c r="AS67" s="83">
        <f t="shared" ca="1" si="649"/>
        <v>106818.87294347795</v>
      </c>
      <c r="AT67" s="83">
        <f t="shared" ca="1" si="649"/>
        <v>110700.07273881791</v>
      </c>
      <c r="AU67" s="83">
        <f t="shared" ca="1" si="649"/>
        <v>114603.21873967224</v>
      </c>
      <c r="AV67" s="83">
        <f t="shared" ca="1" si="649"/>
        <v>118528.43504064105</v>
      </c>
      <c r="AW67" s="83">
        <f t="shared" ca="1" si="649"/>
        <v>122475.8464380161</v>
      </c>
      <c r="AX67" s="83">
        <f t="shared" ca="1" si="649"/>
        <v>126445.57843374855</v>
      </c>
      <c r="AY67" s="83">
        <f t="shared" ca="1" si="649"/>
        <v>130437.75723943909</v>
      </c>
      <c r="AZ67" s="83">
        <f t="shared" ca="1" si="649"/>
        <v>134452.50978035064</v>
      </c>
      <c r="BA67" s="83">
        <f t="shared" ca="1" si="649"/>
        <v>138489.96369944373</v>
      </c>
      <c r="BB67" s="83">
        <f t="shared" ca="1" si="649"/>
        <v>142550.2473614348</v>
      </c>
      <c r="BC67" s="83">
        <f t="shared" ca="1" si="649"/>
        <v>146633.48985687725</v>
      </c>
      <c r="BD67" s="83">
        <f t="shared" ca="1" si="649"/>
        <v>150739.82100626573</v>
      </c>
      <c r="BE67" s="83">
        <f t="shared" ca="1" si="649"/>
        <v>154869.37136416361</v>
      </c>
      <c r="BF67" s="83">
        <f t="shared" ca="1" si="649"/>
        <v>159022.27222335371</v>
      </c>
      <c r="BG67" s="83">
        <f t="shared" ca="1" si="649"/>
        <v>163198.65561901257</v>
      </c>
      <c r="BH67" s="83">
        <f t="shared" ca="1" si="649"/>
        <v>167398.65433290834</v>
      </c>
      <c r="BI67" s="83">
        <f t="shared" ca="1" si="649"/>
        <v>171622.40189762233</v>
      </c>
      <c r="BJ67" s="83">
        <f t="shared" ca="1" si="649"/>
        <v>175870.03260079454</v>
      </c>
      <c r="BK67" s="83">
        <f t="shared" ca="1" si="649"/>
        <v>180141.68148939306</v>
      </c>
      <c r="BL67" s="83">
        <f t="shared" ca="1" si="649"/>
        <v>184437.4843740077</v>
      </c>
      <c r="BM67" s="83">
        <f t="shared" ca="1" si="649"/>
        <v>188757.57783316795</v>
      </c>
      <c r="BN67" s="83">
        <f t="shared" ca="1" si="649"/>
        <v>193102.09921768514</v>
      </c>
      <c r="BO67" s="83">
        <f t="shared" ca="1" si="649"/>
        <v>197471.1866550195</v>
      </c>
      <c r="BP67" s="83">
        <f t="shared" ca="1" si="649"/>
        <v>201864.97905367153</v>
      </c>
      <c r="BQ67" s="83">
        <f t="shared" ca="1" si="649"/>
        <v>206283.61610759847</v>
      </c>
      <c r="BR67" s="83">
        <f t="shared" ca="1" si="649"/>
        <v>210727.23830065571</v>
      </c>
      <c r="BS67" s="83">
        <f t="shared" ca="1" si="649"/>
        <v>215195.98691106308</v>
      </c>
      <c r="BT67" s="83">
        <f t="shared" ca="1" si="649"/>
        <v>219690.00401589682</v>
      </c>
      <c r="BU67" s="83">
        <f t="shared" ca="1" si="649"/>
        <v>224209.43249560651</v>
      </c>
      <c r="BV67" s="83">
        <f t="shared" ca="1" si="649"/>
        <v>228754.4160385578</v>
      </c>
      <c r="BW67" s="83">
        <f t="shared" ref="BW67:CT67" ca="1" si="650">+BW65*(1+BW66)</f>
        <v>233325.09914560081</v>
      </c>
      <c r="BX67" s="83">
        <f t="shared" ca="1" si="650"/>
        <v>237921.62713466425</v>
      </c>
      <c r="BY67" s="83">
        <f t="shared" ca="1" si="650"/>
        <v>242544.14614537562</v>
      </c>
      <c r="BZ67" s="83">
        <f t="shared" ca="1" si="650"/>
        <v>247192.80314370745</v>
      </c>
      <c r="CA67" s="83">
        <f t="shared" ca="1" si="650"/>
        <v>251867.74592664995</v>
      </c>
      <c r="CB67" s="83">
        <f t="shared" ca="1" si="650"/>
        <v>256569.12312690992</v>
      </c>
      <c r="CC67" s="83">
        <f t="shared" ca="1" si="650"/>
        <v>261297.08421763629</v>
      </c>
      <c r="CD67" s="83">
        <f t="shared" ca="1" si="650"/>
        <v>266051.77951717243</v>
      </c>
      <c r="CE67" s="83">
        <f t="shared" ca="1" si="650"/>
        <v>270833.36019383528</v>
      </c>
      <c r="CF67" s="83">
        <f t="shared" ca="1" si="650"/>
        <v>275641.97827072151</v>
      </c>
      <c r="CG67" s="83">
        <f t="shared" ca="1" si="650"/>
        <v>280477.78663054091</v>
      </c>
      <c r="CH67" s="83">
        <f t="shared" ca="1" si="650"/>
        <v>285340.93902047706</v>
      </c>
      <c r="CI67" s="83">
        <f t="shared" ca="1" si="650"/>
        <v>290231.59005707537</v>
      </c>
      <c r="CJ67" s="83">
        <f t="shared" ca="1" si="650"/>
        <v>295149.895231159</v>
      </c>
      <c r="CK67" s="83">
        <f t="shared" ca="1" si="650"/>
        <v>300096.01091277238</v>
      </c>
      <c r="CL67" s="83">
        <f t="shared" ca="1" si="650"/>
        <v>305070.09435615287</v>
      </c>
      <c r="CM67" s="83">
        <f t="shared" ca="1" si="650"/>
        <v>310072.30370473029</v>
      </c>
      <c r="CN67" s="83">
        <f t="shared" ca="1" si="650"/>
        <v>315102.79799615493</v>
      </c>
      <c r="CO67" s="83">
        <f t="shared" ca="1" si="650"/>
        <v>320161.73716735392</v>
      </c>
      <c r="CP67" s="83">
        <f t="shared" ca="1" si="650"/>
        <v>325249.28205961606</v>
      </c>
      <c r="CQ67" s="83">
        <f t="shared" ca="1" si="650"/>
        <v>330365.59442370565</v>
      </c>
      <c r="CR67" s="83">
        <f t="shared" ca="1" si="650"/>
        <v>335510.83692500513</v>
      </c>
      <c r="CS67" s="83">
        <f t="shared" ca="1" si="650"/>
        <v>340685.17314868665</v>
      </c>
      <c r="CT67" s="83">
        <f t="shared" ca="1" si="650"/>
        <v>345888.7676049131</v>
      </c>
      <c r="CU67" s="83">
        <f t="shared" ref="CU67:DF67" ca="1" si="651">+CU65*(1+CU66)</f>
        <v>351121.78573406843</v>
      </c>
      <c r="CV67" s="83">
        <f t="shared" ca="1" si="651"/>
        <v>356384.39391201764</v>
      </c>
      <c r="CW67" s="83">
        <f t="shared" ca="1" si="651"/>
        <v>361676.75945539639</v>
      </c>
      <c r="CX67" s="83">
        <f t="shared" ca="1" si="651"/>
        <v>366999.05062693055</v>
      </c>
      <c r="CY67" s="83">
        <f t="shared" ca="1" si="651"/>
        <v>372351.43664078595</v>
      </c>
      <c r="CZ67" s="83">
        <f t="shared" ca="1" si="651"/>
        <v>377734.08766794816</v>
      </c>
      <c r="DA67" s="83">
        <f t="shared" ca="1" si="651"/>
        <v>383147.17484163289</v>
      </c>
      <c r="DB67" s="83">
        <f t="shared" ca="1" si="651"/>
        <v>388590.87026272702</v>
      </c>
      <c r="DC67" s="83">
        <f t="shared" ca="1" si="651"/>
        <v>394065.34700526006</v>
      </c>
      <c r="DD67" s="83">
        <f t="shared" ca="1" si="651"/>
        <v>399570.77912190696</v>
      </c>
      <c r="DE67" s="83">
        <f t="shared" ca="1" si="651"/>
        <v>405107.34164952172</v>
      </c>
      <c r="DF67" s="83">
        <f t="shared" ca="1" si="651"/>
        <v>410675.21061470255</v>
      </c>
      <c r="DG67" s="83">
        <f t="shared" ref="DG67:DW67" ca="1" si="652">+DG65*(1+DG66)</f>
        <v>416274.56303938827</v>
      </c>
      <c r="DH67" s="83">
        <f t="shared" ca="1" si="652"/>
        <v>421905.57694648649</v>
      </c>
      <c r="DI67" s="83">
        <f t="shared" ca="1" si="652"/>
        <v>427568.43136553362</v>
      </c>
      <c r="DJ67" s="83">
        <f t="shared" ca="1" si="652"/>
        <v>433263.30633838673</v>
      </c>
      <c r="DK67" s="83">
        <f t="shared" ca="1" si="652"/>
        <v>438990.38292494777</v>
      </c>
      <c r="DL67" s="83">
        <f t="shared" ca="1" si="652"/>
        <v>444749.84320892015</v>
      </c>
      <c r="DM67" s="83">
        <f t="shared" ca="1" si="652"/>
        <v>450541.87030359777</v>
      </c>
      <c r="DN67" s="83">
        <f t="shared" ca="1" si="652"/>
        <v>456366.64835768676</v>
      </c>
      <c r="DO67" s="83">
        <f t="shared" ca="1" si="652"/>
        <v>462224.36256116035</v>
      </c>
      <c r="DP67" s="83">
        <f t="shared" ca="1" si="652"/>
        <v>468115.19915114652</v>
      </c>
      <c r="DQ67" s="83">
        <f t="shared" ca="1" si="652"/>
        <v>474039.34541784937</v>
      </c>
      <c r="DR67" s="83">
        <f t="shared" ca="1" si="652"/>
        <v>479996.98971050343</v>
      </c>
      <c r="DS67" s="83">
        <f t="shared" ca="1" si="652"/>
        <v>485988.32144336228</v>
      </c>
      <c r="DT67" s="83">
        <f t="shared" ca="1" si="652"/>
        <v>492013.53110172035</v>
      </c>
      <c r="DU67" s="83">
        <f t="shared" ca="1" si="652"/>
        <v>498072.81024796935</v>
      </c>
      <c r="DV67" s="83">
        <f t="shared" ca="1" si="652"/>
        <v>504166.35152768856</v>
      </c>
      <c r="DW67" s="83">
        <f t="shared" ca="1" si="652"/>
        <v>510294.34867576981</v>
      </c>
      <c r="DX67" s="83">
        <f t="shared" ref="DX67:EC67" ca="1" si="653">+DX65*(1+DX66)</f>
        <v>516456.99652257696</v>
      </c>
      <c r="DY67" s="83">
        <f t="shared" ca="1" si="653"/>
        <v>522654.4910001402</v>
      </c>
      <c r="DZ67" s="83">
        <f t="shared" ca="1" si="653"/>
        <v>528887.02914838551</v>
      </c>
      <c r="EA67" s="83">
        <f t="shared" ca="1" si="653"/>
        <v>535154.80912139895</v>
      </c>
      <c r="EB67" s="83">
        <f t="shared" ca="1" si="653"/>
        <v>541458.030193727</v>
      </c>
      <c r="EC67" s="83">
        <f t="shared" ca="1" si="653"/>
        <v>547796.89276671223</v>
      </c>
      <c r="ED67" s="83">
        <f t="shared" ref="ED67" ca="1" si="654">+ED65*(1+ED66)</f>
        <v>554171.59837486432</v>
      </c>
    </row>
    <row r="68" spans="2:134" ht="15" customHeight="1" x14ac:dyDescent="0.3">
      <c r="B68" s="8"/>
      <c r="C68" s="8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78"/>
      <c r="O68" s="85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</row>
    <row r="69" spans="2:134" ht="15" customHeight="1" x14ac:dyDescent="0.3">
      <c r="B69" s="8" t="s">
        <v>66</v>
      </c>
      <c r="C69" s="8"/>
      <c r="D69" s="97">
        <f ca="1">+SUM(O69:Z69)</f>
        <v>48881.503190493153</v>
      </c>
      <c r="E69" s="97">
        <f t="shared" ref="E69" ca="1" si="655">+SUM(AA69:AL69)</f>
        <v>48881.503190493153</v>
      </c>
      <c r="F69" s="97">
        <f t="shared" ref="F69" ca="1" si="656">+SUM(AM69:AX69)</f>
        <v>48881.503190493153</v>
      </c>
      <c r="G69" s="97">
        <f t="shared" ref="G69" ca="1" si="657">+SUM(AY69:BJ69)</f>
        <v>48881.503190493153</v>
      </c>
      <c r="H69" s="97">
        <f ca="1">+SUM(BK69:BV69)</f>
        <v>48881.503190493153</v>
      </c>
      <c r="I69" s="85">
        <f t="shared" ref="I69" ca="1" si="658">+SUM(BW69:CH69)</f>
        <v>48881.503190493153</v>
      </c>
      <c r="J69" s="85">
        <f t="shared" ref="J69" ca="1" si="659">+SUM(CI69:CT69)</f>
        <v>48881.503190493153</v>
      </c>
      <c r="K69" s="85">
        <f t="shared" ref="K69" ca="1" si="660">+SUM(CU69:DF69)</f>
        <v>48881.503190493153</v>
      </c>
      <c r="L69" s="85">
        <f t="shared" ref="L69" ca="1" si="661">+SUM(DG69:DR69)</f>
        <v>48881.503190493153</v>
      </c>
      <c r="M69" s="85">
        <f ca="1">+SUM(DS69:ED69)</f>
        <v>48881.503190493153</v>
      </c>
      <c r="N69" s="78"/>
      <c r="O69" s="97">
        <f ca="1">+O60</f>
        <v>4073.4585992077627</v>
      </c>
      <c r="P69" s="97">
        <f t="shared" ref="P69:BV69" ca="1" si="662">+P60</f>
        <v>4073.4585992077627</v>
      </c>
      <c r="Q69" s="97">
        <f t="shared" ca="1" si="662"/>
        <v>4073.4585992077627</v>
      </c>
      <c r="R69" s="97">
        <f t="shared" ca="1" si="662"/>
        <v>4073.4585992077627</v>
      </c>
      <c r="S69" s="97">
        <f t="shared" ca="1" si="662"/>
        <v>4073.4585992077627</v>
      </c>
      <c r="T69" s="97">
        <f t="shared" ca="1" si="662"/>
        <v>4073.4585992077627</v>
      </c>
      <c r="U69" s="97">
        <f t="shared" ca="1" si="662"/>
        <v>4073.4585992077627</v>
      </c>
      <c r="V69" s="97">
        <f t="shared" ca="1" si="662"/>
        <v>4073.4585992077627</v>
      </c>
      <c r="W69" s="97">
        <f t="shared" ca="1" si="662"/>
        <v>4073.4585992077627</v>
      </c>
      <c r="X69" s="97">
        <f t="shared" ca="1" si="662"/>
        <v>4073.4585992077627</v>
      </c>
      <c r="Y69" s="97">
        <f t="shared" ca="1" si="662"/>
        <v>4073.4585992077627</v>
      </c>
      <c r="Z69" s="97">
        <f t="shared" ca="1" si="662"/>
        <v>4073.4585992077627</v>
      </c>
      <c r="AA69" s="97">
        <f t="shared" ca="1" si="662"/>
        <v>4073.4585992077627</v>
      </c>
      <c r="AB69" s="97">
        <f t="shared" ca="1" si="662"/>
        <v>4073.4585992077627</v>
      </c>
      <c r="AC69" s="97">
        <f t="shared" ca="1" si="662"/>
        <v>4073.4585992077627</v>
      </c>
      <c r="AD69" s="97">
        <f t="shared" ca="1" si="662"/>
        <v>4073.4585992077627</v>
      </c>
      <c r="AE69" s="97">
        <f t="shared" ca="1" si="662"/>
        <v>4073.4585992077627</v>
      </c>
      <c r="AF69" s="97">
        <f t="shared" ca="1" si="662"/>
        <v>4073.4585992077627</v>
      </c>
      <c r="AG69" s="97">
        <f t="shared" ca="1" si="662"/>
        <v>4073.4585992077627</v>
      </c>
      <c r="AH69" s="97">
        <f t="shared" ca="1" si="662"/>
        <v>4073.4585992077627</v>
      </c>
      <c r="AI69" s="97">
        <f t="shared" ca="1" si="662"/>
        <v>4073.4585992077627</v>
      </c>
      <c r="AJ69" s="97">
        <f t="shared" ca="1" si="662"/>
        <v>4073.4585992077627</v>
      </c>
      <c r="AK69" s="97">
        <f t="shared" ca="1" si="662"/>
        <v>4073.4585992077627</v>
      </c>
      <c r="AL69" s="97">
        <f t="shared" ca="1" si="662"/>
        <v>4073.4585992077627</v>
      </c>
      <c r="AM69" s="97">
        <f t="shared" ca="1" si="662"/>
        <v>4073.4585992077627</v>
      </c>
      <c r="AN69" s="97">
        <f t="shared" ca="1" si="662"/>
        <v>4073.4585992077627</v>
      </c>
      <c r="AO69" s="97">
        <f t="shared" ca="1" si="662"/>
        <v>4073.4585992077627</v>
      </c>
      <c r="AP69" s="97">
        <f t="shared" ca="1" si="662"/>
        <v>4073.4585992077627</v>
      </c>
      <c r="AQ69" s="97">
        <f t="shared" ca="1" si="662"/>
        <v>4073.4585992077627</v>
      </c>
      <c r="AR69" s="97">
        <f t="shared" ca="1" si="662"/>
        <v>4073.4585992077627</v>
      </c>
      <c r="AS69" s="97">
        <f t="shared" ca="1" si="662"/>
        <v>4073.4585992077627</v>
      </c>
      <c r="AT69" s="97">
        <f t="shared" ca="1" si="662"/>
        <v>4073.4585992077627</v>
      </c>
      <c r="AU69" s="97">
        <f t="shared" ca="1" si="662"/>
        <v>4073.4585992077627</v>
      </c>
      <c r="AV69" s="97">
        <f t="shared" ca="1" si="662"/>
        <v>4073.4585992077627</v>
      </c>
      <c r="AW69" s="97">
        <f t="shared" ca="1" si="662"/>
        <v>4073.4585992077627</v>
      </c>
      <c r="AX69" s="97">
        <f t="shared" ca="1" si="662"/>
        <v>4073.4585992077627</v>
      </c>
      <c r="AY69" s="97">
        <f t="shared" ca="1" si="662"/>
        <v>4073.4585992077627</v>
      </c>
      <c r="AZ69" s="97">
        <f t="shared" ca="1" si="662"/>
        <v>4073.4585992077627</v>
      </c>
      <c r="BA69" s="97">
        <f t="shared" ca="1" si="662"/>
        <v>4073.4585992077627</v>
      </c>
      <c r="BB69" s="97">
        <f t="shared" ca="1" si="662"/>
        <v>4073.4585992077627</v>
      </c>
      <c r="BC69" s="97">
        <f t="shared" ca="1" si="662"/>
        <v>4073.4585992077627</v>
      </c>
      <c r="BD69" s="97">
        <f t="shared" ca="1" si="662"/>
        <v>4073.4585992077627</v>
      </c>
      <c r="BE69" s="97">
        <f t="shared" ca="1" si="662"/>
        <v>4073.4585992077627</v>
      </c>
      <c r="BF69" s="97">
        <f t="shared" ca="1" si="662"/>
        <v>4073.4585992077627</v>
      </c>
      <c r="BG69" s="97">
        <f t="shared" ca="1" si="662"/>
        <v>4073.4585992077627</v>
      </c>
      <c r="BH69" s="97">
        <f t="shared" ca="1" si="662"/>
        <v>4073.4585992077627</v>
      </c>
      <c r="BI69" s="97">
        <f t="shared" ca="1" si="662"/>
        <v>4073.4585992077627</v>
      </c>
      <c r="BJ69" s="97">
        <f t="shared" ca="1" si="662"/>
        <v>4073.4585992077627</v>
      </c>
      <c r="BK69" s="97">
        <f t="shared" ca="1" si="662"/>
        <v>4073.4585992077627</v>
      </c>
      <c r="BL69" s="97">
        <f t="shared" ca="1" si="662"/>
        <v>4073.4585992077627</v>
      </c>
      <c r="BM69" s="97">
        <f t="shared" ca="1" si="662"/>
        <v>4073.4585992077627</v>
      </c>
      <c r="BN69" s="97">
        <f t="shared" ca="1" si="662"/>
        <v>4073.4585992077627</v>
      </c>
      <c r="BO69" s="97">
        <f t="shared" ca="1" si="662"/>
        <v>4073.4585992077627</v>
      </c>
      <c r="BP69" s="97">
        <f t="shared" ca="1" si="662"/>
        <v>4073.4585992077627</v>
      </c>
      <c r="BQ69" s="97">
        <f t="shared" ca="1" si="662"/>
        <v>4073.4585992077627</v>
      </c>
      <c r="BR69" s="97">
        <f t="shared" ca="1" si="662"/>
        <v>4073.4585992077627</v>
      </c>
      <c r="BS69" s="97">
        <f t="shared" ca="1" si="662"/>
        <v>4073.4585992077627</v>
      </c>
      <c r="BT69" s="97">
        <f t="shared" ca="1" si="662"/>
        <v>4073.4585992077627</v>
      </c>
      <c r="BU69" s="97">
        <f t="shared" ca="1" si="662"/>
        <v>4073.4585992077627</v>
      </c>
      <c r="BV69" s="97">
        <f t="shared" ca="1" si="662"/>
        <v>4073.4585992077627</v>
      </c>
      <c r="BW69" s="97">
        <f t="shared" ref="BW69:CT69" ca="1" si="663">+BW60</f>
        <v>4073.4585992077627</v>
      </c>
      <c r="BX69" s="97">
        <f t="shared" ca="1" si="663"/>
        <v>4073.4585992077627</v>
      </c>
      <c r="BY69" s="97">
        <f t="shared" ca="1" si="663"/>
        <v>4073.4585992077627</v>
      </c>
      <c r="BZ69" s="97">
        <f t="shared" ca="1" si="663"/>
        <v>4073.4585992077627</v>
      </c>
      <c r="CA69" s="97">
        <f t="shared" ca="1" si="663"/>
        <v>4073.4585992077627</v>
      </c>
      <c r="CB69" s="97">
        <f t="shared" ca="1" si="663"/>
        <v>4073.4585992077627</v>
      </c>
      <c r="CC69" s="97">
        <f t="shared" ca="1" si="663"/>
        <v>4073.4585992077627</v>
      </c>
      <c r="CD69" s="97">
        <f t="shared" ca="1" si="663"/>
        <v>4073.4585992077627</v>
      </c>
      <c r="CE69" s="97">
        <f t="shared" ca="1" si="663"/>
        <v>4073.4585992077627</v>
      </c>
      <c r="CF69" s="97">
        <f t="shared" ca="1" si="663"/>
        <v>4073.4585992077627</v>
      </c>
      <c r="CG69" s="97">
        <f t="shared" ca="1" si="663"/>
        <v>4073.4585992077627</v>
      </c>
      <c r="CH69" s="97">
        <f t="shared" ca="1" si="663"/>
        <v>4073.4585992077627</v>
      </c>
      <c r="CI69" s="97">
        <f t="shared" ca="1" si="663"/>
        <v>4073.4585992077627</v>
      </c>
      <c r="CJ69" s="97">
        <f t="shared" ca="1" si="663"/>
        <v>4073.4585992077627</v>
      </c>
      <c r="CK69" s="97">
        <f t="shared" ca="1" si="663"/>
        <v>4073.4585992077627</v>
      </c>
      <c r="CL69" s="97">
        <f t="shared" ca="1" si="663"/>
        <v>4073.4585992077627</v>
      </c>
      <c r="CM69" s="97">
        <f t="shared" ca="1" si="663"/>
        <v>4073.4585992077627</v>
      </c>
      <c r="CN69" s="97">
        <f t="shared" ca="1" si="663"/>
        <v>4073.4585992077627</v>
      </c>
      <c r="CO69" s="97">
        <f t="shared" ca="1" si="663"/>
        <v>4073.4585992077627</v>
      </c>
      <c r="CP69" s="97">
        <f t="shared" ca="1" si="663"/>
        <v>4073.4585992077627</v>
      </c>
      <c r="CQ69" s="97">
        <f t="shared" ca="1" si="663"/>
        <v>4073.4585992077627</v>
      </c>
      <c r="CR69" s="97">
        <f t="shared" ca="1" si="663"/>
        <v>4073.4585992077627</v>
      </c>
      <c r="CS69" s="97">
        <f t="shared" ca="1" si="663"/>
        <v>4073.4585992077627</v>
      </c>
      <c r="CT69" s="97">
        <f t="shared" ca="1" si="663"/>
        <v>4073.4585992077627</v>
      </c>
      <c r="CU69" s="97">
        <f t="shared" ref="CU69:DF69" ca="1" si="664">+CU60</f>
        <v>4073.4585992077627</v>
      </c>
      <c r="CV69" s="97">
        <f t="shared" ca="1" si="664"/>
        <v>4073.4585992077627</v>
      </c>
      <c r="CW69" s="97">
        <f t="shared" ca="1" si="664"/>
        <v>4073.4585992077627</v>
      </c>
      <c r="CX69" s="97">
        <f t="shared" ca="1" si="664"/>
        <v>4073.4585992077627</v>
      </c>
      <c r="CY69" s="97">
        <f t="shared" ca="1" si="664"/>
        <v>4073.4585992077627</v>
      </c>
      <c r="CZ69" s="97">
        <f t="shared" ca="1" si="664"/>
        <v>4073.4585992077627</v>
      </c>
      <c r="DA69" s="97">
        <f t="shared" ca="1" si="664"/>
        <v>4073.4585992077627</v>
      </c>
      <c r="DB69" s="97">
        <f t="shared" ca="1" si="664"/>
        <v>4073.4585992077627</v>
      </c>
      <c r="DC69" s="97">
        <f t="shared" ca="1" si="664"/>
        <v>4073.4585992077627</v>
      </c>
      <c r="DD69" s="97">
        <f t="shared" ca="1" si="664"/>
        <v>4073.4585992077627</v>
      </c>
      <c r="DE69" s="97">
        <f t="shared" ca="1" si="664"/>
        <v>4073.4585992077627</v>
      </c>
      <c r="DF69" s="97">
        <f t="shared" ca="1" si="664"/>
        <v>4073.4585992077627</v>
      </c>
      <c r="DG69" s="97">
        <f t="shared" ref="DG69:DW69" ca="1" si="665">+DG60</f>
        <v>4073.4585992077627</v>
      </c>
      <c r="DH69" s="97">
        <f t="shared" ca="1" si="665"/>
        <v>4073.4585992077627</v>
      </c>
      <c r="DI69" s="97">
        <f t="shared" ca="1" si="665"/>
        <v>4073.4585992077627</v>
      </c>
      <c r="DJ69" s="97">
        <f t="shared" ca="1" si="665"/>
        <v>4073.4585992077627</v>
      </c>
      <c r="DK69" s="97">
        <f t="shared" ca="1" si="665"/>
        <v>4073.4585992077627</v>
      </c>
      <c r="DL69" s="97">
        <f t="shared" ca="1" si="665"/>
        <v>4073.4585992077627</v>
      </c>
      <c r="DM69" s="97">
        <f t="shared" ca="1" si="665"/>
        <v>4073.4585992077627</v>
      </c>
      <c r="DN69" s="97">
        <f t="shared" ca="1" si="665"/>
        <v>4073.4585992077627</v>
      </c>
      <c r="DO69" s="97">
        <f t="shared" ca="1" si="665"/>
        <v>4073.4585992077627</v>
      </c>
      <c r="DP69" s="97">
        <f t="shared" ca="1" si="665"/>
        <v>4073.4585992077627</v>
      </c>
      <c r="DQ69" s="97">
        <f t="shared" ca="1" si="665"/>
        <v>4073.4585992077627</v>
      </c>
      <c r="DR69" s="97">
        <f t="shared" ca="1" si="665"/>
        <v>4073.4585992077627</v>
      </c>
      <c r="DS69" s="97">
        <f t="shared" ca="1" si="665"/>
        <v>4073.4585992077627</v>
      </c>
      <c r="DT69" s="97">
        <f t="shared" ca="1" si="665"/>
        <v>4073.4585992077627</v>
      </c>
      <c r="DU69" s="97">
        <f t="shared" ca="1" si="665"/>
        <v>4073.4585992077627</v>
      </c>
      <c r="DV69" s="97">
        <f t="shared" ca="1" si="665"/>
        <v>4073.4585992077627</v>
      </c>
      <c r="DW69" s="97">
        <f t="shared" ca="1" si="665"/>
        <v>4073.4585992077627</v>
      </c>
      <c r="DX69" s="97">
        <f t="shared" ref="DX69:EC69" ca="1" si="666">+DX60</f>
        <v>4073.4585992077627</v>
      </c>
      <c r="DY69" s="97">
        <f t="shared" ca="1" si="666"/>
        <v>4073.4585992077627</v>
      </c>
      <c r="DZ69" s="97">
        <f t="shared" ca="1" si="666"/>
        <v>4073.4585992077627</v>
      </c>
      <c r="EA69" s="97">
        <f t="shared" ca="1" si="666"/>
        <v>4073.4585992077627</v>
      </c>
      <c r="EB69" s="97">
        <f t="shared" ca="1" si="666"/>
        <v>4073.4585992077627</v>
      </c>
      <c r="EC69" s="97">
        <f t="shared" ca="1" si="666"/>
        <v>4073.4585992077627</v>
      </c>
      <c r="ED69" s="97">
        <f t="shared" ref="ED69" ca="1" si="667">+ED60</f>
        <v>4073.4585992077627</v>
      </c>
    </row>
    <row r="70" spans="2:134" ht="15" customHeight="1" x14ac:dyDescent="0.3">
      <c r="B70" s="8"/>
      <c r="C70" s="8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78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97"/>
      <c r="CJ70" s="97"/>
      <c r="CK70" s="97"/>
      <c r="CL70" s="97"/>
      <c r="CM70" s="97"/>
      <c r="CN70" s="97"/>
      <c r="CO70" s="97"/>
      <c r="CP70" s="97"/>
      <c r="CQ70" s="97"/>
      <c r="CR70" s="97"/>
      <c r="CS70" s="97"/>
      <c r="CT70" s="97"/>
      <c r="CU70" s="97"/>
      <c r="CV70" s="97"/>
      <c r="CW70" s="97"/>
      <c r="CX70" s="97"/>
      <c r="CY70" s="97"/>
      <c r="CZ70" s="97"/>
      <c r="DA70" s="97"/>
      <c r="DB70" s="97"/>
      <c r="DC70" s="97"/>
      <c r="DD70" s="97"/>
      <c r="DE70" s="97"/>
      <c r="DF70" s="97"/>
      <c r="DG70" s="97"/>
      <c r="DH70" s="97"/>
      <c r="DI70" s="97"/>
      <c r="DJ70" s="97"/>
      <c r="DK70" s="97"/>
      <c r="DL70" s="97"/>
      <c r="DM70" s="97"/>
      <c r="DN70" s="97"/>
      <c r="DO70" s="97"/>
      <c r="DP70" s="97"/>
      <c r="DQ70" s="97"/>
      <c r="DR70" s="97"/>
      <c r="DS70" s="97"/>
      <c r="DT70" s="97"/>
      <c r="DU70" s="97"/>
      <c r="DV70" s="97"/>
      <c r="DW70" s="97"/>
      <c r="DX70" s="97"/>
      <c r="DY70" s="97"/>
      <c r="DZ70" s="97"/>
      <c r="EA70" s="97"/>
      <c r="EB70" s="97"/>
      <c r="EC70" s="97"/>
      <c r="ED70" s="97"/>
    </row>
    <row r="71" spans="2:134" ht="15" customHeight="1" x14ac:dyDescent="0.3">
      <c r="B71" s="8" t="s">
        <v>57</v>
      </c>
      <c r="C71" s="8"/>
      <c r="D71" s="102">
        <f ca="1">+Inputs!C66</f>
        <v>0.8</v>
      </c>
      <c r="E71" s="102">
        <f ca="1">+D71</f>
        <v>0.8</v>
      </c>
      <c r="F71" s="102">
        <f t="shared" ref="F71:H71" ca="1" si="668">+E71</f>
        <v>0.8</v>
      </c>
      <c r="G71" s="102">
        <f t="shared" ca="1" si="668"/>
        <v>0.8</v>
      </c>
      <c r="H71" s="102">
        <f t="shared" ca="1" si="668"/>
        <v>0.8</v>
      </c>
      <c r="I71" s="102">
        <f t="shared" ref="I71" ca="1" si="669">+H71</f>
        <v>0.8</v>
      </c>
      <c r="J71" s="102">
        <f t="shared" ref="J71" ca="1" si="670">+I71</f>
        <v>0.8</v>
      </c>
      <c r="K71" s="102">
        <f t="shared" ref="K71" ca="1" si="671">+J71</f>
        <v>0.8</v>
      </c>
      <c r="L71" s="102">
        <f t="shared" ref="L71" ca="1" si="672">+K71</f>
        <v>0.8</v>
      </c>
      <c r="M71" s="102">
        <f t="shared" ref="M71" ca="1" si="673">+L71</f>
        <v>0.8</v>
      </c>
      <c r="N71" s="78"/>
      <c r="O71" s="102">
        <f ca="1">+Inputs!C66</f>
        <v>0.8</v>
      </c>
      <c r="P71" s="102">
        <f ca="1">+O71</f>
        <v>0.8</v>
      </c>
      <c r="Q71" s="102">
        <f t="shared" ref="Q71:BV71" ca="1" si="674">+P71</f>
        <v>0.8</v>
      </c>
      <c r="R71" s="102">
        <f t="shared" ca="1" si="674"/>
        <v>0.8</v>
      </c>
      <c r="S71" s="102">
        <f t="shared" ca="1" si="674"/>
        <v>0.8</v>
      </c>
      <c r="T71" s="102">
        <f t="shared" ca="1" si="674"/>
        <v>0.8</v>
      </c>
      <c r="U71" s="102">
        <f t="shared" ca="1" si="674"/>
        <v>0.8</v>
      </c>
      <c r="V71" s="102">
        <f t="shared" ca="1" si="674"/>
        <v>0.8</v>
      </c>
      <c r="W71" s="102">
        <f t="shared" ca="1" si="674"/>
        <v>0.8</v>
      </c>
      <c r="X71" s="102">
        <f t="shared" ca="1" si="674"/>
        <v>0.8</v>
      </c>
      <c r="Y71" s="102">
        <f t="shared" ca="1" si="674"/>
        <v>0.8</v>
      </c>
      <c r="Z71" s="102">
        <f t="shared" ca="1" si="674"/>
        <v>0.8</v>
      </c>
      <c r="AA71" s="102">
        <f t="shared" ca="1" si="674"/>
        <v>0.8</v>
      </c>
      <c r="AB71" s="102">
        <f t="shared" ca="1" si="674"/>
        <v>0.8</v>
      </c>
      <c r="AC71" s="102">
        <f t="shared" ca="1" si="674"/>
        <v>0.8</v>
      </c>
      <c r="AD71" s="102">
        <f t="shared" ca="1" si="674"/>
        <v>0.8</v>
      </c>
      <c r="AE71" s="102">
        <f t="shared" ca="1" si="674"/>
        <v>0.8</v>
      </c>
      <c r="AF71" s="102">
        <f t="shared" ca="1" si="674"/>
        <v>0.8</v>
      </c>
      <c r="AG71" s="102">
        <f t="shared" ca="1" si="674"/>
        <v>0.8</v>
      </c>
      <c r="AH71" s="102">
        <f t="shared" ca="1" si="674"/>
        <v>0.8</v>
      </c>
      <c r="AI71" s="102">
        <f t="shared" ca="1" si="674"/>
        <v>0.8</v>
      </c>
      <c r="AJ71" s="102">
        <f t="shared" ca="1" si="674"/>
        <v>0.8</v>
      </c>
      <c r="AK71" s="102">
        <f t="shared" ca="1" si="674"/>
        <v>0.8</v>
      </c>
      <c r="AL71" s="102">
        <f t="shared" ca="1" si="674"/>
        <v>0.8</v>
      </c>
      <c r="AM71" s="102">
        <f t="shared" ca="1" si="674"/>
        <v>0.8</v>
      </c>
      <c r="AN71" s="102">
        <f t="shared" ca="1" si="674"/>
        <v>0.8</v>
      </c>
      <c r="AO71" s="102">
        <f t="shared" ca="1" si="674"/>
        <v>0.8</v>
      </c>
      <c r="AP71" s="102">
        <f t="shared" ca="1" si="674"/>
        <v>0.8</v>
      </c>
      <c r="AQ71" s="102">
        <f t="shared" ca="1" si="674"/>
        <v>0.8</v>
      </c>
      <c r="AR71" s="102">
        <f t="shared" ca="1" si="674"/>
        <v>0.8</v>
      </c>
      <c r="AS71" s="102">
        <f t="shared" ca="1" si="674"/>
        <v>0.8</v>
      </c>
      <c r="AT71" s="102">
        <f t="shared" ca="1" si="674"/>
        <v>0.8</v>
      </c>
      <c r="AU71" s="102">
        <f t="shared" ca="1" si="674"/>
        <v>0.8</v>
      </c>
      <c r="AV71" s="102">
        <f t="shared" ca="1" si="674"/>
        <v>0.8</v>
      </c>
      <c r="AW71" s="102">
        <f t="shared" ca="1" si="674"/>
        <v>0.8</v>
      </c>
      <c r="AX71" s="102">
        <f t="shared" ca="1" si="674"/>
        <v>0.8</v>
      </c>
      <c r="AY71" s="102">
        <f t="shared" ca="1" si="674"/>
        <v>0.8</v>
      </c>
      <c r="AZ71" s="102">
        <f t="shared" ca="1" si="674"/>
        <v>0.8</v>
      </c>
      <c r="BA71" s="102">
        <f t="shared" ca="1" si="674"/>
        <v>0.8</v>
      </c>
      <c r="BB71" s="102">
        <f t="shared" ca="1" si="674"/>
        <v>0.8</v>
      </c>
      <c r="BC71" s="102">
        <f t="shared" ca="1" si="674"/>
        <v>0.8</v>
      </c>
      <c r="BD71" s="102">
        <f t="shared" ca="1" si="674"/>
        <v>0.8</v>
      </c>
      <c r="BE71" s="102">
        <f t="shared" ca="1" si="674"/>
        <v>0.8</v>
      </c>
      <c r="BF71" s="102">
        <f t="shared" ca="1" si="674"/>
        <v>0.8</v>
      </c>
      <c r="BG71" s="102">
        <f t="shared" ca="1" si="674"/>
        <v>0.8</v>
      </c>
      <c r="BH71" s="102">
        <f t="shared" ca="1" si="674"/>
        <v>0.8</v>
      </c>
      <c r="BI71" s="102">
        <f t="shared" ca="1" si="674"/>
        <v>0.8</v>
      </c>
      <c r="BJ71" s="102">
        <f t="shared" ca="1" si="674"/>
        <v>0.8</v>
      </c>
      <c r="BK71" s="102">
        <f t="shared" ca="1" si="674"/>
        <v>0.8</v>
      </c>
      <c r="BL71" s="102">
        <f t="shared" ca="1" si="674"/>
        <v>0.8</v>
      </c>
      <c r="BM71" s="102">
        <f t="shared" ca="1" si="674"/>
        <v>0.8</v>
      </c>
      <c r="BN71" s="102">
        <f t="shared" ca="1" si="674"/>
        <v>0.8</v>
      </c>
      <c r="BO71" s="102">
        <f t="shared" ca="1" si="674"/>
        <v>0.8</v>
      </c>
      <c r="BP71" s="102">
        <f t="shared" ca="1" si="674"/>
        <v>0.8</v>
      </c>
      <c r="BQ71" s="102">
        <f t="shared" ca="1" si="674"/>
        <v>0.8</v>
      </c>
      <c r="BR71" s="102">
        <f t="shared" ca="1" si="674"/>
        <v>0.8</v>
      </c>
      <c r="BS71" s="102">
        <f t="shared" ca="1" si="674"/>
        <v>0.8</v>
      </c>
      <c r="BT71" s="102">
        <f t="shared" ca="1" si="674"/>
        <v>0.8</v>
      </c>
      <c r="BU71" s="102">
        <f t="shared" ca="1" si="674"/>
        <v>0.8</v>
      </c>
      <c r="BV71" s="102">
        <f t="shared" ca="1" si="674"/>
        <v>0.8</v>
      </c>
      <c r="BW71" s="102">
        <f t="shared" ref="BW71" ca="1" si="675">+BV71</f>
        <v>0.8</v>
      </c>
      <c r="BX71" s="102">
        <f t="shared" ref="BX71" ca="1" si="676">+BW71</f>
        <v>0.8</v>
      </c>
      <c r="BY71" s="102">
        <f t="shared" ref="BY71" ca="1" si="677">+BX71</f>
        <v>0.8</v>
      </c>
      <c r="BZ71" s="102">
        <f t="shared" ref="BZ71" ca="1" si="678">+BY71</f>
        <v>0.8</v>
      </c>
      <c r="CA71" s="102">
        <f t="shared" ref="CA71" ca="1" si="679">+BZ71</f>
        <v>0.8</v>
      </c>
      <c r="CB71" s="102">
        <f t="shared" ref="CB71" ca="1" si="680">+CA71</f>
        <v>0.8</v>
      </c>
      <c r="CC71" s="102">
        <f t="shared" ref="CC71" ca="1" si="681">+CB71</f>
        <v>0.8</v>
      </c>
      <c r="CD71" s="102">
        <f t="shared" ref="CD71" ca="1" si="682">+CC71</f>
        <v>0.8</v>
      </c>
      <c r="CE71" s="102">
        <f t="shared" ref="CE71" ca="1" si="683">+CD71</f>
        <v>0.8</v>
      </c>
      <c r="CF71" s="102">
        <f t="shared" ref="CF71" ca="1" si="684">+CE71</f>
        <v>0.8</v>
      </c>
      <c r="CG71" s="102">
        <f t="shared" ref="CG71" ca="1" si="685">+CF71</f>
        <v>0.8</v>
      </c>
      <c r="CH71" s="102">
        <f t="shared" ref="CH71" ca="1" si="686">+CG71</f>
        <v>0.8</v>
      </c>
      <c r="CI71" s="102">
        <f t="shared" ref="CI71" ca="1" si="687">+CH71</f>
        <v>0.8</v>
      </c>
      <c r="CJ71" s="102">
        <f t="shared" ref="CJ71" ca="1" si="688">+CI71</f>
        <v>0.8</v>
      </c>
      <c r="CK71" s="102">
        <f t="shared" ref="CK71" ca="1" si="689">+CJ71</f>
        <v>0.8</v>
      </c>
      <c r="CL71" s="102">
        <f t="shared" ref="CL71" ca="1" si="690">+CK71</f>
        <v>0.8</v>
      </c>
      <c r="CM71" s="102">
        <f t="shared" ref="CM71" ca="1" si="691">+CL71</f>
        <v>0.8</v>
      </c>
      <c r="CN71" s="102">
        <f t="shared" ref="CN71" ca="1" si="692">+CM71</f>
        <v>0.8</v>
      </c>
      <c r="CO71" s="102">
        <f t="shared" ref="CO71" ca="1" si="693">+CN71</f>
        <v>0.8</v>
      </c>
      <c r="CP71" s="102">
        <f t="shared" ref="CP71" ca="1" si="694">+CO71</f>
        <v>0.8</v>
      </c>
      <c r="CQ71" s="102">
        <f t="shared" ref="CQ71" ca="1" si="695">+CP71</f>
        <v>0.8</v>
      </c>
      <c r="CR71" s="102">
        <f t="shared" ref="CR71" ca="1" si="696">+CQ71</f>
        <v>0.8</v>
      </c>
      <c r="CS71" s="102">
        <f t="shared" ref="CS71" ca="1" si="697">+CR71</f>
        <v>0.8</v>
      </c>
      <c r="CT71" s="102">
        <f t="shared" ref="CT71" ca="1" si="698">+CS71</f>
        <v>0.8</v>
      </c>
      <c r="CU71" s="102">
        <f t="shared" ref="CU71" ca="1" si="699">+CT71</f>
        <v>0.8</v>
      </c>
      <c r="CV71" s="102">
        <f t="shared" ref="CV71" ca="1" si="700">+CU71</f>
        <v>0.8</v>
      </c>
      <c r="CW71" s="102">
        <f t="shared" ref="CW71" ca="1" si="701">+CV71</f>
        <v>0.8</v>
      </c>
      <c r="CX71" s="102">
        <f t="shared" ref="CX71" ca="1" si="702">+CW71</f>
        <v>0.8</v>
      </c>
      <c r="CY71" s="102">
        <f t="shared" ref="CY71" ca="1" si="703">+CX71</f>
        <v>0.8</v>
      </c>
      <c r="CZ71" s="102">
        <f t="shared" ref="CZ71" ca="1" si="704">+CY71</f>
        <v>0.8</v>
      </c>
      <c r="DA71" s="102">
        <f t="shared" ref="DA71" ca="1" si="705">+CZ71</f>
        <v>0.8</v>
      </c>
      <c r="DB71" s="102">
        <f t="shared" ref="DB71" ca="1" si="706">+DA71</f>
        <v>0.8</v>
      </c>
      <c r="DC71" s="102">
        <f t="shared" ref="DC71" ca="1" si="707">+DB71</f>
        <v>0.8</v>
      </c>
      <c r="DD71" s="102">
        <f t="shared" ref="DD71" ca="1" si="708">+DC71</f>
        <v>0.8</v>
      </c>
      <c r="DE71" s="102">
        <f t="shared" ref="DE71" ca="1" si="709">+DD71</f>
        <v>0.8</v>
      </c>
      <c r="DF71" s="102">
        <f t="shared" ref="DF71" ca="1" si="710">+DE71</f>
        <v>0.8</v>
      </c>
      <c r="DG71" s="102">
        <f t="shared" ref="DG71" ca="1" si="711">+DF71</f>
        <v>0.8</v>
      </c>
      <c r="DH71" s="102">
        <f t="shared" ref="DH71" ca="1" si="712">+DG71</f>
        <v>0.8</v>
      </c>
      <c r="DI71" s="102">
        <f t="shared" ref="DI71" ca="1" si="713">+DH71</f>
        <v>0.8</v>
      </c>
      <c r="DJ71" s="102">
        <f t="shared" ref="DJ71" ca="1" si="714">+DI71</f>
        <v>0.8</v>
      </c>
      <c r="DK71" s="102">
        <f t="shared" ref="DK71" ca="1" si="715">+DJ71</f>
        <v>0.8</v>
      </c>
      <c r="DL71" s="102">
        <f t="shared" ref="DL71" ca="1" si="716">+DK71</f>
        <v>0.8</v>
      </c>
      <c r="DM71" s="102">
        <f t="shared" ref="DM71" ca="1" si="717">+DL71</f>
        <v>0.8</v>
      </c>
      <c r="DN71" s="102">
        <f t="shared" ref="DN71" ca="1" si="718">+DM71</f>
        <v>0.8</v>
      </c>
      <c r="DO71" s="102">
        <f t="shared" ref="DO71" ca="1" si="719">+DN71</f>
        <v>0.8</v>
      </c>
      <c r="DP71" s="102">
        <f t="shared" ref="DP71" ca="1" si="720">+DO71</f>
        <v>0.8</v>
      </c>
      <c r="DQ71" s="102">
        <f t="shared" ref="DQ71" ca="1" si="721">+DP71</f>
        <v>0.8</v>
      </c>
      <c r="DR71" s="102">
        <f t="shared" ref="DR71" ca="1" si="722">+DQ71</f>
        <v>0.8</v>
      </c>
      <c r="DS71" s="102">
        <f t="shared" ref="DS71" ca="1" si="723">+DR71</f>
        <v>0.8</v>
      </c>
      <c r="DT71" s="102">
        <f t="shared" ref="DT71" ca="1" si="724">+DS71</f>
        <v>0.8</v>
      </c>
      <c r="DU71" s="102">
        <f t="shared" ref="DU71" ca="1" si="725">+DT71</f>
        <v>0.8</v>
      </c>
      <c r="DV71" s="102">
        <f t="shared" ref="DV71" ca="1" si="726">+DU71</f>
        <v>0.8</v>
      </c>
      <c r="DW71" s="102">
        <f t="shared" ref="DW71" ca="1" si="727">+DV71</f>
        <v>0.8</v>
      </c>
      <c r="DX71" s="102">
        <f t="shared" ref="DX71" ca="1" si="728">+DW71</f>
        <v>0.8</v>
      </c>
      <c r="DY71" s="102">
        <f t="shared" ref="DY71" ca="1" si="729">+DX71</f>
        <v>0.8</v>
      </c>
      <c r="DZ71" s="102">
        <f t="shared" ref="DZ71" ca="1" si="730">+DY71</f>
        <v>0.8</v>
      </c>
      <c r="EA71" s="102">
        <f t="shared" ref="EA71" ca="1" si="731">+DZ71</f>
        <v>0.8</v>
      </c>
      <c r="EB71" s="102">
        <f t="shared" ref="EB71" ca="1" si="732">+EA71</f>
        <v>0.8</v>
      </c>
      <c r="EC71" s="102">
        <f t="shared" ref="EC71:ED71" ca="1" si="733">+EB71</f>
        <v>0.8</v>
      </c>
      <c r="ED71" s="102">
        <f t="shared" ca="1" si="733"/>
        <v>0.8</v>
      </c>
    </row>
    <row r="72" spans="2:134" ht="15" customHeight="1" x14ac:dyDescent="0.3">
      <c r="B72" s="8" t="s">
        <v>61</v>
      </c>
      <c r="C72" s="8"/>
      <c r="D72" s="85">
        <f ca="1">+D69*D71</f>
        <v>39105.202552394527</v>
      </c>
      <c r="E72" s="85">
        <f ca="1">+E69*E71</f>
        <v>39105.202552394527</v>
      </c>
      <c r="F72" s="85">
        <f ca="1">+F69*F71</f>
        <v>39105.202552394527</v>
      </c>
      <c r="G72" s="85">
        <f ca="1">+G69*G71</f>
        <v>39105.202552394527</v>
      </c>
      <c r="H72" s="85">
        <f ca="1">+H69*H71</f>
        <v>39105.202552394527</v>
      </c>
      <c r="I72" s="85">
        <f t="shared" ref="I72:M72" ca="1" si="734">+I69*I71</f>
        <v>39105.202552394527</v>
      </c>
      <c r="J72" s="85">
        <f t="shared" ca="1" si="734"/>
        <v>39105.202552394527</v>
      </c>
      <c r="K72" s="85">
        <f t="shared" ca="1" si="734"/>
        <v>39105.202552394527</v>
      </c>
      <c r="L72" s="85">
        <f t="shared" ca="1" si="734"/>
        <v>39105.202552394527</v>
      </c>
      <c r="M72" s="85">
        <f t="shared" ca="1" si="734"/>
        <v>39105.202552394527</v>
      </c>
      <c r="N72" s="78"/>
      <c r="O72" s="85">
        <f ca="1">+O71*O69</f>
        <v>3258.7668793662106</v>
      </c>
      <c r="P72" s="85">
        <f t="shared" ref="P72" ca="1" si="735">+P71*P69</f>
        <v>3258.7668793662106</v>
      </c>
      <c r="Q72" s="85">
        <f t="shared" ref="Q72" ca="1" si="736">+Q71*Q69</f>
        <v>3258.7668793662106</v>
      </c>
      <c r="R72" s="85">
        <f t="shared" ref="R72" ca="1" si="737">+R71*R69</f>
        <v>3258.7668793662106</v>
      </c>
      <c r="S72" s="85">
        <f t="shared" ref="S72" ca="1" si="738">+S71*S69</f>
        <v>3258.7668793662106</v>
      </c>
      <c r="T72" s="85">
        <f t="shared" ref="T72" ca="1" si="739">+T71*T69</f>
        <v>3258.7668793662106</v>
      </c>
      <c r="U72" s="85">
        <f t="shared" ref="U72" ca="1" si="740">+U71*U69</f>
        <v>3258.7668793662106</v>
      </c>
      <c r="V72" s="85">
        <f t="shared" ref="V72" ca="1" si="741">+V71*V69</f>
        <v>3258.7668793662106</v>
      </c>
      <c r="W72" s="85">
        <f t="shared" ref="W72" ca="1" si="742">+W71*W69</f>
        <v>3258.7668793662106</v>
      </c>
      <c r="X72" s="85">
        <f t="shared" ref="X72" ca="1" si="743">+X71*X69</f>
        <v>3258.7668793662106</v>
      </c>
      <c r="Y72" s="85">
        <f t="shared" ref="Y72" ca="1" si="744">+Y71*Y69</f>
        <v>3258.7668793662106</v>
      </c>
      <c r="Z72" s="85">
        <f t="shared" ref="Z72" ca="1" si="745">+Z71*Z69</f>
        <v>3258.7668793662106</v>
      </c>
      <c r="AA72" s="85">
        <f t="shared" ref="AA72" ca="1" si="746">+AA71*AA69</f>
        <v>3258.7668793662106</v>
      </c>
      <c r="AB72" s="85">
        <f t="shared" ref="AB72" ca="1" si="747">+AB71*AB69</f>
        <v>3258.7668793662106</v>
      </c>
      <c r="AC72" s="85">
        <f t="shared" ref="AC72" ca="1" si="748">+AC71*AC69</f>
        <v>3258.7668793662106</v>
      </c>
      <c r="AD72" s="85">
        <f t="shared" ref="AD72" ca="1" si="749">+AD71*AD69</f>
        <v>3258.7668793662106</v>
      </c>
      <c r="AE72" s="85">
        <f t="shared" ref="AE72" ca="1" si="750">+AE71*AE69</f>
        <v>3258.7668793662106</v>
      </c>
      <c r="AF72" s="85">
        <f t="shared" ref="AF72" ca="1" si="751">+AF71*AF69</f>
        <v>3258.7668793662106</v>
      </c>
      <c r="AG72" s="85">
        <f t="shared" ref="AG72" ca="1" si="752">+AG71*AG69</f>
        <v>3258.7668793662106</v>
      </c>
      <c r="AH72" s="85">
        <f t="shared" ref="AH72" ca="1" si="753">+AH71*AH69</f>
        <v>3258.7668793662106</v>
      </c>
      <c r="AI72" s="85">
        <f t="shared" ref="AI72" ca="1" si="754">+AI71*AI69</f>
        <v>3258.7668793662106</v>
      </c>
      <c r="AJ72" s="85">
        <f t="shared" ref="AJ72" ca="1" si="755">+AJ71*AJ69</f>
        <v>3258.7668793662106</v>
      </c>
      <c r="AK72" s="85">
        <f t="shared" ref="AK72" ca="1" si="756">+AK71*AK69</f>
        <v>3258.7668793662106</v>
      </c>
      <c r="AL72" s="85">
        <f t="shared" ref="AL72" ca="1" si="757">+AL71*AL69</f>
        <v>3258.7668793662106</v>
      </c>
      <c r="AM72" s="85">
        <f t="shared" ref="AM72" ca="1" si="758">+AM71*AM69</f>
        <v>3258.7668793662106</v>
      </c>
      <c r="AN72" s="85">
        <f t="shared" ref="AN72" ca="1" si="759">+AN71*AN69</f>
        <v>3258.7668793662106</v>
      </c>
      <c r="AO72" s="85">
        <f t="shared" ref="AO72" ca="1" si="760">+AO71*AO69</f>
        <v>3258.7668793662106</v>
      </c>
      <c r="AP72" s="85">
        <f t="shared" ref="AP72" ca="1" si="761">+AP71*AP69</f>
        <v>3258.7668793662106</v>
      </c>
      <c r="AQ72" s="85">
        <f t="shared" ref="AQ72" ca="1" si="762">+AQ71*AQ69</f>
        <v>3258.7668793662106</v>
      </c>
      <c r="AR72" s="85">
        <f t="shared" ref="AR72" ca="1" si="763">+AR71*AR69</f>
        <v>3258.7668793662106</v>
      </c>
      <c r="AS72" s="85">
        <f t="shared" ref="AS72" ca="1" si="764">+AS71*AS69</f>
        <v>3258.7668793662106</v>
      </c>
      <c r="AT72" s="85">
        <f t="shared" ref="AT72" ca="1" si="765">+AT71*AT69</f>
        <v>3258.7668793662106</v>
      </c>
      <c r="AU72" s="85">
        <f t="shared" ref="AU72" ca="1" si="766">+AU71*AU69</f>
        <v>3258.7668793662106</v>
      </c>
      <c r="AV72" s="85">
        <f t="shared" ref="AV72" ca="1" si="767">+AV71*AV69</f>
        <v>3258.7668793662106</v>
      </c>
      <c r="AW72" s="85">
        <f t="shared" ref="AW72" ca="1" si="768">+AW71*AW69</f>
        <v>3258.7668793662106</v>
      </c>
      <c r="AX72" s="85">
        <f t="shared" ref="AX72" ca="1" si="769">+AX71*AX69</f>
        <v>3258.7668793662106</v>
      </c>
      <c r="AY72" s="85">
        <f t="shared" ref="AY72" ca="1" si="770">+AY71*AY69</f>
        <v>3258.7668793662106</v>
      </c>
      <c r="AZ72" s="85">
        <f t="shared" ref="AZ72" ca="1" si="771">+AZ71*AZ69</f>
        <v>3258.7668793662106</v>
      </c>
      <c r="BA72" s="85">
        <f t="shared" ref="BA72" ca="1" si="772">+BA71*BA69</f>
        <v>3258.7668793662106</v>
      </c>
      <c r="BB72" s="85">
        <f t="shared" ref="BB72" ca="1" si="773">+BB71*BB69</f>
        <v>3258.7668793662106</v>
      </c>
      <c r="BC72" s="85">
        <f t="shared" ref="BC72" ca="1" si="774">+BC71*BC69</f>
        <v>3258.7668793662106</v>
      </c>
      <c r="BD72" s="85">
        <f t="shared" ref="BD72" ca="1" si="775">+BD71*BD69</f>
        <v>3258.7668793662106</v>
      </c>
      <c r="BE72" s="85">
        <f t="shared" ref="BE72" ca="1" si="776">+BE71*BE69</f>
        <v>3258.7668793662106</v>
      </c>
      <c r="BF72" s="85">
        <f t="shared" ref="BF72" ca="1" si="777">+BF71*BF69</f>
        <v>3258.7668793662106</v>
      </c>
      <c r="BG72" s="85">
        <f t="shared" ref="BG72" ca="1" si="778">+BG71*BG69</f>
        <v>3258.7668793662106</v>
      </c>
      <c r="BH72" s="85">
        <f t="shared" ref="BH72" ca="1" si="779">+BH71*BH69</f>
        <v>3258.7668793662106</v>
      </c>
      <c r="BI72" s="85">
        <f t="shared" ref="BI72" ca="1" si="780">+BI71*BI69</f>
        <v>3258.7668793662106</v>
      </c>
      <c r="BJ72" s="85">
        <f t="shared" ref="BJ72" ca="1" si="781">+BJ71*BJ69</f>
        <v>3258.7668793662106</v>
      </c>
      <c r="BK72" s="85">
        <f t="shared" ref="BK72" ca="1" si="782">+BK71*BK69</f>
        <v>3258.7668793662106</v>
      </c>
      <c r="BL72" s="85">
        <f t="shared" ref="BL72" ca="1" si="783">+BL71*BL69</f>
        <v>3258.7668793662106</v>
      </c>
      <c r="BM72" s="85">
        <f t="shared" ref="BM72" ca="1" si="784">+BM71*BM69</f>
        <v>3258.7668793662106</v>
      </c>
      <c r="BN72" s="85">
        <f t="shared" ref="BN72" ca="1" si="785">+BN71*BN69</f>
        <v>3258.7668793662106</v>
      </c>
      <c r="BO72" s="85">
        <f t="shared" ref="BO72" ca="1" si="786">+BO71*BO69</f>
        <v>3258.7668793662106</v>
      </c>
      <c r="BP72" s="85">
        <f t="shared" ref="BP72" ca="1" si="787">+BP71*BP69</f>
        <v>3258.7668793662106</v>
      </c>
      <c r="BQ72" s="85">
        <f t="shared" ref="BQ72" ca="1" si="788">+BQ71*BQ69</f>
        <v>3258.7668793662106</v>
      </c>
      <c r="BR72" s="85">
        <f t="shared" ref="BR72" ca="1" si="789">+BR71*BR69</f>
        <v>3258.7668793662106</v>
      </c>
      <c r="BS72" s="85">
        <f t="shared" ref="BS72" ca="1" si="790">+BS71*BS69</f>
        <v>3258.7668793662106</v>
      </c>
      <c r="BT72" s="85">
        <f t="shared" ref="BT72" ca="1" si="791">+BT71*BT69</f>
        <v>3258.7668793662106</v>
      </c>
      <c r="BU72" s="85">
        <f t="shared" ref="BU72" ca="1" si="792">+BU71*BU69</f>
        <v>3258.7668793662106</v>
      </c>
      <c r="BV72" s="85">
        <f t="shared" ref="BV72:CT72" ca="1" si="793">+BV71*BV69</f>
        <v>3258.7668793662106</v>
      </c>
      <c r="BW72" s="85">
        <f t="shared" ca="1" si="793"/>
        <v>3258.7668793662106</v>
      </c>
      <c r="BX72" s="85">
        <f t="shared" ca="1" si="793"/>
        <v>3258.7668793662106</v>
      </c>
      <c r="BY72" s="85">
        <f t="shared" ca="1" si="793"/>
        <v>3258.7668793662106</v>
      </c>
      <c r="BZ72" s="85">
        <f t="shared" ca="1" si="793"/>
        <v>3258.7668793662106</v>
      </c>
      <c r="CA72" s="85">
        <f t="shared" ca="1" si="793"/>
        <v>3258.7668793662106</v>
      </c>
      <c r="CB72" s="85">
        <f t="shared" ca="1" si="793"/>
        <v>3258.7668793662106</v>
      </c>
      <c r="CC72" s="85">
        <f t="shared" ca="1" si="793"/>
        <v>3258.7668793662106</v>
      </c>
      <c r="CD72" s="85">
        <f t="shared" ca="1" si="793"/>
        <v>3258.7668793662106</v>
      </c>
      <c r="CE72" s="85">
        <f t="shared" ca="1" si="793"/>
        <v>3258.7668793662106</v>
      </c>
      <c r="CF72" s="85">
        <f t="shared" ca="1" si="793"/>
        <v>3258.7668793662106</v>
      </c>
      <c r="CG72" s="85">
        <f t="shared" ca="1" si="793"/>
        <v>3258.7668793662106</v>
      </c>
      <c r="CH72" s="85">
        <f t="shared" ca="1" si="793"/>
        <v>3258.7668793662106</v>
      </c>
      <c r="CI72" s="85">
        <f t="shared" ca="1" si="793"/>
        <v>3258.7668793662106</v>
      </c>
      <c r="CJ72" s="85">
        <f t="shared" ca="1" si="793"/>
        <v>3258.7668793662106</v>
      </c>
      <c r="CK72" s="85">
        <f t="shared" ca="1" si="793"/>
        <v>3258.7668793662106</v>
      </c>
      <c r="CL72" s="85">
        <f t="shared" ca="1" si="793"/>
        <v>3258.7668793662106</v>
      </c>
      <c r="CM72" s="85">
        <f t="shared" ca="1" si="793"/>
        <v>3258.7668793662106</v>
      </c>
      <c r="CN72" s="85">
        <f t="shared" ca="1" si="793"/>
        <v>3258.7668793662106</v>
      </c>
      <c r="CO72" s="85">
        <f t="shared" ca="1" si="793"/>
        <v>3258.7668793662106</v>
      </c>
      <c r="CP72" s="85">
        <f t="shared" ca="1" si="793"/>
        <v>3258.7668793662106</v>
      </c>
      <c r="CQ72" s="85">
        <f t="shared" ca="1" si="793"/>
        <v>3258.7668793662106</v>
      </c>
      <c r="CR72" s="85">
        <f t="shared" ca="1" si="793"/>
        <v>3258.7668793662106</v>
      </c>
      <c r="CS72" s="85">
        <f t="shared" ca="1" si="793"/>
        <v>3258.7668793662106</v>
      </c>
      <c r="CT72" s="85">
        <f t="shared" ca="1" si="793"/>
        <v>3258.7668793662106</v>
      </c>
      <c r="CU72" s="85">
        <f t="shared" ref="CU72:DF72" ca="1" si="794">+CU71*CU69</f>
        <v>3258.7668793662106</v>
      </c>
      <c r="CV72" s="85">
        <f t="shared" ca="1" si="794"/>
        <v>3258.7668793662106</v>
      </c>
      <c r="CW72" s="85">
        <f t="shared" ca="1" si="794"/>
        <v>3258.7668793662106</v>
      </c>
      <c r="CX72" s="85">
        <f t="shared" ca="1" si="794"/>
        <v>3258.7668793662106</v>
      </c>
      <c r="CY72" s="85">
        <f t="shared" ca="1" si="794"/>
        <v>3258.7668793662106</v>
      </c>
      <c r="CZ72" s="85">
        <f t="shared" ca="1" si="794"/>
        <v>3258.7668793662106</v>
      </c>
      <c r="DA72" s="85">
        <f t="shared" ca="1" si="794"/>
        <v>3258.7668793662106</v>
      </c>
      <c r="DB72" s="85">
        <f t="shared" ca="1" si="794"/>
        <v>3258.7668793662106</v>
      </c>
      <c r="DC72" s="85">
        <f t="shared" ca="1" si="794"/>
        <v>3258.7668793662106</v>
      </c>
      <c r="DD72" s="85">
        <f t="shared" ca="1" si="794"/>
        <v>3258.7668793662106</v>
      </c>
      <c r="DE72" s="85">
        <f t="shared" ca="1" si="794"/>
        <v>3258.7668793662106</v>
      </c>
      <c r="DF72" s="85">
        <f t="shared" ca="1" si="794"/>
        <v>3258.7668793662106</v>
      </c>
      <c r="DG72" s="85">
        <f t="shared" ref="DG72:DW72" ca="1" si="795">+DG71*DG69</f>
        <v>3258.7668793662106</v>
      </c>
      <c r="DH72" s="85">
        <f t="shared" ca="1" si="795"/>
        <v>3258.7668793662106</v>
      </c>
      <c r="DI72" s="85">
        <f t="shared" ca="1" si="795"/>
        <v>3258.7668793662106</v>
      </c>
      <c r="DJ72" s="85">
        <f t="shared" ca="1" si="795"/>
        <v>3258.7668793662106</v>
      </c>
      <c r="DK72" s="85">
        <f t="shared" ca="1" si="795"/>
        <v>3258.7668793662106</v>
      </c>
      <c r="DL72" s="85">
        <f t="shared" ca="1" si="795"/>
        <v>3258.7668793662106</v>
      </c>
      <c r="DM72" s="85">
        <f t="shared" ca="1" si="795"/>
        <v>3258.7668793662106</v>
      </c>
      <c r="DN72" s="85">
        <f t="shared" ca="1" si="795"/>
        <v>3258.7668793662106</v>
      </c>
      <c r="DO72" s="85">
        <f t="shared" ca="1" si="795"/>
        <v>3258.7668793662106</v>
      </c>
      <c r="DP72" s="85">
        <f t="shared" ca="1" si="795"/>
        <v>3258.7668793662106</v>
      </c>
      <c r="DQ72" s="85">
        <f t="shared" ca="1" si="795"/>
        <v>3258.7668793662106</v>
      </c>
      <c r="DR72" s="85">
        <f t="shared" ca="1" si="795"/>
        <v>3258.7668793662106</v>
      </c>
      <c r="DS72" s="85">
        <f t="shared" ca="1" si="795"/>
        <v>3258.7668793662106</v>
      </c>
      <c r="DT72" s="85">
        <f t="shared" ca="1" si="795"/>
        <v>3258.7668793662106</v>
      </c>
      <c r="DU72" s="85">
        <f t="shared" ca="1" si="795"/>
        <v>3258.7668793662106</v>
      </c>
      <c r="DV72" s="85">
        <f t="shared" ca="1" si="795"/>
        <v>3258.7668793662106</v>
      </c>
      <c r="DW72" s="85">
        <f t="shared" ca="1" si="795"/>
        <v>3258.7668793662106</v>
      </c>
      <c r="DX72" s="85">
        <f t="shared" ref="DX72:EC72" ca="1" si="796">+DX71*DX69</f>
        <v>3258.7668793662106</v>
      </c>
      <c r="DY72" s="85">
        <f t="shared" ca="1" si="796"/>
        <v>3258.7668793662106</v>
      </c>
      <c r="DZ72" s="85">
        <f t="shared" ca="1" si="796"/>
        <v>3258.7668793662106</v>
      </c>
      <c r="EA72" s="85">
        <f t="shared" ca="1" si="796"/>
        <v>3258.7668793662106</v>
      </c>
      <c r="EB72" s="85">
        <f t="shared" ca="1" si="796"/>
        <v>3258.7668793662106</v>
      </c>
      <c r="EC72" s="85">
        <f t="shared" ca="1" si="796"/>
        <v>3258.7668793662106</v>
      </c>
      <c r="ED72" s="85">
        <f t="shared" ref="ED72" ca="1" si="797">+ED71*ED69</f>
        <v>3258.7668793662106</v>
      </c>
    </row>
    <row r="73" spans="2:134" ht="15" customHeight="1" x14ac:dyDescent="0.3">
      <c r="B73" s="8" t="s">
        <v>63</v>
      </c>
      <c r="C73" s="8"/>
      <c r="D73" s="97">
        <f ca="1">+D69-D72</f>
        <v>9776.3006380986262</v>
      </c>
      <c r="E73" s="97">
        <f ca="1">+E69-E72</f>
        <v>9776.3006380986262</v>
      </c>
      <c r="F73" s="97">
        <f ca="1">+F69-F72</f>
        <v>9776.3006380986262</v>
      </c>
      <c r="G73" s="97">
        <f ca="1">+G69-G72</f>
        <v>9776.3006380986262</v>
      </c>
      <c r="H73" s="97">
        <f ca="1">+H69-H72</f>
        <v>9776.3006380986262</v>
      </c>
      <c r="I73" s="97">
        <f t="shared" ref="I73:M73" ca="1" si="798">+I69-I72</f>
        <v>9776.3006380986262</v>
      </c>
      <c r="J73" s="97">
        <f t="shared" ca="1" si="798"/>
        <v>9776.3006380986262</v>
      </c>
      <c r="K73" s="97">
        <f t="shared" ca="1" si="798"/>
        <v>9776.3006380986262</v>
      </c>
      <c r="L73" s="97">
        <f t="shared" ca="1" si="798"/>
        <v>9776.3006380986262</v>
      </c>
      <c r="M73" s="97">
        <f t="shared" ca="1" si="798"/>
        <v>9776.3006380986262</v>
      </c>
      <c r="N73" s="78"/>
      <c r="O73" s="85">
        <f ca="1">+(1-O71)*O69</f>
        <v>814.69171984155241</v>
      </c>
      <c r="P73" s="85">
        <f t="shared" ref="P73:BV73" ca="1" si="799">+(1-P71)*P69</f>
        <v>814.69171984155241</v>
      </c>
      <c r="Q73" s="85">
        <f t="shared" ca="1" si="799"/>
        <v>814.69171984155241</v>
      </c>
      <c r="R73" s="85">
        <f t="shared" ca="1" si="799"/>
        <v>814.69171984155241</v>
      </c>
      <c r="S73" s="85">
        <f t="shared" ca="1" si="799"/>
        <v>814.69171984155241</v>
      </c>
      <c r="T73" s="85">
        <f t="shared" ca="1" si="799"/>
        <v>814.69171984155241</v>
      </c>
      <c r="U73" s="85">
        <f t="shared" ca="1" si="799"/>
        <v>814.69171984155241</v>
      </c>
      <c r="V73" s="85">
        <f t="shared" ca="1" si="799"/>
        <v>814.69171984155241</v>
      </c>
      <c r="W73" s="85">
        <f t="shared" ca="1" si="799"/>
        <v>814.69171984155241</v>
      </c>
      <c r="X73" s="85">
        <f t="shared" ca="1" si="799"/>
        <v>814.69171984155241</v>
      </c>
      <c r="Y73" s="85">
        <f t="shared" ca="1" si="799"/>
        <v>814.69171984155241</v>
      </c>
      <c r="Z73" s="85">
        <f t="shared" ca="1" si="799"/>
        <v>814.69171984155241</v>
      </c>
      <c r="AA73" s="85">
        <f t="shared" ca="1" si="799"/>
        <v>814.69171984155241</v>
      </c>
      <c r="AB73" s="85">
        <f t="shared" ca="1" si="799"/>
        <v>814.69171984155241</v>
      </c>
      <c r="AC73" s="85">
        <f t="shared" ca="1" si="799"/>
        <v>814.69171984155241</v>
      </c>
      <c r="AD73" s="85">
        <f t="shared" ca="1" si="799"/>
        <v>814.69171984155241</v>
      </c>
      <c r="AE73" s="85">
        <f t="shared" ca="1" si="799"/>
        <v>814.69171984155241</v>
      </c>
      <c r="AF73" s="85">
        <f t="shared" ca="1" si="799"/>
        <v>814.69171984155241</v>
      </c>
      <c r="AG73" s="85">
        <f t="shared" ca="1" si="799"/>
        <v>814.69171984155241</v>
      </c>
      <c r="AH73" s="85">
        <f t="shared" ca="1" si="799"/>
        <v>814.69171984155241</v>
      </c>
      <c r="AI73" s="85">
        <f t="shared" ca="1" si="799"/>
        <v>814.69171984155241</v>
      </c>
      <c r="AJ73" s="85">
        <f t="shared" ca="1" si="799"/>
        <v>814.69171984155241</v>
      </c>
      <c r="AK73" s="85">
        <f t="shared" ca="1" si="799"/>
        <v>814.69171984155241</v>
      </c>
      <c r="AL73" s="85">
        <f t="shared" ca="1" si="799"/>
        <v>814.69171984155241</v>
      </c>
      <c r="AM73" s="85">
        <f t="shared" ca="1" si="799"/>
        <v>814.69171984155241</v>
      </c>
      <c r="AN73" s="85">
        <f t="shared" ca="1" si="799"/>
        <v>814.69171984155241</v>
      </c>
      <c r="AO73" s="85">
        <f t="shared" ca="1" si="799"/>
        <v>814.69171984155241</v>
      </c>
      <c r="AP73" s="85">
        <f t="shared" ca="1" si="799"/>
        <v>814.69171984155241</v>
      </c>
      <c r="AQ73" s="85">
        <f t="shared" ca="1" si="799"/>
        <v>814.69171984155241</v>
      </c>
      <c r="AR73" s="85">
        <f t="shared" ca="1" si="799"/>
        <v>814.69171984155241</v>
      </c>
      <c r="AS73" s="85">
        <f t="shared" ca="1" si="799"/>
        <v>814.69171984155241</v>
      </c>
      <c r="AT73" s="85">
        <f t="shared" ca="1" si="799"/>
        <v>814.69171984155241</v>
      </c>
      <c r="AU73" s="85">
        <f t="shared" ca="1" si="799"/>
        <v>814.69171984155241</v>
      </c>
      <c r="AV73" s="85">
        <f t="shared" ca="1" si="799"/>
        <v>814.69171984155241</v>
      </c>
      <c r="AW73" s="85">
        <f t="shared" ca="1" si="799"/>
        <v>814.69171984155241</v>
      </c>
      <c r="AX73" s="85">
        <f t="shared" ca="1" si="799"/>
        <v>814.69171984155241</v>
      </c>
      <c r="AY73" s="85">
        <f t="shared" ca="1" si="799"/>
        <v>814.69171984155241</v>
      </c>
      <c r="AZ73" s="85">
        <f t="shared" ca="1" si="799"/>
        <v>814.69171984155241</v>
      </c>
      <c r="BA73" s="85">
        <f t="shared" ca="1" si="799"/>
        <v>814.69171984155241</v>
      </c>
      <c r="BB73" s="85">
        <f t="shared" ca="1" si="799"/>
        <v>814.69171984155241</v>
      </c>
      <c r="BC73" s="85">
        <f t="shared" ca="1" si="799"/>
        <v>814.69171984155241</v>
      </c>
      <c r="BD73" s="85">
        <f t="shared" ca="1" si="799"/>
        <v>814.69171984155241</v>
      </c>
      <c r="BE73" s="85">
        <f t="shared" ca="1" si="799"/>
        <v>814.69171984155241</v>
      </c>
      <c r="BF73" s="85">
        <f t="shared" ca="1" si="799"/>
        <v>814.69171984155241</v>
      </c>
      <c r="BG73" s="85">
        <f t="shared" ca="1" si="799"/>
        <v>814.69171984155241</v>
      </c>
      <c r="BH73" s="85">
        <f t="shared" ca="1" si="799"/>
        <v>814.69171984155241</v>
      </c>
      <c r="BI73" s="85">
        <f t="shared" ca="1" si="799"/>
        <v>814.69171984155241</v>
      </c>
      <c r="BJ73" s="85">
        <f t="shared" ca="1" si="799"/>
        <v>814.69171984155241</v>
      </c>
      <c r="BK73" s="85">
        <f t="shared" ca="1" si="799"/>
        <v>814.69171984155241</v>
      </c>
      <c r="BL73" s="85">
        <f t="shared" ca="1" si="799"/>
        <v>814.69171984155241</v>
      </c>
      <c r="BM73" s="85">
        <f t="shared" ca="1" si="799"/>
        <v>814.69171984155241</v>
      </c>
      <c r="BN73" s="85">
        <f t="shared" ca="1" si="799"/>
        <v>814.69171984155241</v>
      </c>
      <c r="BO73" s="85">
        <f t="shared" ca="1" si="799"/>
        <v>814.69171984155241</v>
      </c>
      <c r="BP73" s="85">
        <f t="shared" ca="1" si="799"/>
        <v>814.69171984155241</v>
      </c>
      <c r="BQ73" s="85">
        <f t="shared" ca="1" si="799"/>
        <v>814.69171984155241</v>
      </c>
      <c r="BR73" s="85">
        <f t="shared" ca="1" si="799"/>
        <v>814.69171984155241</v>
      </c>
      <c r="BS73" s="85">
        <f t="shared" ca="1" si="799"/>
        <v>814.69171984155241</v>
      </c>
      <c r="BT73" s="85">
        <f t="shared" ca="1" si="799"/>
        <v>814.69171984155241</v>
      </c>
      <c r="BU73" s="85">
        <f t="shared" ca="1" si="799"/>
        <v>814.69171984155241</v>
      </c>
      <c r="BV73" s="85">
        <f t="shared" ca="1" si="799"/>
        <v>814.69171984155241</v>
      </c>
      <c r="BW73" s="85">
        <f t="shared" ref="BW73:CT73" ca="1" si="800">+(1-BW71)*BW69</f>
        <v>814.69171984155241</v>
      </c>
      <c r="BX73" s="85">
        <f t="shared" ca="1" si="800"/>
        <v>814.69171984155241</v>
      </c>
      <c r="BY73" s="85">
        <f t="shared" ca="1" si="800"/>
        <v>814.69171984155241</v>
      </c>
      <c r="BZ73" s="85">
        <f t="shared" ca="1" si="800"/>
        <v>814.69171984155241</v>
      </c>
      <c r="CA73" s="85">
        <f t="shared" ca="1" si="800"/>
        <v>814.69171984155241</v>
      </c>
      <c r="CB73" s="85">
        <f t="shared" ca="1" si="800"/>
        <v>814.69171984155241</v>
      </c>
      <c r="CC73" s="85">
        <f t="shared" ca="1" si="800"/>
        <v>814.69171984155241</v>
      </c>
      <c r="CD73" s="85">
        <f t="shared" ca="1" si="800"/>
        <v>814.69171984155241</v>
      </c>
      <c r="CE73" s="85">
        <f t="shared" ca="1" si="800"/>
        <v>814.69171984155241</v>
      </c>
      <c r="CF73" s="85">
        <f t="shared" ca="1" si="800"/>
        <v>814.69171984155241</v>
      </c>
      <c r="CG73" s="85">
        <f t="shared" ca="1" si="800"/>
        <v>814.69171984155241</v>
      </c>
      <c r="CH73" s="85">
        <f t="shared" ca="1" si="800"/>
        <v>814.69171984155241</v>
      </c>
      <c r="CI73" s="85">
        <f t="shared" ca="1" si="800"/>
        <v>814.69171984155241</v>
      </c>
      <c r="CJ73" s="85">
        <f t="shared" ca="1" si="800"/>
        <v>814.69171984155241</v>
      </c>
      <c r="CK73" s="85">
        <f t="shared" ca="1" si="800"/>
        <v>814.69171984155241</v>
      </c>
      <c r="CL73" s="85">
        <f t="shared" ca="1" si="800"/>
        <v>814.69171984155241</v>
      </c>
      <c r="CM73" s="85">
        <f t="shared" ca="1" si="800"/>
        <v>814.69171984155241</v>
      </c>
      <c r="CN73" s="85">
        <f t="shared" ca="1" si="800"/>
        <v>814.69171984155241</v>
      </c>
      <c r="CO73" s="85">
        <f t="shared" ca="1" si="800"/>
        <v>814.69171984155241</v>
      </c>
      <c r="CP73" s="85">
        <f t="shared" ca="1" si="800"/>
        <v>814.69171984155241</v>
      </c>
      <c r="CQ73" s="85">
        <f t="shared" ca="1" si="800"/>
        <v>814.69171984155241</v>
      </c>
      <c r="CR73" s="85">
        <f t="shared" ca="1" si="800"/>
        <v>814.69171984155241</v>
      </c>
      <c r="CS73" s="85">
        <f t="shared" ca="1" si="800"/>
        <v>814.69171984155241</v>
      </c>
      <c r="CT73" s="85">
        <f t="shared" ca="1" si="800"/>
        <v>814.69171984155241</v>
      </c>
      <c r="CU73" s="85">
        <f t="shared" ref="CU73:DF73" ca="1" si="801">+(1-CU71)*CU69</f>
        <v>814.69171984155241</v>
      </c>
      <c r="CV73" s="85">
        <f t="shared" ca="1" si="801"/>
        <v>814.69171984155241</v>
      </c>
      <c r="CW73" s="85">
        <f t="shared" ca="1" si="801"/>
        <v>814.69171984155241</v>
      </c>
      <c r="CX73" s="85">
        <f t="shared" ca="1" si="801"/>
        <v>814.69171984155241</v>
      </c>
      <c r="CY73" s="85">
        <f t="shared" ca="1" si="801"/>
        <v>814.69171984155241</v>
      </c>
      <c r="CZ73" s="85">
        <f t="shared" ca="1" si="801"/>
        <v>814.69171984155241</v>
      </c>
      <c r="DA73" s="85">
        <f t="shared" ca="1" si="801"/>
        <v>814.69171984155241</v>
      </c>
      <c r="DB73" s="85">
        <f t="shared" ca="1" si="801"/>
        <v>814.69171984155241</v>
      </c>
      <c r="DC73" s="85">
        <f t="shared" ca="1" si="801"/>
        <v>814.69171984155241</v>
      </c>
      <c r="DD73" s="85">
        <f t="shared" ca="1" si="801"/>
        <v>814.69171984155241</v>
      </c>
      <c r="DE73" s="85">
        <f t="shared" ca="1" si="801"/>
        <v>814.69171984155241</v>
      </c>
      <c r="DF73" s="85">
        <f t="shared" ca="1" si="801"/>
        <v>814.69171984155241</v>
      </c>
      <c r="DG73" s="85">
        <f t="shared" ref="DG73:DW73" ca="1" si="802">+(1-DG71)*DG69</f>
        <v>814.69171984155241</v>
      </c>
      <c r="DH73" s="85">
        <f t="shared" ca="1" si="802"/>
        <v>814.69171984155241</v>
      </c>
      <c r="DI73" s="85">
        <f t="shared" ca="1" si="802"/>
        <v>814.69171984155241</v>
      </c>
      <c r="DJ73" s="85">
        <f t="shared" ca="1" si="802"/>
        <v>814.69171984155241</v>
      </c>
      <c r="DK73" s="85">
        <f t="shared" ca="1" si="802"/>
        <v>814.69171984155241</v>
      </c>
      <c r="DL73" s="85">
        <f t="shared" ca="1" si="802"/>
        <v>814.69171984155241</v>
      </c>
      <c r="DM73" s="85">
        <f t="shared" ca="1" si="802"/>
        <v>814.69171984155241</v>
      </c>
      <c r="DN73" s="85">
        <f t="shared" ca="1" si="802"/>
        <v>814.69171984155241</v>
      </c>
      <c r="DO73" s="85">
        <f t="shared" ca="1" si="802"/>
        <v>814.69171984155241</v>
      </c>
      <c r="DP73" s="85">
        <f t="shared" ca="1" si="802"/>
        <v>814.69171984155241</v>
      </c>
      <c r="DQ73" s="85">
        <f t="shared" ca="1" si="802"/>
        <v>814.69171984155241</v>
      </c>
      <c r="DR73" s="85">
        <f t="shared" ca="1" si="802"/>
        <v>814.69171984155241</v>
      </c>
      <c r="DS73" s="85">
        <f t="shared" ca="1" si="802"/>
        <v>814.69171984155241</v>
      </c>
      <c r="DT73" s="85">
        <f t="shared" ca="1" si="802"/>
        <v>814.69171984155241</v>
      </c>
      <c r="DU73" s="85">
        <f t="shared" ca="1" si="802"/>
        <v>814.69171984155241</v>
      </c>
      <c r="DV73" s="85">
        <f t="shared" ca="1" si="802"/>
        <v>814.69171984155241</v>
      </c>
      <c r="DW73" s="85">
        <f t="shared" ca="1" si="802"/>
        <v>814.69171984155241</v>
      </c>
      <c r="DX73" s="85">
        <f t="shared" ref="DX73:EC73" ca="1" si="803">+(1-DX71)*DX69</f>
        <v>814.69171984155241</v>
      </c>
      <c r="DY73" s="85">
        <f t="shared" ca="1" si="803"/>
        <v>814.69171984155241</v>
      </c>
      <c r="DZ73" s="85">
        <f t="shared" ca="1" si="803"/>
        <v>814.69171984155241</v>
      </c>
      <c r="EA73" s="85">
        <f t="shared" ca="1" si="803"/>
        <v>814.69171984155241</v>
      </c>
      <c r="EB73" s="85">
        <f t="shared" ca="1" si="803"/>
        <v>814.69171984155241</v>
      </c>
      <c r="EC73" s="85">
        <f t="shared" ca="1" si="803"/>
        <v>814.69171984155241</v>
      </c>
      <c r="ED73" s="85">
        <f t="shared" ref="ED73" ca="1" si="804">+(1-ED71)*ED69</f>
        <v>814.69171984155241</v>
      </c>
    </row>
    <row r="74" spans="2:134" ht="15" customHeight="1" x14ac:dyDescent="0.3">
      <c r="B74" s="10" t="s">
        <v>68</v>
      </c>
      <c r="C74" s="8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78"/>
      <c r="O74" s="104">
        <f ca="1">+SUM(O72:BV73)-O42</f>
        <v>2.9103830456733704E-10</v>
      </c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R74" s="85"/>
      <c r="DS74" s="85"/>
      <c r="DT74" s="85"/>
      <c r="DU74" s="85"/>
      <c r="DV74" s="85"/>
      <c r="DW74" s="85"/>
      <c r="DX74" s="85"/>
      <c r="DY74" s="85"/>
      <c r="DZ74" s="85"/>
      <c r="EA74" s="85"/>
      <c r="EB74" s="85"/>
      <c r="EC74" s="85"/>
      <c r="ED74" s="85"/>
    </row>
    <row r="75" spans="2:134" ht="15" customHeight="1" x14ac:dyDescent="0.3">
      <c r="B75" s="10"/>
      <c r="C75" s="8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78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</row>
    <row r="76" spans="2:134" ht="15" customHeight="1" x14ac:dyDescent="0.3">
      <c r="B76" s="8" t="s">
        <v>70</v>
      </c>
      <c r="C76" s="8"/>
      <c r="D76" s="103">
        <f ca="1">+Z76</f>
        <v>40344.579266024004</v>
      </c>
      <c r="E76" s="103">
        <f ca="1">+AL76</f>
        <v>83513.456606145162</v>
      </c>
      <c r="F76" s="103">
        <f ca="1">+AX76</f>
        <v>129704.34531311477</v>
      </c>
      <c r="G76" s="103">
        <f ca="1">+BJ76</f>
        <v>179128.79948016076</v>
      </c>
      <c r="H76" s="103">
        <f ca="1">+BV76</f>
        <v>232013.18291792402</v>
      </c>
      <c r="I76" s="103">
        <f ca="1">+CH76</f>
        <v>288599.70589984325</v>
      </c>
      <c r="J76" s="103">
        <f ca="1">+CT76</f>
        <v>349147.53448427928</v>
      </c>
      <c r="K76" s="103">
        <f ca="1">+DF76</f>
        <v>413933.97749406873</v>
      </c>
      <c r="L76" s="103">
        <f ca="1">+DR76</f>
        <v>483255.75658986962</v>
      </c>
      <c r="M76" s="103">
        <f ca="1">+ED76</f>
        <v>557430.36525423056</v>
      </c>
      <c r="N76" s="78"/>
      <c r="O76" s="103">
        <f t="shared" ref="O76:AT76" ca="1" si="805">+O67+O72</f>
        <v>3258.7668793662106</v>
      </c>
      <c r="P76" s="103">
        <f t="shared" ca="1" si="805"/>
        <v>6535.9604235343459</v>
      </c>
      <c r="Q76" s="103">
        <f t="shared" ca="1" si="805"/>
        <v>9831.6848258966584</v>
      </c>
      <c r="R76" s="103">
        <f t="shared" ca="1" si="805"/>
        <v>13146.044869005898</v>
      </c>
      <c r="S76" s="103">
        <f t="shared" ca="1" si="805"/>
        <v>16479.145927906713</v>
      </c>
      <c r="T76" s="103">
        <f t="shared" ca="1" si="805"/>
        <v>19831.093973485891</v>
      </c>
      <c r="U76" s="103">
        <f t="shared" ca="1" si="805"/>
        <v>23201.995575841545</v>
      </c>
      <c r="V76" s="103">
        <f t="shared" ca="1" si="805"/>
        <v>26591.957907671334</v>
      </c>
      <c r="W76" s="103">
        <f t="shared" ca="1" si="805"/>
        <v>30001.088747679874</v>
      </c>
      <c r="X76" s="103">
        <f t="shared" ca="1" si="805"/>
        <v>33429.496484005394</v>
      </c>
      <c r="Y76" s="103">
        <f t="shared" ca="1" si="805"/>
        <v>36877.290117665754</v>
      </c>
      <c r="Z76" s="103">
        <f t="shared" ca="1" si="805"/>
        <v>40344.579266024004</v>
      </c>
      <c r="AA76" s="103">
        <f t="shared" ca="1" si="805"/>
        <v>43831.474166273467</v>
      </c>
      <c r="AB76" s="103">
        <f t="shared" ca="1" si="805"/>
        <v>47338.085678942574</v>
      </c>
      <c r="AC76" s="103">
        <f t="shared" ca="1" si="805"/>
        <v>50864.525291419508</v>
      </c>
      <c r="AD76" s="103">
        <f t="shared" ca="1" si="805"/>
        <v>54410.905121496784</v>
      </c>
      <c r="AE76" s="103">
        <f t="shared" ca="1" si="805"/>
        <v>57977.337920935846</v>
      </c>
      <c r="AF76" s="103">
        <f t="shared" ca="1" si="805"/>
        <v>61563.937079051851</v>
      </c>
      <c r="AG76" s="103">
        <f t="shared" ca="1" si="805"/>
        <v>65170.816626318716</v>
      </c>
      <c r="AH76" s="103">
        <f t="shared" ca="1" si="805"/>
        <v>68798.091237994537</v>
      </c>
      <c r="AI76" s="103">
        <f t="shared" ca="1" si="805"/>
        <v>72445.876237767487</v>
      </c>
      <c r="AJ76" s="103">
        <f t="shared" ca="1" si="805"/>
        <v>76114.287601422402</v>
      </c>
      <c r="AK76" s="103">
        <f t="shared" ca="1" si="805"/>
        <v>79803.441960528027</v>
      </c>
      <c r="AL76" s="103">
        <f t="shared" ca="1" si="805"/>
        <v>83513.456606145162</v>
      </c>
      <c r="AM76" s="103">
        <f t="shared" ca="1" si="805"/>
        <v>87244.449492555737</v>
      </c>
      <c r="AN76" s="103">
        <f t="shared" ca="1" si="805"/>
        <v>90996.539241012986</v>
      </c>
      <c r="AO76" s="103">
        <f t="shared" ca="1" si="805"/>
        <v>94769.845143512837</v>
      </c>
      <c r="AP76" s="103">
        <f t="shared" ca="1" si="805"/>
        <v>98564.487166586623</v>
      </c>
      <c r="AQ76" s="103">
        <f t="shared" ca="1" si="805"/>
        <v>102380.58595511521</v>
      </c>
      <c r="AR76" s="103">
        <f t="shared" ca="1" si="805"/>
        <v>106218.26283616478</v>
      </c>
      <c r="AS76" s="103">
        <f t="shared" ca="1" si="805"/>
        <v>110077.63982284417</v>
      </c>
      <c r="AT76" s="103">
        <f t="shared" ca="1" si="805"/>
        <v>113958.83961818412</v>
      </c>
      <c r="AU76" s="103">
        <f t="shared" ref="AU76:BV76" ca="1" si="806">+AU67+AU72</f>
        <v>117861.98561903846</v>
      </c>
      <c r="AV76" s="103">
        <f t="shared" ca="1" si="806"/>
        <v>121787.20192000727</v>
      </c>
      <c r="AW76" s="103">
        <f t="shared" ca="1" si="806"/>
        <v>125734.61331738232</v>
      </c>
      <c r="AX76" s="103">
        <f t="shared" ca="1" si="806"/>
        <v>129704.34531311477</v>
      </c>
      <c r="AY76" s="103">
        <f t="shared" ca="1" si="806"/>
        <v>133696.5241188053</v>
      </c>
      <c r="AZ76" s="103">
        <f t="shared" ca="1" si="806"/>
        <v>137711.27665971685</v>
      </c>
      <c r="BA76" s="103">
        <f t="shared" ca="1" si="806"/>
        <v>141748.73057880995</v>
      </c>
      <c r="BB76" s="103">
        <f t="shared" ca="1" si="806"/>
        <v>145809.01424080101</v>
      </c>
      <c r="BC76" s="103">
        <f t="shared" ca="1" si="806"/>
        <v>149892.25673624346</v>
      </c>
      <c r="BD76" s="103">
        <f t="shared" ca="1" si="806"/>
        <v>153998.58788563195</v>
      </c>
      <c r="BE76" s="103">
        <f t="shared" ca="1" si="806"/>
        <v>158128.13824352983</v>
      </c>
      <c r="BF76" s="103">
        <f t="shared" ca="1" si="806"/>
        <v>162281.03910271992</v>
      </c>
      <c r="BG76" s="103">
        <f t="shared" ca="1" si="806"/>
        <v>166457.42249837879</v>
      </c>
      <c r="BH76" s="103">
        <f t="shared" ca="1" si="806"/>
        <v>170657.42121227455</v>
      </c>
      <c r="BI76" s="103">
        <f t="shared" ca="1" si="806"/>
        <v>174881.16877698855</v>
      </c>
      <c r="BJ76" s="103">
        <f t="shared" ca="1" si="806"/>
        <v>179128.79948016076</v>
      </c>
      <c r="BK76" s="103">
        <f t="shared" ca="1" si="806"/>
        <v>183400.44836875927</v>
      </c>
      <c r="BL76" s="103">
        <f t="shared" ca="1" si="806"/>
        <v>187696.25125337392</v>
      </c>
      <c r="BM76" s="103">
        <f t="shared" ca="1" si="806"/>
        <v>192016.34471253416</v>
      </c>
      <c r="BN76" s="103">
        <f t="shared" ca="1" si="806"/>
        <v>196360.86609705136</v>
      </c>
      <c r="BO76" s="103">
        <f t="shared" ca="1" si="806"/>
        <v>200729.95353438571</v>
      </c>
      <c r="BP76" s="103">
        <f t="shared" ca="1" si="806"/>
        <v>205123.74593303775</v>
      </c>
      <c r="BQ76" s="103">
        <f t="shared" ca="1" si="806"/>
        <v>209542.38298696469</v>
      </c>
      <c r="BR76" s="103">
        <f t="shared" ca="1" si="806"/>
        <v>213986.00518002192</v>
      </c>
      <c r="BS76" s="103">
        <f t="shared" ca="1" si="806"/>
        <v>218454.7537904293</v>
      </c>
      <c r="BT76" s="103">
        <f t="shared" ca="1" si="806"/>
        <v>222948.77089526303</v>
      </c>
      <c r="BU76" s="103">
        <f t="shared" ca="1" si="806"/>
        <v>227468.19937497273</v>
      </c>
      <c r="BV76" s="103">
        <f t="shared" ca="1" si="806"/>
        <v>232013.18291792402</v>
      </c>
      <c r="BW76" s="103">
        <f t="shared" ref="BW76:CT76" ca="1" si="807">+BW67+BW72</f>
        <v>236583.86602496702</v>
      </c>
      <c r="BX76" s="103">
        <f t="shared" ca="1" si="807"/>
        <v>241180.39401403046</v>
      </c>
      <c r="BY76" s="103">
        <f t="shared" ca="1" si="807"/>
        <v>245802.91302474184</v>
      </c>
      <c r="BZ76" s="103">
        <f t="shared" ca="1" si="807"/>
        <v>250451.57002307367</v>
      </c>
      <c r="CA76" s="103">
        <f t="shared" ca="1" si="807"/>
        <v>255126.51280601617</v>
      </c>
      <c r="CB76" s="103">
        <f t="shared" ca="1" si="807"/>
        <v>259827.89000627614</v>
      </c>
      <c r="CC76" s="103">
        <f t="shared" ca="1" si="807"/>
        <v>264555.85109700251</v>
      </c>
      <c r="CD76" s="103">
        <f t="shared" ca="1" si="807"/>
        <v>269310.54639653862</v>
      </c>
      <c r="CE76" s="103">
        <f t="shared" ca="1" si="807"/>
        <v>274092.12707320147</v>
      </c>
      <c r="CF76" s="103">
        <f t="shared" ca="1" si="807"/>
        <v>278900.74515008769</v>
      </c>
      <c r="CG76" s="103">
        <f t="shared" ca="1" si="807"/>
        <v>283736.5535099071</v>
      </c>
      <c r="CH76" s="103">
        <f t="shared" ca="1" si="807"/>
        <v>288599.70589984325</v>
      </c>
      <c r="CI76" s="103">
        <f t="shared" ca="1" si="807"/>
        <v>293490.35693644156</v>
      </c>
      <c r="CJ76" s="103">
        <f t="shared" ca="1" si="807"/>
        <v>298408.66211052518</v>
      </c>
      <c r="CK76" s="103">
        <f t="shared" ca="1" si="807"/>
        <v>303354.77779213857</v>
      </c>
      <c r="CL76" s="103">
        <f t="shared" ca="1" si="807"/>
        <v>308328.86123551906</v>
      </c>
      <c r="CM76" s="103">
        <f t="shared" ca="1" si="807"/>
        <v>313331.07058409648</v>
      </c>
      <c r="CN76" s="103">
        <f t="shared" ca="1" si="807"/>
        <v>318361.56487552112</v>
      </c>
      <c r="CO76" s="103">
        <f t="shared" ca="1" si="807"/>
        <v>323420.5040467201</v>
      </c>
      <c r="CP76" s="103">
        <f t="shared" ca="1" si="807"/>
        <v>328508.04893898225</v>
      </c>
      <c r="CQ76" s="103">
        <f t="shared" ca="1" si="807"/>
        <v>333624.36130307184</v>
      </c>
      <c r="CR76" s="103">
        <f t="shared" ca="1" si="807"/>
        <v>338769.60380437132</v>
      </c>
      <c r="CS76" s="103">
        <f t="shared" ca="1" si="807"/>
        <v>343943.94002805284</v>
      </c>
      <c r="CT76" s="103">
        <f t="shared" ca="1" si="807"/>
        <v>349147.53448427928</v>
      </c>
      <c r="CU76" s="103">
        <f t="shared" ref="CU76:DF76" ca="1" si="808">+CU67+CU72</f>
        <v>354380.55261343461</v>
      </c>
      <c r="CV76" s="103">
        <f t="shared" ca="1" si="808"/>
        <v>359643.16079138382</v>
      </c>
      <c r="CW76" s="103">
        <f t="shared" ca="1" si="808"/>
        <v>364935.52633476257</v>
      </c>
      <c r="CX76" s="103">
        <f t="shared" ca="1" si="808"/>
        <v>370257.81750629673</v>
      </c>
      <c r="CY76" s="103">
        <f t="shared" ca="1" si="808"/>
        <v>375610.20352015214</v>
      </c>
      <c r="CZ76" s="103">
        <f t="shared" ca="1" si="808"/>
        <v>380992.85454731435</v>
      </c>
      <c r="DA76" s="103">
        <f t="shared" ca="1" si="808"/>
        <v>386405.94172099908</v>
      </c>
      <c r="DB76" s="103">
        <f t="shared" ca="1" si="808"/>
        <v>391849.63714209321</v>
      </c>
      <c r="DC76" s="103">
        <f t="shared" ca="1" si="808"/>
        <v>397324.11388462625</v>
      </c>
      <c r="DD76" s="103">
        <f t="shared" ca="1" si="808"/>
        <v>402829.54600127315</v>
      </c>
      <c r="DE76" s="103">
        <f t="shared" ca="1" si="808"/>
        <v>408366.10852888791</v>
      </c>
      <c r="DF76" s="103">
        <f t="shared" ca="1" si="808"/>
        <v>413933.97749406873</v>
      </c>
      <c r="DG76" s="103">
        <f t="shared" ref="DG76:DW76" ca="1" si="809">+DG67+DG72</f>
        <v>419533.32991875446</v>
      </c>
      <c r="DH76" s="103">
        <f t="shared" ca="1" si="809"/>
        <v>425164.34382585267</v>
      </c>
      <c r="DI76" s="103">
        <f t="shared" ca="1" si="809"/>
        <v>430827.1982448998</v>
      </c>
      <c r="DJ76" s="103">
        <f t="shared" ca="1" si="809"/>
        <v>436522.07321775291</v>
      </c>
      <c r="DK76" s="103">
        <f t="shared" ca="1" si="809"/>
        <v>442249.14980431396</v>
      </c>
      <c r="DL76" s="103">
        <f t="shared" ca="1" si="809"/>
        <v>448008.61008828634</v>
      </c>
      <c r="DM76" s="103">
        <f t="shared" ca="1" si="809"/>
        <v>453800.63718296395</v>
      </c>
      <c r="DN76" s="103">
        <f t="shared" ca="1" si="809"/>
        <v>459625.41523705295</v>
      </c>
      <c r="DO76" s="103">
        <f t="shared" ca="1" si="809"/>
        <v>465483.12944052654</v>
      </c>
      <c r="DP76" s="103">
        <f t="shared" ca="1" si="809"/>
        <v>471373.9660305127</v>
      </c>
      <c r="DQ76" s="103">
        <f t="shared" ca="1" si="809"/>
        <v>477298.11229721556</v>
      </c>
      <c r="DR76" s="103">
        <f t="shared" ca="1" si="809"/>
        <v>483255.75658986962</v>
      </c>
      <c r="DS76" s="103">
        <f t="shared" ca="1" si="809"/>
        <v>489247.08832272846</v>
      </c>
      <c r="DT76" s="103">
        <f t="shared" ca="1" si="809"/>
        <v>495272.29798108654</v>
      </c>
      <c r="DU76" s="103">
        <f t="shared" ca="1" si="809"/>
        <v>501331.57712733553</v>
      </c>
      <c r="DV76" s="103">
        <f t="shared" ca="1" si="809"/>
        <v>507425.11840705475</v>
      </c>
      <c r="DW76" s="103">
        <f t="shared" ca="1" si="809"/>
        <v>513553.115555136</v>
      </c>
      <c r="DX76" s="103">
        <f t="shared" ref="DX76:EC76" ca="1" si="810">+DX67+DX72</f>
        <v>519715.76340194314</v>
      </c>
      <c r="DY76" s="103">
        <f t="shared" ca="1" si="810"/>
        <v>525913.25787950645</v>
      </c>
      <c r="DZ76" s="103">
        <f t="shared" ca="1" si="810"/>
        <v>532145.79602775176</v>
      </c>
      <c r="EA76" s="103">
        <f t="shared" ca="1" si="810"/>
        <v>538413.5760007652</v>
      </c>
      <c r="EB76" s="103">
        <f t="shared" ca="1" si="810"/>
        <v>544716.79707309324</v>
      </c>
      <c r="EC76" s="103">
        <f t="shared" ca="1" si="810"/>
        <v>551055.65964607848</v>
      </c>
      <c r="ED76" s="103">
        <f t="shared" ref="ED76" ca="1" si="811">+ED67+ED72</f>
        <v>557430.36525423056</v>
      </c>
    </row>
    <row r="77" spans="2:134" ht="15" customHeight="1" x14ac:dyDescent="0.3">
      <c r="B77" s="8" t="s">
        <v>71</v>
      </c>
      <c r="C77" s="8"/>
      <c r="D77" s="98">
        <f ca="1">+Z77</f>
        <v>9776.300638098628</v>
      </c>
      <c r="E77" s="98">
        <f ca="1">+AL77</f>
        <v>19552.60127619726</v>
      </c>
      <c r="F77" s="98">
        <f ca="1">+AX77</f>
        <v>29328.901914295908</v>
      </c>
      <c r="G77" s="98">
        <f ca="1">+BJ77</f>
        <v>39105.202552394556</v>
      </c>
      <c r="H77" s="98">
        <f ca="1">+BV77</f>
        <v>48881.503190493204</v>
      </c>
      <c r="I77" s="98">
        <f ca="1">+CH77</f>
        <v>58657.803828591852</v>
      </c>
      <c r="J77" s="98">
        <f ca="1">+CT77</f>
        <v>68434.104466690478</v>
      </c>
      <c r="K77" s="98">
        <f ca="1">+DF77</f>
        <v>78210.405104789039</v>
      </c>
      <c r="L77" s="98">
        <f ca="1">+DR77</f>
        <v>87986.7057428876</v>
      </c>
      <c r="M77" s="98">
        <f ca="1">+ED77</f>
        <v>97763.00638098616</v>
      </c>
      <c r="N77" s="78"/>
      <c r="O77" s="98">
        <f ca="1">+SUM($O$73:O73)</f>
        <v>814.69171984155241</v>
      </c>
      <c r="P77" s="98">
        <f ca="1">+SUM($O$73:P73)</f>
        <v>1629.3834396831048</v>
      </c>
      <c r="Q77" s="98">
        <f ca="1">+SUM($O$73:Q73)</f>
        <v>2444.0751595246575</v>
      </c>
      <c r="R77" s="98">
        <f ca="1">+SUM($O$73:R73)</f>
        <v>3258.7668793662097</v>
      </c>
      <c r="S77" s="98">
        <f ca="1">+SUM($O$73:S73)</f>
        <v>4073.4585992077618</v>
      </c>
      <c r="T77" s="98">
        <f ca="1">+SUM($O$73:T73)</f>
        <v>4888.150319049314</v>
      </c>
      <c r="U77" s="98">
        <f ca="1">+SUM($O$73:U73)</f>
        <v>5702.8420388908662</v>
      </c>
      <c r="V77" s="98">
        <f ca="1">+SUM($O$73:V73)</f>
        <v>6517.5337587324184</v>
      </c>
      <c r="W77" s="98">
        <f ca="1">+SUM($O$73:W73)</f>
        <v>7332.2254785739706</v>
      </c>
      <c r="X77" s="98">
        <f ca="1">+SUM($O$73:X73)</f>
        <v>8146.9171984155228</v>
      </c>
      <c r="Y77" s="98">
        <f ca="1">+SUM($O$73:Y73)</f>
        <v>8961.6089182570759</v>
      </c>
      <c r="Z77" s="98">
        <f ca="1">+SUM($O$73:Z73)</f>
        <v>9776.300638098628</v>
      </c>
      <c r="AA77" s="98">
        <f ca="1">+SUM($O$73:AA73)</f>
        <v>10590.99235794018</v>
      </c>
      <c r="AB77" s="98">
        <f ca="1">+SUM($O$73:AB73)</f>
        <v>11405.684077781732</v>
      </c>
      <c r="AC77" s="98">
        <f ca="1">+SUM($O$73:AC73)</f>
        <v>12220.375797623285</v>
      </c>
      <c r="AD77" s="98">
        <f ca="1">+SUM($O$73:AD73)</f>
        <v>13035.067517464837</v>
      </c>
      <c r="AE77" s="98">
        <f ca="1">+SUM($O$73:AE73)</f>
        <v>13849.759237306389</v>
      </c>
      <c r="AF77" s="98">
        <f ca="1">+SUM($O$73:AF73)</f>
        <v>14664.450957147941</v>
      </c>
      <c r="AG77" s="98">
        <f ca="1">+SUM($O$73:AG73)</f>
        <v>15479.142676989493</v>
      </c>
      <c r="AH77" s="98">
        <f ca="1">+SUM($O$73:AH73)</f>
        <v>16293.834396831046</v>
      </c>
      <c r="AI77" s="98">
        <f ca="1">+SUM($O$73:AI73)</f>
        <v>17108.526116672598</v>
      </c>
      <c r="AJ77" s="98">
        <f ca="1">+SUM($O$73:AJ73)</f>
        <v>17923.217836514152</v>
      </c>
      <c r="AK77" s="98">
        <f ca="1">+SUM($O$73:AK73)</f>
        <v>18737.909556355706</v>
      </c>
      <c r="AL77" s="98">
        <f ca="1">+SUM($O$73:AL73)</f>
        <v>19552.60127619726</v>
      </c>
      <c r="AM77" s="98">
        <f ca="1">+SUM($O$73:AM73)</f>
        <v>20367.292996038814</v>
      </c>
      <c r="AN77" s="98">
        <f ca="1">+SUM($O$73:AN73)</f>
        <v>21181.984715880368</v>
      </c>
      <c r="AO77" s="98">
        <f ca="1">+SUM($O$73:AO73)</f>
        <v>21996.676435721922</v>
      </c>
      <c r="AP77" s="98">
        <f ca="1">+SUM($O$73:AP73)</f>
        <v>22811.368155563476</v>
      </c>
      <c r="AQ77" s="98">
        <f ca="1">+SUM($O$73:AQ73)</f>
        <v>23626.05987540503</v>
      </c>
      <c r="AR77" s="98">
        <f ca="1">+SUM($O$73:AR73)</f>
        <v>24440.751595246584</v>
      </c>
      <c r="AS77" s="98">
        <f ca="1">+SUM($O$73:AS73)</f>
        <v>25255.443315088138</v>
      </c>
      <c r="AT77" s="98">
        <f ca="1">+SUM($O$73:AT73)</f>
        <v>26070.135034929692</v>
      </c>
      <c r="AU77" s="98">
        <f ca="1">+SUM($O$73:AU73)</f>
        <v>26884.826754771246</v>
      </c>
      <c r="AV77" s="98">
        <f ca="1">+SUM($O$73:AV73)</f>
        <v>27699.5184746128</v>
      </c>
      <c r="AW77" s="98">
        <f ca="1">+SUM($O$73:AW73)</f>
        <v>28514.210194454354</v>
      </c>
      <c r="AX77" s="98">
        <f ca="1">+SUM($O$73:AX73)</f>
        <v>29328.901914295908</v>
      </c>
      <c r="AY77" s="98">
        <f ca="1">+SUM($O$73:AY73)</f>
        <v>30143.593634137462</v>
      </c>
      <c r="AZ77" s="98">
        <f ca="1">+SUM($O$73:AZ73)</f>
        <v>30958.285353979016</v>
      </c>
      <c r="BA77" s="98">
        <f ca="1">+SUM($O$73:BA73)</f>
        <v>31772.97707382057</v>
      </c>
      <c r="BB77" s="98">
        <f ca="1">+SUM($O$73:BB73)</f>
        <v>32587.668793662124</v>
      </c>
      <c r="BC77" s="98">
        <f ca="1">+SUM($O$73:BC73)</f>
        <v>33402.360513503678</v>
      </c>
      <c r="BD77" s="98">
        <f ca="1">+SUM($O$73:BD73)</f>
        <v>34217.052233345232</v>
      </c>
      <c r="BE77" s="98">
        <f ca="1">+SUM($O$73:BE73)</f>
        <v>35031.743953186786</v>
      </c>
      <c r="BF77" s="98">
        <f ca="1">+SUM($O$73:BF73)</f>
        <v>35846.43567302834</v>
      </c>
      <c r="BG77" s="98">
        <f ca="1">+SUM($O$73:BG73)</f>
        <v>36661.127392869894</v>
      </c>
      <c r="BH77" s="98">
        <f ca="1">+SUM($O$73:BH73)</f>
        <v>37475.819112711448</v>
      </c>
      <c r="BI77" s="98">
        <f ca="1">+SUM($O$73:BI73)</f>
        <v>38290.510832553002</v>
      </c>
      <c r="BJ77" s="98">
        <f ca="1">+SUM($O$73:BJ73)</f>
        <v>39105.202552394556</v>
      </c>
      <c r="BK77" s="98">
        <f ca="1">+SUM($O$73:BK73)</f>
        <v>39919.89427223611</v>
      </c>
      <c r="BL77" s="98">
        <f ca="1">+SUM($O$73:BL73)</f>
        <v>40734.585992077664</v>
      </c>
      <c r="BM77" s="98">
        <f ca="1">+SUM($O$73:BM73)</f>
        <v>41549.277711919218</v>
      </c>
      <c r="BN77" s="98">
        <f ca="1">+SUM($O$73:BN73)</f>
        <v>42363.969431760772</v>
      </c>
      <c r="BO77" s="98">
        <f ca="1">+SUM($O$73:BO73)</f>
        <v>43178.661151602326</v>
      </c>
      <c r="BP77" s="98">
        <f ca="1">+SUM($O$73:BP73)</f>
        <v>43993.35287144388</v>
      </c>
      <c r="BQ77" s="98">
        <f ca="1">+SUM($O$73:BQ73)</f>
        <v>44808.044591285434</v>
      </c>
      <c r="BR77" s="98">
        <f ca="1">+SUM($O$73:BR73)</f>
        <v>45622.736311126988</v>
      </c>
      <c r="BS77" s="98">
        <f ca="1">+SUM($O$73:BS73)</f>
        <v>46437.428030968542</v>
      </c>
      <c r="BT77" s="98">
        <f ca="1">+SUM($O$73:BT73)</f>
        <v>47252.119750810096</v>
      </c>
      <c r="BU77" s="98">
        <f ca="1">+SUM($O$73:BU73)</f>
        <v>48066.81147065165</v>
      </c>
      <c r="BV77" s="98">
        <f ca="1">+SUM($O$73:BV73)</f>
        <v>48881.503190493204</v>
      </c>
      <c r="BW77" s="98">
        <f ca="1">+SUM($O$73:BW73)</f>
        <v>49696.194910334758</v>
      </c>
      <c r="BX77" s="98">
        <f ca="1">+SUM($O$73:BX73)</f>
        <v>50510.886630176312</v>
      </c>
      <c r="BY77" s="98">
        <f ca="1">+SUM($O$73:BY73)</f>
        <v>51325.578350017866</v>
      </c>
      <c r="BZ77" s="98">
        <f ca="1">+SUM($O$73:BZ73)</f>
        <v>52140.27006985942</v>
      </c>
      <c r="CA77" s="98">
        <f ca="1">+SUM($O$73:CA73)</f>
        <v>52954.961789700974</v>
      </c>
      <c r="CB77" s="98">
        <f ca="1">+SUM($O$73:CB73)</f>
        <v>53769.653509542528</v>
      </c>
      <c r="CC77" s="98">
        <f ca="1">+SUM($O$73:CC73)</f>
        <v>54584.345229384082</v>
      </c>
      <c r="CD77" s="98">
        <f ca="1">+SUM($O$73:CD73)</f>
        <v>55399.036949225636</v>
      </c>
      <c r="CE77" s="98">
        <f ca="1">+SUM($O$73:CE73)</f>
        <v>56213.72866906719</v>
      </c>
      <c r="CF77" s="98">
        <f ca="1">+SUM($O$73:CF73)</f>
        <v>57028.420388908744</v>
      </c>
      <c r="CG77" s="98">
        <f ca="1">+SUM($O$73:CG73)</f>
        <v>57843.112108750298</v>
      </c>
      <c r="CH77" s="98">
        <f ca="1">+SUM($O$73:CH73)</f>
        <v>58657.803828591852</v>
      </c>
      <c r="CI77" s="98">
        <f ca="1">+SUM($O$73:CI73)</f>
        <v>59472.495548433406</v>
      </c>
      <c r="CJ77" s="98">
        <f ca="1">+SUM($O$73:CJ73)</f>
        <v>60287.18726827496</v>
      </c>
      <c r="CK77" s="98">
        <f ca="1">+SUM($O$73:CK73)</f>
        <v>61101.878988116514</v>
      </c>
      <c r="CL77" s="98">
        <f ca="1">+SUM($O$73:CL73)</f>
        <v>61916.570707958068</v>
      </c>
      <c r="CM77" s="98">
        <f ca="1">+SUM($O$73:CM73)</f>
        <v>62731.262427799622</v>
      </c>
      <c r="CN77" s="98">
        <f ca="1">+SUM($O$73:CN73)</f>
        <v>63545.954147641176</v>
      </c>
      <c r="CO77" s="98">
        <f ca="1">+SUM($O$73:CO73)</f>
        <v>64360.64586748273</v>
      </c>
      <c r="CP77" s="98">
        <f ca="1">+SUM($O$73:CP73)</f>
        <v>65175.337587324284</v>
      </c>
      <c r="CQ77" s="98">
        <f ca="1">+SUM($O$73:CQ73)</f>
        <v>65990.029307165838</v>
      </c>
      <c r="CR77" s="98">
        <f ca="1">+SUM($O$73:CR73)</f>
        <v>66804.721027007385</v>
      </c>
      <c r="CS77" s="98">
        <f ca="1">+SUM($O$73:CS73)</f>
        <v>67619.412746848931</v>
      </c>
      <c r="CT77" s="98">
        <f ca="1">+SUM($O$73:CT73)</f>
        <v>68434.104466690478</v>
      </c>
      <c r="CU77" s="98">
        <f ca="1">+SUM($O$73:CU73)</f>
        <v>69248.796186532025</v>
      </c>
      <c r="CV77" s="98">
        <f ca="1">+SUM($O$73:CV73)</f>
        <v>70063.487906373572</v>
      </c>
      <c r="CW77" s="98">
        <f ca="1">+SUM($O$73:CW73)</f>
        <v>70878.179626215118</v>
      </c>
      <c r="CX77" s="98">
        <f ca="1">+SUM($O$73:CX73)</f>
        <v>71692.871346056665</v>
      </c>
      <c r="CY77" s="98">
        <f ca="1">+SUM($O$73:CY73)</f>
        <v>72507.563065898212</v>
      </c>
      <c r="CZ77" s="98">
        <f ca="1">+SUM($O$73:CZ73)</f>
        <v>73322.254785739759</v>
      </c>
      <c r="DA77" s="98">
        <f ca="1">+SUM($O$73:DA73)</f>
        <v>74136.946505581305</v>
      </c>
      <c r="DB77" s="98">
        <f ca="1">+SUM($O$73:DB73)</f>
        <v>74951.638225422852</v>
      </c>
      <c r="DC77" s="98">
        <f ca="1">+SUM($O$73:DC73)</f>
        <v>75766.329945264399</v>
      </c>
      <c r="DD77" s="98">
        <f ca="1">+SUM($O$73:DD73)</f>
        <v>76581.021665105945</v>
      </c>
      <c r="DE77" s="98">
        <f ca="1">+SUM($O$73:DE73)</f>
        <v>77395.713384947492</v>
      </c>
      <c r="DF77" s="98">
        <f ca="1">+SUM($O$73:DF73)</f>
        <v>78210.405104789039</v>
      </c>
      <c r="DG77" s="98">
        <f ca="1">+SUM($O$73:DG73)</f>
        <v>79025.096824630586</v>
      </c>
      <c r="DH77" s="98">
        <f ca="1">+SUM($O$73:DH73)</f>
        <v>79839.788544472132</v>
      </c>
      <c r="DI77" s="98">
        <f ca="1">+SUM($O$73:DI73)</f>
        <v>80654.480264313679</v>
      </c>
      <c r="DJ77" s="98">
        <f ca="1">+SUM($O$73:DJ73)</f>
        <v>81469.171984155226</v>
      </c>
      <c r="DK77" s="98">
        <f ca="1">+SUM($O$73:DK73)</f>
        <v>82283.863703996773</v>
      </c>
      <c r="DL77" s="98">
        <f ca="1">+SUM($O$73:DL73)</f>
        <v>83098.555423838319</v>
      </c>
      <c r="DM77" s="98">
        <f ca="1">+SUM($O$73:DM73)</f>
        <v>83913.247143679866</v>
      </c>
      <c r="DN77" s="98">
        <f ca="1">+SUM($O$73:DN73)</f>
        <v>84727.938863521413</v>
      </c>
      <c r="DO77" s="98">
        <f ca="1">+SUM($O$73:DO73)</f>
        <v>85542.630583362959</v>
      </c>
      <c r="DP77" s="98">
        <f ca="1">+SUM($O$73:DP73)</f>
        <v>86357.322303204506</v>
      </c>
      <c r="DQ77" s="98">
        <f ca="1">+SUM($O$73:DQ73)</f>
        <v>87172.014023046053</v>
      </c>
      <c r="DR77" s="98">
        <f ca="1">+SUM($O$73:DR73)</f>
        <v>87986.7057428876</v>
      </c>
      <c r="DS77" s="98">
        <f ca="1">+SUM($O$73:DS73)</f>
        <v>88801.397462729146</v>
      </c>
      <c r="DT77" s="98">
        <f ca="1">+SUM($O$73:DT73)</f>
        <v>89616.089182570693</v>
      </c>
      <c r="DU77" s="98">
        <f ca="1">+SUM($O$73:DU73)</f>
        <v>90430.78090241224</v>
      </c>
      <c r="DV77" s="98">
        <f ca="1">+SUM($O$73:DV73)</f>
        <v>91245.472622253787</v>
      </c>
      <c r="DW77" s="98">
        <f ca="1">+SUM($O$73:DW73)</f>
        <v>92060.164342095333</v>
      </c>
      <c r="DX77" s="98">
        <f ca="1">+SUM($O$73:DX73)</f>
        <v>92874.85606193688</v>
      </c>
      <c r="DY77" s="98">
        <f ca="1">+SUM($O$73:DY73)</f>
        <v>93689.547781778427</v>
      </c>
      <c r="DZ77" s="98">
        <f ca="1">+SUM($O$73:DZ73)</f>
        <v>94504.239501619973</v>
      </c>
      <c r="EA77" s="98">
        <f ca="1">+SUM($O$73:EA73)</f>
        <v>95318.93122146152</v>
      </c>
      <c r="EB77" s="98">
        <f ca="1">+SUM($O$73:EB73)</f>
        <v>96133.622941303067</v>
      </c>
      <c r="EC77" s="98">
        <f ca="1">+SUM($O$73:EC73)</f>
        <v>96948.314661144614</v>
      </c>
      <c r="ED77" s="98">
        <f ca="1">+SUM($O$73:ED73)</f>
        <v>97763.00638098616</v>
      </c>
    </row>
    <row r="78" spans="2:134" ht="15" customHeight="1" x14ac:dyDescent="0.3">
      <c r="B78" s="8" t="s">
        <v>69</v>
      </c>
      <c r="C78" s="8"/>
      <c r="D78" s="103">
        <f ca="1">SUM(D76:D77)</f>
        <v>50120.87990412263</v>
      </c>
      <c r="E78" s="103">
        <f t="shared" ref="E78:M78" ca="1" si="812">SUM(E76:E77)</f>
        <v>103066.05788234243</v>
      </c>
      <c r="F78" s="103">
        <f t="shared" ca="1" si="812"/>
        <v>159033.24722741067</v>
      </c>
      <c r="G78" s="103">
        <f t="shared" ca="1" si="812"/>
        <v>218234.00203255532</v>
      </c>
      <c r="H78" s="103">
        <f t="shared" ca="1" si="812"/>
        <v>280894.68610841723</v>
      </c>
      <c r="I78" s="103">
        <f t="shared" ca="1" si="812"/>
        <v>347257.50972843508</v>
      </c>
      <c r="J78" s="103">
        <f t="shared" ca="1" si="812"/>
        <v>417581.63895096979</v>
      </c>
      <c r="K78" s="103">
        <f t="shared" ca="1" si="812"/>
        <v>492144.38259885774</v>
      </c>
      <c r="L78" s="103">
        <f t="shared" ca="1" si="812"/>
        <v>571242.46233275719</v>
      </c>
      <c r="M78" s="103">
        <f t="shared" ca="1" si="812"/>
        <v>655193.37163521675</v>
      </c>
      <c r="N78" s="78"/>
      <c r="O78" s="103">
        <f ca="1">SUM(O76:O77)</f>
        <v>4073.4585992077627</v>
      </c>
      <c r="P78" s="103">
        <f t="shared" ref="P78:BV78" ca="1" si="813">SUM(P76:P77)</f>
        <v>8165.3438632174511</v>
      </c>
      <c r="Q78" s="103">
        <f t="shared" ca="1" si="813"/>
        <v>12275.759985421315</v>
      </c>
      <c r="R78" s="103">
        <f t="shared" ca="1" si="813"/>
        <v>16404.811748372107</v>
      </c>
      <c r="S78" s="103">
        <f t="shared" ca="1" si="813"/>
        <v>20552.604527114476</v>
      </c>
      <c r="T78" s="103">
        <f t="shared" ca="1" si="813"/>
        <v>24719.244292535204</v>
      </c>
      <c r="U78" s="103">
        <f t="shared" ca="1" si="813"/>
        <v>28904.837614732412</v>
      </c>
      <c r="V78" s="103">
        <f t="shared" ca="1" si="813"/>
        <v>33109.491666403752</v>
      </c>
      <c r="W78" s="103">
        <f t="shared" ca="1" si="813"/>
        <v>37333.314226253846</v>
      </c>
      <c r="X78" s="103">
        <f t="shared" ca="1" si="813"/>
        <v>41576.41368242092</v>
      </c>
      <c r="Y78" s="103">
        <f t="shared" ca="1" si="813"/>
        <v>45838.899035922834</v>
      </c>
      <c r="Z78" s="103">
        <f t="shared" ca="1" si="813"/>
        <v>50120.87990412263</v>
      </c>
      <c r="AA78" s="103">
        <f t="shared" ca="1" si="813"/>
        <v>54422.466524213647</v>
      </c>
      <c r="AB78" s="103">
        <f t="shared" ca="1" si="813"/>
        <v>58743.769756724309</v>
      </c>
      <c r="AC78" s="103">
        <f t="shared" ca="1" si="813"/>
        <v>63084.901089042789</v>
      </c>
      <c r="AD78" s="103">
        <f t="shared" ca="1" si="813"/>
        <v>67445.972638961626</v>
      </c>
      <c r="AE78" s="103">
        <f t="shared" ca="1" si="813"/>
        <v>71827.097158242235</v>
      </c>
      <c r="AF78" s="103">
        <f t="shared" ca="1" si="813"/>
        <v>76228.388036199787</v>
      </c>
      <c r="AG78" s="103">
        <f t="shared" ca="1" si="813"/>
        <v>80649.959303308206</v>
      </c>
      <c r="AH78" s="103">
        <f t="shared" ca="1" si="813"/>
        <v>85091.925634825588</v>
      </c>
      <c r="AI78" s="103">
        <f t="shared" ca="1" si="813"/>
        <v>89554.402354440084</v>
      </c>
      <c r="AJ78" s="103">
        <f t="shared" ca="1" si="813"/>
        <v>94037.505437936547</v>
      </c>
      <c r="AK78" s="103">
        <f t="shared" ca="1" si="813"/>
        <v>98541.351516883733</v>
      </c>
      <c r="AL78" s="103">
        <f t="shared" ca="1" si="813"/>
        <v>103066.05788234243</v>
      </c>
      <c r="AM78" s="103">
        <f t="shared" ca="1" si="813"/>
        <v>107611.74248859455</v>
      </c>
      <c r="AN78" s="103">
        <f t="shared" ca="1" si="813"/>
        <v>112178.52395689336</v>
      </c>
      <c r="AO78" s="103">
        <f t="shared" ca="1" si="813"/>
        <v>116766.52157923476</v>
      </c>
      <c r="AP78" s="103">
        <f t="shared" ca="1" si="813"/>
        <v>121375.85532215011</v>
      </c>
      <c r="AQ78" s="103">
        <f t="shared" ca="1" si="813"/>
        <v>126006.64583052024</v>
      </c>
      <c r="AR78" s="103">
        <f t="shared" ca="1" si="813"/>
        <v>130659.01443141137</v>
      </c>
      <c r="AS78" s="103">
        <f t="shared" ca="1" si="813"/>
        <v>135333.08313793229</v>
      </c>
      <c r="AT78" s="103">
        <f t="shared" ca="1" si="813"/>
        <v>140028.97465311381</v>
      </c>
      <c r="AU78" s="103">
        <f t="shared" ca="1" si="813"/>
        <v>144746.81237380969</v>
      </c>
      <c r="AV78" s="103">
        <f t="shared" ca="1" si="813"/>
        <v>149486.72039462006</v>
      </c>
      <c r="AW78" s="103">
        <f t="shared" ca="1" si="813"/>
        <v>154248.82351183667</v>
      </c>
      <c r="AX78" s="103">
        <f t="shared" ca="1" si="813"/>
        <v>159033.24722741067</v>
      </c>
      <c r="AY78" s="103">
        <f t="shared" ca="1" si="813"/>
        <v>163840.11775294278</v>
      </c>
      <c r="AZ78" s="103">
        <f t="shared" ca="1" si="813"/>
        <v>168669.56201369586</v>
      </c>
      <c r="BA78" s="103">
        <f t="shared" ca="1" si="813"/>
        <v>173521.70765263052</v>
      </c>
      <c r="BB78" s="103">
        <f t="shared" ca="1" si="813"/>
        <v>178396.68303446315</v>
      </c>
      <c r="BC78" s="103">
        <f t="shared" ca="1" si="813"/>
        <v>183294.61724974716</v>
      </c>
      <c r="BD78" s="103">
        <f t="shared" ca="1" si="813"/>
        <v>188215.64011897717</v>
      </c>
      <c r="BE78" s="103">
        <f t="shared" ca="1" si="813"/>
        <v>193159.88219671661</v>
      </c>
      <c r="BF78" s="103">
        <f t="shared" ca="1" si="813"/>
        <v>198127.47477574827</v>
      </c>
      <c r="BG78" s="103">
        <f t="shared" ca="1" si="813"/>
        <v>203118.54989124869</v>
      </c>
      <c r="BH78" s="103">
        <f t="shared" ca="1" si="813"/>
        <v>208133.24032498599</v>
      </c>
      <c r="BI78" s="103">
        <f t="shared" ca="1" si="813"/>
        <v>213171.67960954155</v>
      </c>
      <c r="BJ78" s="103">
        <f t="shared" ca="1" si="813"/>
        <v>218234.00203255532</v>
      </c>
      <c r="BK78" s="103">
        <f t="shared" ca="1" si="813"/>
        <v>223320.3426409954</v>
      </c>
      <c r="BL78" s="103">
        <f t="shared" ca="1" si="813"/>
        <v>228430.83724545158</v>
      </c>
      <c r="BM78" s="103">
        <f t="shared" ca="1" si="813"/>
        <v>233565.62242445338</v>
      </c>
      <c r="BN78" s="103">
        <f t="shared" ca="1" si="813"/>
        <v>238724.83552881214</v>
      </c>
      <c r="BO78" s="103">
        <f t="shared" ca="1" si="813"/>
        <v>243908.61468598805</v>
      </c>
      <c r="BP78" s="103">
        <f t="shared" ca="1" si="813"/>
        <v>249117.09880448162</v>
      </c>
      <c r="BQ78" s="103">
        <f t="shared" ca="1" si="813"/>
        <v>254350.42757825012</v>
      </c>
      <c r="BR78" s="103">
        <f t="shared" ca="1" si="813"/>
        <v>259608.74149114892</v>
      </c>
      <c r="BS78" s="103">
        <f t="shared" ca="1" si="813"/>
        <v>264892.18182139785</v>
      </c>
      <c r="BT78" s="103">
        <f t="shared" ca="1" si="813"/>
        <v>270200.89064607315</v>
      </c>
      <c r="BU78" s="103">
        <f t="shared" ca="1" si="813"/>
        <v>275535.01084562438</v>
      </c>
      <c r="BV78" s="103">
        <f t="shared" ca="1" si="813"/>
        <v>280894.68610841723</v>
      </c>
      <c r="BW78" s="103">
        <f t="shared" ref="BW78:CT78" ca="1" si="814">SUM(BW76:BW77)</f>
        <v>286280.06093530176</v>
      </c>
      <c r="BX78" s="103">
        <f t="shared" ca="1" si="814"/>
        <v>291691.2806442068</v>
      </c>
      <c r="BY78" s="103">
        <f t="shared" ca="1" si="814"/>
        <v>297128.4913747597</v>
      </c>
      <c r="BZ78" s="103">
        <f t="shared" ca="1" si="814"/>
        <v>302591.8400929331</v>
      </c>
      <c r="CA78" s="103">
        <f t="shared" ca="1" si="814"/>
        <v>308081.47459571715</v>
      </c>
      <c r="CB78" s="103">
        <f t="shared" ca="1" si="814"/>
        <v>313597.54351581866</v>
      </c>
      <c r="CC78" s="103">
        <f t="shared" ca="1" si="814"/>
        <v>319140.19632638659</v>
      </c>
      <c r="CD78" s="103">
        <f t="shared" ca="1" si="814"/>
        <v>324709.58334576426</v>
      </c>
      <c r="CE78" s="103">
        <f t="shared" ca="1" si="814"/>
        <v>330305.85574226867</v>
      </c>
      <c r="CF78" s="103">
        <f t="shared" ca="1" si="814"/>
        <v>335929.16553899646</v>
      </c>
      <c r="CG78" s="103">
        <f t="shared" ca="1" si="814"/>
        <v>341579.66561865737</v>
      </c>
      <c r="CH78" s="103">
        <f t="shared" ca="1" si="814"/>
        <v>347257.50972843508</v>
      </c>
      <c r="CI78" s="103">
        <f t="shared" ca="1" si="814"/>
        <v>352962.85248487495</v>
      </c>
      <c r="CJ78" s="103">
        <f t="shared" ca="1" si="814"/>
        <v>358695.84937880014</v>
      </c>
      <c r="CK78" s="103">
        <f t="shared" ca="1" si="814"/>
        <v>364456.65678025509</v>
      </c>
      <c r="CL78" s="103">
        <f t="shared" ca="1" si="814"/>
        <v>370245.43194347713</v>
      </c>
      <c r="CM78" s="103">
        <f t="shared" ca="1" si="814"/>
        <v>376062.33301189612</v>
      </c>
      <c r="CN78" s="103">
        <f t="shared" ca="1" si="814"/>
        <v>381907.51902316231</v>
      </c>
      <c r="CO78" s="103">
        <f t="shared" ca="1" si="814"/>
        <v>387781.14991420286</v>
      </c>
      <c r="CP78" s="103">
        <f t="shared" ca="1" si="814"/>
        <v>393683.38652630651</v>
      </c>
      <c r="CQ78" s="103">
        <f t="shared" ca="1" si="814"/>
        <v>399614.39061023766</v>
      </c>
      <c r="CR78" s="103">
        <f t="shared" ca="1" si="814"/>
        <v>405574.3248313787</v>
      </c>
      <c r="CS78" s="103">
        <f t="shared" ca="1" si="814"/>
        <v>411563.35277490178</v>
      </c>
      <c r="CT78" s="103">
        <f t="shared" ca="1" si="814"/>
        <v>417581.63895096979</v>
      </c>
      <c r="CU78" s="103">
        <f t="shared" ref="CU78:DF78" ca="1" si="815">SUM(CU76:CU77)</f>
        <v>423629.34879996662</v>
      </c>
      <c r="CV78" s="103">
        <f t="shared" ca="1" si="815"/>
        <v>429706.64869775739</v>
      </c>
      <c r="CW78" s="103">
        <f t="shared" ca="1" si="815"/>
        <v>435813.70596097771</v>
      </c>
      <c r="CX78" s="103">
        <f t="shared" ca="1" si="815"/>
        <v>441950.68885235337</v>
      </c>
      <c r="CY78" s="103">
        <f t="shared" ca="1" si="815"/>
        <v>448117.76658605033</v>
      </c>
      <c r="CZ78" s="103">
        <f t="shared" ca="1" si="815"/>
        <v>454315.1093330541</v>
      </c>
      <c r="DA78" s="103">
        <f t="shared" ca="1" si="815"/>
        <v>460542.8882265804</v>
      </c>
      <c r="DB78" s="103">
        <f t="shared" ca="1" si="815"/>
        <v>466801.27536751609</v>
      </c>
      <c r="DC78" s="103">
        <f t="shared" ca="1" si="815"/>
        <v>473090.44382989063</v>
      </c>
      <c r="DD78" s="103">
        <f t="shared" ca="1" si="815"/>
        <v>479410.56766637909</v>
      </c>
      <c r="DE78" s="103">
        <f t="shared" ca="1" si="815"/>
        <v>485761.82191383542</v>
      </c>
      <c r="DF78" s="103">
        <f t="shared" ca="1" si="815"/>
        <v>492144.38259885774</v>
      </c>
      <c r="DG78" s="103">
        <f t="shared" ref="DG78:DW78" ca="1" si="816">SUM(DG76:DG77)</f>
        <v>498558.42674338503</v>
      </c>
      <c r="DH78" s="103">
        <f t="shared" ca="1" si="816"/>
        <v>505004.13237032481</v>
      </c>
      <c r="DI78" s="103">
        <f t="shared" ca="1" si="816"/>
        <v>511481.6785092135</v>
      </c>
      <c r="DJ78" s="103">
        <f t="shared" ca="1" si="816"/>
        <v>517991.24520190817</v>
      </c>
      <c r="DK78" s="103">
        <f t="shared" ca="1" si="816"/>
        <v>524533.01350831077</v>
      </c>
      <c r="DL78" s="103">
        <f t="shared" ca="1" si="816"/>
        <v>531107.16551212466</v>
      </c>
      <c r="DM78" s="103">
        <f t="shared" ca="1" si="816"/>
        <v>537713.88432664378</v>
      </c>
      <c r="DN78" s="103">
        <f t="shared" ca="1" si="816"/>
        <v>544353.35410057439</v>
      </c>
      <c r="DO78" s="103">
        <f t="shared" ca="1" si="816"/>
        <v>551025.76002388948</v>
      </c>
      <c r="DP78" s="103">
        <f t="shared" ca="1" si="816"/>
        <v>557731.28833371727</v>
      </c>
      <c r="DQ78" s="103">
        <f t="shared" ca="1" si="816"/>
        <v>564470.12632026162</v>
      </c>
      <c r="DR78" s="103">
        <f t="shared" ca="1" si="816"/>
        <v>571242.46233275719</v>
      </c>
      <c r="DS78" s="103">
        <f t="shared" ca="1" si="816"/>
        <v>578048.48578545765</v>
      </c>
      <c r="DT78" s="103">
        <f t="shared" ca="1" si="816"/>
        <v>584888.38716365723</v>
      </c>
      <c r="DU78" s="103">
        <f t="shared" ca="1" si="816"/>
        <v>591762.35802974773</v>
      </c>
      <c r="DV78" s="103">
        <f t="shared" ca="1" si="816"/>
        <v>598670.5910293085</v>
      </c>
      <c r="DW78" s="103">
        <f t="shared" ca="1" si="816"/>
        <v>605613.27989723138</v>
      </c>
      <c r="DX78" s="103">
        <f t="shared" ref="DX78:EC78" ca="1" si="817">SUM(DX76:DX77)</f>
        <v>612590.61946388008</v>
      </c>
      <c r="DY78" s="103">
        <f t="shared" ca="1" si="817"/>
        <v>619602.80566128483</v>
      </c>
      <c r="DZ78" s="103">
        <f t="shared" ca="1" si="817"/>
        <v>626650.0355293717</v>
      </c>
      <c r="EA78" s="103">
        <f t="shared" ca="1" si="817"/>
        <v>633732.5072222267</v>
      </c>
      <c r="EB78" s="103">
        <f t="shared" ca="1" si="817"/>
        <v>640850.42001439631</v>
      </c>
      <c r="EC78" s="103">
        <f t="shared" ca="1" si="817"/>
        <v>648003.97430722311</v>
      </c>
      <c r="ED78" s="103">
        <f t="shared" ref="ED78" ca="1" si="818">SUM(ED76:ED77)</f>
        <v>655193.37163521675</v>
      </c>
    </row>
    <row r="79" spans="2:134" ht="15" customHeight="1" x14ac:dyDescent="0.3">
      <c r="B79" s="8"/>
      <c r="C79" s="8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78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97"/>
      <c r="CS79" s="97"/>
      <c r="CT79" s="97"/>
      <c r="CU79" s="97"/>
      <c r="CV79" s="97"/>
      <c r="CW79" s="97"/>
      <c r="CX79" s="97"/>
      <c r="CY79" s="97"/>
      <c r="CZ79" s="97"/>
      <c r="DA79" s="97"/>
      <c r="DB79" s="97"/>
      <c r="DC79" s="97"/>
      <c r="DD79" s="97"/>
      <c r="DE79" s="97"/>
      <c r="DF79" s="97"/>
      <c r="DG79" s="97"/>
      <c r="DH79" s="97"/>
      <c r="DI79" s="97"/>
      <c r="DJ79" s="97"/>
      <c r="DK79" s="97"/>
      <c r="DL79" s="97"/>
      <c r="DM79" s="97"/>
      <c r="DN79" s="97"/>
      <c r="DO79" s="97"/>
      <c r="DP79" s="97"/>
      <c r="DQ79" s="97"/>
      <c r="DR79" s="97"/>
      <c r="DS79" s="97"/>
      <c r="DT79" s="97"/>
      <c r="DU79" s="97"/>
      <c r="DV79" s="97"/>
      <c r="DW79" s="97"/>
      <c r="DX79" s="97"/>
      <c r="DY79" s="97"/>
      <c r="DZ79" s="97"/>
      <c r="EA79" s="97"/>
      <c r="EB79" s="97"/>
      <c r="EC79" s="97"/>
      <c r="ED79" s="97"/>
    </row>
    <row r="80" spans="2:134" ht="15" customHeight="1" x14ac:dyDescent="0.3">
      <c r="B80" s="8" t="s">
        <v>62</v>
      </c>
      <c r="C80" s="8"/>
      <c r="D80" s="103">
        <f ca="1">+Z80</f>
        <v>39105.202552394519</v>
      </c>
      <c r="E80" s="103">
        <f ca="1">+AL80</f>
        <v>78210.405104789053</v>
      </c>
      <c r="F80" s="103">
        <f ca="1">+AX80</f>
        <v>117315.60765718365</v>
      </c>
      <c r="G80" s="103">
        <f ca="1">+BJ80</f>
        <v>156420.81020957822</v>
      </c>
      <c r="H80" s="103">
        <f ca="1">+BV80</f>
        <v>195526.01276197282</v>
      </c>
      <c r="I80" s="103">
        <f ca="1">+CH80</f>
        <v>234631.21531436741</v>
      </c>
      <c r="J80" s="103">
        <f ca="1">+CT80</f>
        <v>273736.41786676191</v>
      </c>
      <c r="K80" s="103">
        <f ca="1">+DF80</f>
        <v>312841.62041915616</v>
      </c>
      <c r="L80" s="103">
        <f ca="1">+DR80</f>
        <v>351946.8229715504</v>
      </c>
      <c r="M80" s="103">
        <f ca="1">+ED80</f>
        <v>391052.02552394464</v>
      </c>
      <c r="N80" s="78"/>
      <c r="O80" s="103">
        <f ca="1">+SUM($O$72:O72)</f>
        <v>3258.7668793662106</v>
      </c>
      <c r="P80" s="103">
        <f ca="1">+SUM($O$72:P72)</f>
        <v>6517.5337587324211</v>
      </c>
      <c r="Q80" s="103">
        <f ca="1">+SUM($O$72:Q72)</f>
        <v>9776.3006380986317</v>
      </c>
      <c r="R80" s="103">
        <f ca="1">+SUM($O$72:R72)</f>
        <v>13035.067517464842</v>
      </c>
      <c r="S80" s="103">
        <f ca="1">+SUM($O$72:S72)</f>
        <v>16293.834396831053</v>
      </c>
      <c r="T80" s="103">
        <f ca="1">+SUM($O$72:T72)</f>
        <v>19552.601276197263</v>
      </c>
      <c r="U80" s="103">
        <f ca="1">+SUM($O$72:U72)</f>
        <v>22811.368155563476</v>
      </c>
      <c r="V80" s="103">
        <f ca="1">+SUM($O$72:V72)</f>
        <v>26070.135034929684</v>
      </c>
      <c r="W80" s="103">
        <f ca="1">+SUM($O$72:W72)</f>
        <v>29328.901914295893</v>
      </c>
      <c r="X80" s="103">
        <f ca="1">+SUM($O$72:X72)</f>
        <v>32587.668793662102</v>
      </c>
      <c r="Y80" s="103">
        <f ca="1">+SUM($O$72:Y72)</f>
        <v>35846.435673028311</v>
      </c>
      <c r="Z80" s="103">
        <f ca="1">+SUM($O$72:Z72)</f>
        <v>39105.202552394519</v>
      </c>
      <c r="AA80" s="103">
        <f ca="1">+SUM($O$72:AA72)</f>
        <v>42363.969431760728</v>
      </c>
      <c r="AB80" s="103">
        <f ca="1">+SUM($O$72:AB72)</f>
        <v>45622.736311126937</v>
      </c>
      <c r="AC80" s="103">
        <f ca="1">+SUM($O$72:AC72)</f>
        <v>48881.503190493146</v>
      </c>
      <c r="AD80" s="103">
        <f ca="1">+SUM($O$72:AD72)</f>
        <v>52140.270069859354</v>
      </c>
      <c r="AE80" s="103">
        <f ca="1">+SUM($O$72:AE72)</f>
        <v>55399.036949225563</v>
      </c>
      <c r="AF80" s="103">
        <f ca="1">+SUM($O$72:AF72)</f>
        <v>58657.803828591772</v>
      </c>
      <c r="AG80" s="103">
        <f ca="1">+SUM($O$72:AG72)</f>
        <v>61916.570707957981</v>
      </c>
      <c r="AH80" s="103">
        <f ca="1">+SUM($O$72:AH72)</f>
        <v>65175.337587324189</v>
      </c>
      <c r="AI80" s="103">
        <f ca="1">+SUM($O$72:AI72)</f>
        <v>68434.104466690405</v>
      </c>
      <c r="AJ80" s="103">
        <f ca="1">+SUM($O$72:AJ72)</f>
        <v>71692.871346056621</v>
      </c>
      <c r="AK80" s="103">
        <f ca="1">+SUM($O$72:AK72)</f>
        <v>74951.638225422837</v>
      </c>
      <c r="AL80" s="103">
        <f ca="1">+SUM($O$72:AL72)</f>
        <v>78210.405104789053</v>
      </c>
      <c r="AM80" s="103">
        <f ca="1">+SUM($O$72:AM72)</f>
        <v>81469.171984155269</v>
      </c>
      <c r="AN80" s="103">
        <f ca="1">+SUM($O$72:AN72)</f>
        <v>84727.938863521485</v>
      </c>
      <c r="AO80" s="103">
        <f ca="1">+SUM($O$72:AO72)</f>
        <v>87986.705742887701</v>
      </c>
      <c r="AP80" s="103">
        <f ca="1">+SUM($O$72:AP72)</f>
        <v>91245.472622253918</v>
      </c>
      <c r="AQ80" s="103">
        <f ca="1">+SUM($O$72:AQ72)</f>
        <v>94504.239501620134</v>
      </c>
      <c r="AR80" s="103">
        <f ca="1">+SUM($O$72:AR72)</f>
        <v>97763.00638098635</v>
      </c>
      <c r="AS80" s="103">
        <f ca="1">+SUM($O$72:AS72)</f>
        <v>101021.77326035257</v>
      </c>
      <c r="AT80" s="103">
        <f ca="1">+SUM($O$72:AT72)</f>
        <v>104280.54013971878</v>
      </c>
      <c r="AU80" s="103">
        <f ca="1">+SUM($O$72:AU72)</f>
        <v>107539.307019085</v>
      </c>
      <c r="AV80" s="103">
        <f ca="1">+SUM($O$72:AV72)</f>
        <v>110798.07389845121</v>
      </c>
      <c r="AW80" s="103">
        <f ca="1">+SUM($O$72:AW72)</f>
        <v>114056.84077781743</v>
      </c>
      <c r="AX80" s="103">
        <f ca="1">+SUM($O$72:AX72)</f>
        <v>117315.60765718365</v>
      </c>
      <c r="AY80" s="103">
        <f ca="1">+SUM($O$72:AY72)</f>
        <v>120574.37453654986</v>
      </c>
      <c r="AZ80" s="103">
        <f ca="1">+SUM($O$72:AZ72)</f>
        <v>123833.14141591608</v>
      </c>
      <c r="BA80" s="103">
        <f ca="1">+SUM($O$72:BA72)</f>
        <v>127091.90829528229</v>
      </c>
      <c r="BB80" s="103">
        <f ca="1">+SUM($O$72:BB72)</f>
        <v>130350.67517464851</v>
      </c>
      <c r="BC80" s="103">
        <f ca="1">+SUM($O$72:BC72)</f>
        <v>133609.44205401471</v>
      </c>
      <c r="BD80" s="103">
        <f ca="1">+SUM($O$72:BD72)</f>
        <v>136868.20893338093</v>
      </c>
      <c r="BE80" s="103">
        <f ca="1">+SUM($O$72:BE72)</f>
        <v>140126.97581274714</v>
      </c>
      <c r="BF80" s="103">
        <f ca="1">+SUM($O$72:BF72)</f>
        <v>143385.74269211336</v>
      </c>
      <c r="BG80" s="103">
        <f ca="1">+SUM($O$72:BG72)</f>
        <v>146644.50957147958</v>
      </c>
      <c r="BH80" s="103">
        <f ca="1">+SUM($O$72:BH72)</f>
        <v>149903.27645084579</v>
      </c>
      <c r="BI80" s="103">
        <f ca="1">+SUM($O$72:BI72)</f>
        <v>153162.04333021201</v>
      </c>
      <c r="BJ80" s="103">
        <f ca="1">+SUM($O$72:BJ72)</f>
        <v>156420.81020957822</v>
      </c>
      <c r="BK80" s="103">
        <f ca="1">+SUM($O$72:BK72)</f>
        <v>159679.57708894444</v>
      </c>
      <c r="BL80" s="103">
        <f ca="1">+SUM($O$72:BL72)</f>
        <v>162938.34396831066</v>
      </c>
      <c r="BM80" s="103">
        <f ca="1">+SUM($O$72:BM72)</f>
        <v>166197.11084767687</v>
      </c>
      <c r="BN80" s="103">
        <f ca="1">+SUM($O$72:BN72)</f>
        <v>169455.87772704309</v>
      </c>
      <c r="BO80" s="103">
        <f ca="1">+SUM($O$72:BO72)</f>
        <v>172714.6446064093</v>
      </c>
      <c r="BP80" s="103">
        <f ca="1">+SUM($O$72:BP72)</f>
        <v>175973.41148577552</v>
      </c>
      <c r="BQ80" s="103">
        <f ca="1">+SUM($O$72:BQ72)</f>
        <v>179232.17836514174</v>
      </c>
      <c r="BR80" s="103">
        <f ca="1">+SUM($O$72:BR72)</f>
        <v>182490.94524450795</v>
      </c>
      <c r="BS80" s="103">
        <f ca="1">+SUM($O$72:BS72)</f>
        <v>185749.71212387417</v>
      </c>
      <c r="BT80" s="103">
        <f ca="1">+SUM($O$72:BT72)</f>
        <v>189008.47900324038</v>
      </c>
      <c r="BU80" s="103">
        <f ca="1">+SUM($O$72:BU72)</f>
        <v>192267.2458826066</v>
      </c>
      <c r="BV80" s="103">
        <f ca="1">+SUM($O$72:BV72)</f>
        <v>195526.01276197282</v>
      </c>
      <c r="BW80" s="103">
        <f ca="1">+SUM($O$72:BW72)</f>
        <v>198784.77964133903</v>
      </c>
      <c r="BX80" s="103">
        <f ca="1">+SUM($O$72:BX72)</f>
        <v>202043.54652070525</v>
      </c>
      <c r="BY80" s="103">
        <f ca="1">+SUM($O$72:BY72)</f>
        <v>205302.31340007146</v>
      </c>
      <c r="BZ80" s="103">
        <f ca="1">+SUM($O$72:BZ72)</f>
        <v>208561.08027943768</v>
      </c>
      <c r="CA80" s="103">
        <f ca="1">+SUM($O$72:CA72)</f>
        <v>211819.8471588039</v>
      </c>
      <c r="CB80" s="103">
        <f ca="1">+SUM($O$72:CB72)</f>
        <v>215078.61403817011</v>
      </c>
      <c r="CC80" s="103">
        <f ca="1">+SUM($O$72:CC72)</f>
        <v>218337.38091753633</v>
      </c>
      <c r="CD80" s="103">
        <f ca="1">+SUM($O$72:CD72)</f>
        <v>221596.14779690254</v>
      </c>
      <c r="CE80" s="103">
        <f ca="1">+SUM($O$72:CE72)</f>
        <v>224854.91467626876</v>
      </c>
      <c r="CF80" s="103">
        <f ca="1">+SUM($O$72:CF72)</f>
        <v>228113.68155563498</v>
      </c>
      <c r="CG80" s="103">
        <f ca="1">+SUM($O$72:CG72)</f>
        <v>231372.44843500119</v>
      </c>
      <c r="CH80" s="103">
        <f ca="1">+SUM($O$72:CH72)</f>
        <v>234631.21531436741</v>
      </c>
      <c r="CI80" s="103">
        <f ca="1">+SUM($O$72:CI72)</f>
        <v>237889.98219373362</v>
      </c>
      <c r="CJ80" s="103">
        <f ca="1">+SUM($O$72:CJ72)</f>
        <v>241148.74907309984</v>
      </c>
      <c r="CK80" s="103">
        <f ca="1">+SUM($O$72:CK72)</f>
        <v>244407.51595246606</v>
      </c>
      <c r="CL80" s="103">
        <f ca="1">+SUM($O$72:CL72)</f>
        <v>247666.28283183227</v>
      </c>
      <c r="CM80" s="103">
        <f ca="1">+SUM($O$72:CM72)</f>
        <v>250925.04971119849</v>
      </c>
      <c r="CN80" s="103">
        <f ca="1">+SUM($O$72:CN72)</f>
        <v>254183.8165905647</v>
      </c>
      <c r="CO80" s="103">
        <f ca="1">+SUM($O$72:CO72)</f>
        <v>257442.58346993092</v>
      </c>
      <c r="CP80" s="103">
        <f ca="1">+SUM($O$72:CP72)</f>
        <v>260701.35034929714</v>
      </c>
      <c r="CQ80" s="103">
        <f ca="1">+SUM($O$72:CQ72)</f>
        <v>263960.11722866335</v>
      </c>
      <c r="CR80" s="103">
        <f ca="1">+SUM($O$72:CR72)</f>
        <v>267218.88410802954</v>
      </c>
      <c r="CS80" s="103">
        <f ca="1">+SUM($O$72:CS72)</f>
        <v>270477.65098739573</v>
      </c>
      <c r="CT80" s="103">
        <f ca="1">+SUM($O$72:CT72)</f>
        <v>273736.41786676191</v>
      </c>
      <c r="CU80" s="103">
        <f ca="1">+SUM($O$72:CU72)</f>
        <v>276995.1847461281</v>
      </c>
      <c r="CV80" s="103">
        <f ca="1">+SUM($O$72:CV72)</f>
        <v>280253.95162549429</v>
      </c>
      <c r="CW80" s="103">
        <f ca="1">+SUM($O$72:CW72)</f>
        <v>283512.71850486047</v>
      </c>
      <c r="CX80" s="103">
        <f ca="1">+SUM($O$72:CX72)</f>
        <v>286771.48538422666</v>
      </c>
      <c r="CY80" s="103">
        <f ca="1">+SUM($O$72:CY72)</f>
        <v>290030.25226359285</v>
      </c>
      <c r="CZ80" s="103">
        <f ca="1">+SUM($O$72:CZ72)</f>
        <v>293289.01914295903</v>
      </c>
      <c r="DA80" s="103">
        <f ca="1">+SUM($O$72:DA72)</f>
        <v>296547.78602232522</v>
      </c>
      <c r="DB80" s="103">
        <f ca="1">+SUM($O$72:DB72)</f>
        <v>299806.55290169141</v>
      </c>
      <c r="DC80" s="103">
        <f ca="1">+SUM($O$72:DC72)</f>
        <v>303065.31978105759</v>
      </c>
      <c r="DD80" s="103">
        <f ca="1">+SUM($O$72:DD72)</f>
        <v>306324.08666042378</v>
      </c>
      <c r="DE80" s="103">
        <f ca="1">+SUM($O$72:DE72)</f>
        <v>309582.85353978997</v>
      </c>
      <c r="DF80" s="103">
        <f ca="1">+SUM($O$72:DF72)</f>
        <v>312841.62041915616</v>
      </c>
      <c r="DG80" s="103">
        <f ca="1">+SUM($O$72:DG72)</f>
        <v>316100.38729852234</v>
      </c>
      <c r="DH80" s="103">
        <f ca="1">+SUM($O$72:DH72)</f>
        <v>319359.15417788853</v>
      </c>
      <c r="DI80" s="103">
        <f ca="1">+SUM($O$72:DI72)</f>
        <v>322617.92105725472</v>
      </c>
      <c r="DJ80" s="103">
        <f ca="1">+SUM($O$72:DJ72)</f>
        <v>325876.6879366209</v>
      </c>
      <c r="DK80" s="103">
        <f ca="1">+SUM($O$72:DK72)</f>
        <v>329135.45481598709</v>
      </c>
      <c r="DL80" s="103">
        <f ca="1">+SUM($O$72:DL72)</f>
        <v>332394.22169535328</v>
      </c>
      <c r="DM80" s="103">
        <f ca="1">+SUM($O$72:DM72)</f>
        <v>335652.98857471946</v>
      </c>
      <c r="DN80" s="103">
        <f ca="1">+SUM($O$72:DN72)</f>
        <v>338911.75545408565</v>
      </c>
      <c r="DO80" s="103">
        <f ca="1">+SUM($O$72:DO72)</f>
        <v>342170.52233345184</v>
      </c>
      <c r="DP80" s="103">
        <f ca="1">+SUM($O$72:DP72)</f>
        <v>345429.28921281802</v>
      </c>
      <c r="DQ80" s="103">
        <f ca="1">+SUM($O$72:DQ72)</f>
        <v>348688.05609218421</v>
      </c>
      <c r="DR80" s="103">
        <f ca="1">+SUM($O$72:DR72)</f>
        <v>351946.8229715504</v>
      </c>
      <c r="DS80" s="103">
        <f ca="1">+SUM($O$72:DS72)</f>
        <v>355205.58985091659</v>
      </c>
      <c r="DT80" s="103">
        <f ca="1">+SUM($O$72:DT72)</f>
        <v>358464.35673028277</v>
      </c>
      <c r="DU80" s="103">
        <f ca="1">+SUM($O$72:DU72)</f>
        <v>361723.12360964896</v>
      </c>
      <c r="DV80" s="103">
        <f ca="1">+SUM($O$72:DV72)</f>
        <v>364981.89048901515</v>
      </c>
      <c r="DW80" s="103">
        <f ca="1">+SUM($O$72:DW72)</f>
        <v>368240.65736838133</v>
      </c>
      <c r="DX80" s="103">
        <f ca="1">+SUM($O$72:DX72)</f>
        <v>371499.42424774752</v>
      </c>
      <c r="DY80" s="103">
        <f ca="1">+SUM($O$72:DY72)</f>
        <v>374758.19112711371</v>
      </c>
      <c r="DZ80" s="103">
        <f ca="1">+SUM($O$72:DZ72)</f>
        <v>378016.95800647989</v>
      </c>
      <c r="EA80" s="103">
        <f ca="1">+SUM($O$72:EA72)</f>
        <v>381275.72488584608</v>
      </c>
      <c r="EB80" s="103">
        <f ca="1">+SUM($O$72:EB72)</f>
        <v>384534.49176521227</v>
      </c>
      <c r="EC80" s="103">
        <f ca="1">+SUM($O$72:EC72)</f>
        <v>387793.25864457845</v>
      </c>
      <c r="ED80" s="103">
        <f ca="1">+SUM($O$72:ED72)</f>
        <v>391052.02552394464</v>
      </c>
    </row>
    <row r="81" spans="2:134" ht="15" customHeight="1" x14ac:dyDescent="0.3">
      <c r="B81" s="8" t="str">
        <f>+B76</f>
        <v>Ending Investment Balance, incl. newly investable cash</v>
      </c>
      <c r="C81" s="8"/>
      <c r="D81" s="97">
        <f ca="1">+Z81</f>
        <v>40344.579266024004</v>
      </c>
      <c r="E81" s="97">
        <f ca="1">+AL81</f>
        <v>83513.456606145162</v>
      </c>
      <c r="F81" s="97">
        <f ca="1">+AX81</f>
        <v>129704.34531311477</v>
      </c>
      <c r="G81" s="97">
        <f ca="1">+BJ81</f>
        <v>179128.79948016076</v>
      </c>
      <c r="H81" s="97">
        <f ca="1">+BV81</f>
        <v>232013.18291792402</v>
      </c>
      <c r="I81" s="97">
        <f ca="1">+CH81</f>
        <v>288599.70589984325</v>
      </c>
      <c r="J81" s="97">
        <f ca="1">+CT81</f>
        <v>349147.53448427928</v>
      </c>
      <c r="K81" s="97">
        <f ca="1">+DF81</f>
        <v>413933.97749406873</v>
      </c>
      <c r="L81" s="97">
        <f ca="1">+DR81</f>
        <v>483255.75658986962</v>
      </c>
      <c r="M81" s="97">
        <f ca="1">+ED81</f>
        <v>557430.36525423056</v>
      </c>
      <c r="N81" s="78"/>
      <c r="O81" s="97">
        <f ca="1">+O76</f>
        <v>3258.7668793662106</v>
      </c>
      <c r="P81" s="97">
        <f t="shared" ref="P81:BV81" ca="1" si="819">+P76</f>
        <v>6535.9604235343459</v>
      </c>
      <c r="Q81" s="97">
        <f t="shared" ca="1" si="819"/>
        <v>9831.6848258966584</v>
      </c>
      <c r="R81" s="97">
        <f t="shared" ca="1" si="819"/>
        <v>13146.044869005898</v>
      </c>
      <c r="S81" s="97">
        <f t="shared" ca="1" si="819"/>
        <v>16479.145927906713</v>
      </c>
      <c r="T81" s="97">
        <f t="shared" ca="1" si="819"/>
        <v>19831.093973485891</v>
      </c>
      <c r="U81" s="97">
        <f t="shared" ca="1" si="819"/>
        <v>23201.995575841545</v>
      </c>
      <c r="V81" s="97">
        <f t="shared" ca="1" si="819"/>
        <v>26591.957907671334</v>
      </c>
      <c r="W81" s="97">
        <f t="shared" ca="1" si="819"/>
        <v>30001.088747679874</v>
      </c>
      <c r="X81" s="97">
        <f t="shared" ca="1" si="819"/>
        <v>33429.496484005394</v>
      </c>
      <c r="Y81" s="97">
        <f t="shared" ca="1" si="819"/>
        <v>36877.290117665754</v>
      </c>
      <c r="Z81" s="97">
        <f t="shared" ca="1" si="819"/>
        <v>40344.579266024004</v>
      </c>
      <c r="AA81" s="97">
        <f t="shared" ca="1" si="819"/>
        <v>43831.474166273467</v>
      </c>
      <c r="AB81" s="97">
        <f t="shared" ca="1" si="819"/>
        <v>47338.085678942574</v>
      </c>
      <c r="AC81" s="97">
        <f t="shared" ca="1" si="819"/>
        <v>50864.525291419508</v>
      </c>
      <c r="AD81" s="97">
        <f t="shared" ca="1" si="819"/>
        <v>54410.905121496784</v>
      </c>
      <c r="AE81" s="97">
        <f t="shared" ca="1" si="819"/>
        <v>57977.337920935846</v>
      </c>
      <c r="AF81" s="97">
        <f t="shared" ca="1" si="819"/>
        <v>61563.937079051851</v>
      </c>
      <c r="AG81" s="97">
        <f t="shared" ca="1" si="819"/>
        <v>65170.816626318716</v>
      </c>
      <c r="AH81" s="97">
        <f t="shared" ca="1" si="819"/>
        <v>68798.091237994537</v>
      </c>
      <c r="AI81" s="97">
        <f t="shared" ca="1" si="819"/>
        <v>72445.876237767487</v>
      </c>
      <c r="AJ81" s="97">
        <f t="shared" ca="1" si="819"/>
        <v>76114.287601422402</v>
      </c>
      <c r="AK81" s="97">
        <f t="shared" ca="1" si="819"/>
        <v>79803.441960528027</v>
      </c>
      <c r="AL81" s="97">
        <f t="shared" ca="1" si="819"/>
        <v>83513.456606145162</v>
      </c>
      <c r="AM81" s="97">
        <f t="shared" ca="1" si="819"/>
        <v>87244.449492555737</v>
      </c>
      <c r="AN81" s="97">
        <f t="shared" ca="1" si="819"/>
        <v>90996.539241012986</v>
      </c>
      <c r="AO81" s="97">
        <f t="shared" ca="1" si="819"/>
        <v>94769.845143512837</v>
      </c>
      <c r="AP81" s="97">
        <f t="shared" ca="1" si="819"/>
        <v>98564.487166586623</v>
      </c>
      <c r="AQ81" s="97">
        <f t="shared" ca="1" si="819"/>
        <v>102380.58595511521</v>
      </c>
      <c r="AR81" s="97">
        <f t="shared" ca="1" si="819"/>
        <v>106218.26283616478</v>
      </c>
      <c r="AS81" s="97">
        <f t="shared" ca="1" si="819"/>
        <v>110077.63982284417</v>
      </c>
      <c r="AT81" s="97">
        <f t="shared" ca="1" si="819"/>
        <v>113958.83961818412</v>
      </c>
      <c r="AU81" s="97">
        <f t="shared" ca="1" si="819"/>
        <v>117861.98561903846</v>
      </c>
      <c r="AV81" s="97">
        <f t="shared" ca="1" si="819"/>
        <v>121787.20192000727</v>
      </c>
      <c r="AW81" s="97">
        <f t="shared" ca="1" si="819"/>
        <v>125734.61331738232</v>
      </c>
      <c r="AX81" s="97">
        <f t="shared" ca="1" si="819"/>
        <v>129704.34531311477</v>
      </c>
      <c r="AY81" s="97">
        <f t="shared" ca="1" si="819"/>
        <v>133696.5241188053</v>
      </c>
      <c r="AZ81" s="97">
        <f t="shared" ca="1" si="819"/>
        <v>137711.27665971685</v>
      </c>
      <c r="BA81" s="97">
        <f t="shared" ca="1" si="819"/>
        <v>141748.73057880995</v>
      </c>
      <c r="BB81" s="97">
        <f t="shared" ca="1" si="819"/>
        <v>145809.01424080101</v>
      </c>
      <c r="BC81" s="97">
        <f t="shared" ca="1" si="819"/>
        <v>149892.25673624346</v>
      </c>
      <c r="BD81" s="97">
        <f t="shared" ca="1" si="819"/>
        <v>153998.58788563195</v>
      </c>
      <c r="BE81" s="97">
        <f t="shared" ca="1" si="819"/>
        <v>158128.13824352983</v>
      </c>
      <c r="BF81" s="97">
        <f t="shared" ca="1" si="819"/>
        <v>162281.03910271992</v>
      </c>
      <c r="BG81" s="97">
        <f t="shared" ca="1" si="819"/>
        <v>166457.42249837879</v>
      </c>
      <c r="BH81" s="97">
        <f t="shared" ca="1" si="819"/>
        <v>170657.42121227455</v>
      </c>
      <c r="BI81" s="97">
        <f t="shared" ca="1" si="819"/>
        <v>174881.16877698855</v>
      </c>
      <c r="BJ81" s="97">
        <f t="shared" ca="1" si="819"/>
        <v>179128.79948016076</v>
      </c>
      <c r="BK81" s="97">
        <f t="shared" ca="1" si="819"/>
        <v>183400.44836875927</v>
      </c>
      <c r="BL81" s="97">
        <f t="shared" ca="1" si="819"/>
        <v>187696.25125337392</v>
      </c>
      <c r="BM81" s="97">
        <f t="shared" ca="1" si="819"/>
        <v>192016.34471253416</v>
      </c>
      <c r="BN81" s="97">
        <f t="shared" ca="1" si="819"/>
        <v>196360.86609705136</v>
      </c>
      <c r="BO81" s="97">
        <f t="shared" ca="1" si="819"/>
        <v>200729.95353438571</v>
      </c>
      <c r="BP81" s="97">
        <f t="shared" ca="1" si="819"/>
        <v>205123.74593303775</v>
      </c>
      <c r="BQ81" s="97">
        <f t="shared" ca="1" si="819"/>
        <v>209542.38298696469</v>
      </c>
      <c r="BR81" s="97">
        <f t="shared" ca="1" si="819"/>
        <v>213986.00518002192</v>
      </c>
      <c r="BS81" s="97">
        <f t="shared" ca="1" si="819"/>
        <v>218454.7537904293</v>
      </c>
      <c r="BT81" s="97">
        <f t="shared" ca="1" si="819"/>
        <v>222948.77089526303</v>
      </c>
      <c r="BU81" s="97">
        <f t="shared" ca="1" si="819"/>
        <v>227468.19937497273</v>
      </c>
      <c r="BV81" s="97">
        <f t="shared" ca="1" si="819"/>
        <v>232013.18291792402</v>
      </c>
      <c r="BW81" s="97">
        <f t="shared" ref="BW81:CT81" ca="1" si="820">+BW76</f>
        <v>236583.86602496702</v>
      </c>
      <c r="BX81" s="97">
        <f t="shared" ca="1" si="820"/>
        <v>241180.39401403046</v>
      </c>
      <c r="BY81" s="97">
        <f t="shared" ca="1" si="820"/>
        <v>245802.91302474184</v>
      </c>
      <c r="BZ81" s="97">
        <f t="shared" ca="1" si="820"/>
        <v>250451.57002307367</v>
      </c>
      <c r="CA81" s="97">
        <f t="shared" ca="1" si="820"/>
        <v>255126.51280601617</v>
      </c>
      <c r="CB81" s="97">
        <f t="shared" ca="1" si="820"/>
        <v>259827.89000627614</v>
      </c>
      <c r="CC81" s="97">
        <f t="shared" ca="1" si="820"/>
        <v>264555.85109700251</v>
      </c>
      <c r="CD81" s="97">
        <f t="shared" ca="1" si="820"/>
        <v>269310.54639653862</v>
      </c>
      <c r="CE81" s="97">
        <f t="shared" ca="1" si="820"/>
        <v>274092.12707320147</v>
      </c>
      <c r="CF81" s="97">
        <f t="shared" ca="1" si="820"/>
        <v>278900.74515008769</v>
      </c>
      <c r="CG81" s="97">
        <f t="shared" ca="1" si="820"/>
        <v>283736.5535099071</v>
      </c>
      <c r="CH81" s="97">
        <f t="shared" ca="1" si="820"/>
        <v>288599.70589984325</v>
      </c>
      <c r="CI81" s="97">
        <f t="shared" ca="1" si="820"/>
        <v>293490.35693644156</v>
      </c>
      <c r="CJ81" s="97">
        <f t="shared" ca="1" si="820"/>
        <v>298408.66211052518</v>
      </c>
      <c r="CK81" s="97">
        <f t="shared" ca="1" si="820"/>
        <v>303354.77779213857</v>
      </c>
      <c r="CL81" s="97">
        <f t="shared" ca="1" si="820"/>
        <v>308328.86123551906</v>
      </c>
      <c r="CM81" s="97">
        <f t="shared" ca="1" si="820"/>
        <v>313331.07058409648</v>
      </c>
      <c r="CN81" s="97">
        <f t="shared" ca="1" si="820"/>
        <v>318361.56487552112</v>
      </c>
      <c r="CO81" s="97">
        <f t="shared" ca="1" si="820"/>
        <v>323420.5040467201</v>
      </c>
      <c r="CP81" s="97">
        <f t="shared" ca="1" si="820"/>
        <v>328508.04893898225</v>
      </c>
      <c r="CQ81" s="97">
        <f t="shared" ca="1" si="820"/>
        <v>333624.36130307184</v>
      </c>
      <c r="CR81" s="97">
        <f t="shared" ca="1" si="820"/>
        <v>338769.60380437132</v>
      </c>
      <c r="CS81" s="97">
        <f t="shared" ca="1" si="820"/>
        <v>343943.94002805284</v>
      </c>
      <c r="CT81" s="97">
        <f t="shared" ca="1" si="820"/>
        <v>349147.53448427928</v>
      </c>
      <c r="CU81" s="97">
        <f t="shared" ref="CU81:DF81" ca="1" si="821">+CU76</f>
        <v>354380.55261343461</v>
      </c>
      <c r="CV81" s="97">
        <f t="shared" ca="1" si="821"/>
        <v>359643.16079138382</v>
      </c>
      <c r="CW81" s="97">
        <f t="shared" ca="1" si="821"/>
        <v>364935.52633476257</v>
      </c>
      <c r="CX81" s="97">
        <f t="shared" ca="1" si="821"/>
        <v>370257.81750629673</v>
      </c>
      <c r="CY81" s="97">
        <f t="shared" ca="1" si="821"/>
        <v>375610.20352015214</v>
      </c>
      <c r="CZ81" s="97">
        <f t="shared" ca="1" si="821"/>
        <v>380992.85454731435</v>
      </c>
      <c r="DA81" s="97">
        <f t="shared" ca="1" si="821"/>
        <v>386405.94172099908</v>
      </c>
      <c r="DB81" s="97">
        <f t="shared" ca="1" si="821"/>
        <v>391849.63714209321</v>
      </c>
      <c r="DC81" s="97">
        <f t="shared" ca="1" si="821"/>
        <v>397324.11388462625</v>
      </c>
      <c r="DD81" s="97">
        <f t="shared" ca="1" si="821"/>
        <v>402829.54600127315</v>
      </c>
      <c r="DE81" s="97">
        <f t="shared" ca="1" si="821"/>
        <v>408366.10852888791</v>
      </c>
      <c r="DF81" s="97">
        <f t="shared" ca="1" si="821"/>
        <v>413933.97749406873</v>
      </c>
      <c r="DG81" s="97">
        <f t="shared" ref="DG81:DW81" ca="1" si="822">+DG76</f>
        <v>419533.32991875446</v>
      </c>
      <c r="DH81" s="97">
        <f t="shared" ca="1" si="822"/>
        <v>425164.34382585267</v>
      </c>
      <c r="DI81" s="97">
        <f t="shared" ca="1" si="822"/>
        <v>430827.1982448998</v>
      </c>
      <c r="DJ81" s="97">
        <f t="shared" ca="1" si="822"/>
        <v>436522.07321775291</v>
      </c>
      <c r="DK81" s="97">
        <f t="shared" ca="1" si="822"/>
        <v>442249.14980431396</v>
      </c>
      <c r="DL81" s="97">
        <f t="shared" ca="1" si="822"/>
        <v>448008.61008828634</v>
      </c>
      <c r="DM81" s="97">
        <f t="shared" ca="1" si="822"/>
        <v>453800.63718296395</v>
      </c>
      <c r="DN81" s="97">
        <f t="shared" ca="1" si="822"/>
        <v>459625.41523705295</v>
      </c>
      <c r="DO81" s="97">
        <f t="shared" ca="1" si="822"/>
        <v>465483.12944052654</v>
      </c>
      <c r="DP81" s="97">
        <f t="shared" ca="1" si="822"/>
        <v>471373.9660305127</v>
      </c>
      <c r="DQ81" s="97">
        <f t="shared" ca="1" si="822"/>
        <v>477298.11229721556</v>
      </c>
      <c r="DR81" s="97">
        <f t="shared" ca="1" si="822"/>
        <v>483255.75658986962</v>
      </c>
      <c r="DS81" s="97">
        <f t="shared" ca="1" si="822"/>
        <v>489247.08832272846</v>
      </c>
      <c r="DT81" s="97">
        <f t="shared" ca="1" si="822"/>
        <v>495272.29798108654</v>
      </c>
      <c r="DU81" s="97">
        <f t="shared" ca="1" si="822"/>
        <v>501331.57712733553</v>
      </c>
      <c r="DV81" s="97">
        <f t="shared" ca="1" si="822"/>
        <v>507425.11840705475</v>
      </c>
      <c r="DW81" s="97">
        <f t="shared" ca="1" si="822"/>
        <v>513553.115555136</v>
      </c>
      <c r="DX81" s="97">
        <f t="shared" ref="DX81:EC81" ca="1" si="823">+DX76</f>
        <v>519715.76340194314</v>
      </c>
      <c r="DY81" s="97">
        <f t="shared" ca="1" si="823"/>
        <v>525913.25787950645</v>
      </c>
      <c r="DZ81" s="97">
        <f t="shared" ca="1" si="823"/>
        <v>532145.79602775176</v>
      </c>
      <c r="EA81" s="97">
        <f t="shared" ca="1" si="823"/>
        <v>538413.5760007652</v>
      </c>
      <c r="EB81" s="97">
        <f t="shared" ca="1" si="823"/>
        <v>544716.79707309324</v>
      </c>
      <c r="EC81" s="97">
        <f t="shared" ca="1" si="823"/>
        <v>551055.65964607848</v>
      </c>
      <c r="ED81" s="97">
        <f t="shared" ref="ED81" ca="1" si="824">+ED76</f>
        <v>557430.36525423056</v>
      </c>
    </row>
    <row r="82" spans="2:134" ht="15" customHeight="1" x14ac:dyDescent="0.3">
      <c r="B82" s="8" t="s">
        <v>65</v>
      </c>
      <c r="C82" s="8"/>
      <c r="D82" s="95">
        <f ca="1">+D80/D81</f>
        <v>0.96928021716480706</v>
      </c>
      <c r="E82" s="95">
        <f t="shared" ref="E82:H82" ca="1" si="825">+E80/E81</f>
        <v>0.93650063454605115</v>
      </c>
      <c r="F82" s="95">
        <f t="shared" ca="1" si="825"/>
        <v>0.90448479096036527</v>
      </c>
      <c r="G82" s="95">
        <f t="shared" ca="1" si="825"/>
        <v>0.8732309414427939</v>
      </c>
      <c r="H82" s="95">
        <f t="shared" ca="1" si="825"/>
        <v>0.84273665100806472</v>
      </c>
      <c r="I82" s="95">
        <f t="shared" ref="I82:M82" ca="1" si="826">+I80/I81</f>
        <v>0.81299880255524148</v>
      </c>
      <c r="J82" s="95">
        <f t="shared" ca="1" si="826"/>
        <v>0.78401360694439381</v>
      </c>
      <c r="K82" s="95">
        <f t="shared" ca="1" si="826"/>
        <v>0.75577661518167805</v>
      </c>
      <c r="L82" s="95">
        <f t="shared" ca="1" si="826"/>
        <v>0.72828273263641896</v>
      </c>
      <c r="M82" s="95">
        <f t="shared" ca="1" si="826"/>
        <v>0.70152623520176416</v>
      </c>
      <c r="N82" s="78"/>
      <c r="O82" s="95">
        <f ca="1">+IFERROR(O80/O81,"n.a.")</f>
        <v>1</v>
      </c>
      <c r="P82" s="95">
        <f t="shared" ref="P82:BV82" ca="1" si="827">+IFERROR(P80/P81,"n.a.")</f>
        <v>0.99718072576823213</v>
      </c>
      <c r="Q82" s="95">
        <f t="shared" ca="1" si="827"/>
        <v>0.9943667653328202</v>
      </c>
      <c r="R82" s="95">
        <f t="shared" ca="1" si="827"/>
        <v>0.99155811860929333</v>
      </c>
      <c r="S82" s="95">
        <f t="shared" ca="1" si="827"/>
        <v>0.98875478547939533</v>
      </c>
      <c r="T82" s="95">
        <f t="shared" ca="1" si="827"/>
        <v>0.98595676579108693</v>
      </c>
      <c r="U82" s="95">
        <f t="shared" ca="1" si="827"/>
        <v>0.98316405935854934</v>
      </c>
      <c r="V82" s="95">
        <f t="shared" ca="1" si="827"/>
        <v>0.98037666596218875</v>
      </c>
      <c r="W82" s="95">
        <f t="shared" ca="1" si="827"/>
        <v>0.97759458534864119</v>
      </c>
      <c r="X82" s="95">
        <f t="shared" ca="1" si="827"/>
        <v>0.97481781723077787</v>
      </c>
      <c r="Y82" s="95">
        <f t="shared" ca="1" si="827"/>
        <v>0.97204636128771238</v>
      </c>
      <c r="Z82" s="95">
        <f t="shared" ca="1" si="827"/>
        <v>0.96928021716480706</v>
      </c>
      <c r="AA82" s="95">
        <f t="shared" ca="1" si="827"/>
        <v>0.96651938447368202</v>
      </c>
      <c r="AB82" s="95">
        <f t="shared" ca="1" si="827"/>
        <v>0.96376386279222359</v>
      </c>
      <c r="AC82" s="95">
        <f t="shared" ca="1" si="827"/>
        <v>0.96101365166459374</v>
      </c>
      <c r="AD82" s="95">
        <f t="shared" ca="1" si="827"/>
        <v>0.95826875060124039</v>
      </c>
      <c r="AE82" s="95">
        <f t="shared" ca="1" si="827"/>
        <v>0.9555291590789089</v>
      </c>
      <c r="AF82" s="95">
        <f t="shared" ca="1" si="827"/>
        <v>0.95279487654065353</v>
      </c>
      <c r="AG82" s="95">
        <f t="shared" ca="1" si="827"/>
        <v>0.95006590239585043</v>
      </c>
      <c r="AH82" s="95">
        <f t="shared" ca="1" si="827"/>
        <v>0.94734223602021039</v>
      </c>
      <c r="AI82" s="95">
        <f t="shared" ca="1" si="827"/>
        <v>0.9446238767557944</v>
      </c>
      <c r="AJ82" s="95">
        <f t="shared" ca="1" si="827"/>
        <v>0.94191082391102676</v>
      </c>
      <c r="AK82" s="95">
        <f t="shared" ca="1" si="827"/>
        <v>0.93920307676071213</v>
      </c>
      <c r="AL82" s="95">
        <f t="shared" ca="1" si="827"/>
        <v>0.93650063454605115</v>
      </c>
      <c r="AM82" s="95">
        <f t="shared" ca="1" si="827"/>
        <v>0.93380349647465821</v>
      </c>
      <c r="AN82" s="95">
        <f t="shared" ca="1" si="827"/>
        <v>0.93111166172057913</v>
      </c>
      <c r="AO82" s="95">
        <f t="shared" ca="1" si="827"/>
        <v>0.92842512942430977</v>
      </c>
      <c r="AP82" s="95">
        <f t="shared" ca="1" si="827"/>
        <v>0.92574389869281593</v>
      </c>
      <c r="AQ82" s="95">
        <f t="shared" ca="1" si="827"/>
        <v>0.92306796859955309</v>
      </c>
      <c r="AR82" s="95">
        <f t="shared" ca="1" si="827"/>
        <v>0.92039733818448766</v>
      </c>
      <c r="AS82" s="95">
        <f t="shared" ca="1" si="827"/>
        <v>0.91773200645411857</v>
      </c>
      <c r="AT82" s="95">
        <f t="shared" ca="1" si="827"/>
        <v>0.91507197238150007</v>
      </c>
      <c r="AU82" s="95">
        <f t="shared" ca="1" si="827"/>
        <v>0.91241723490626458</v>
      </c>
      <c r="AV82" s="95">
        <f t="shared" ca="1" si="827"/>
        <v>0.90976779293464693</v>
      </c>
      <c r="AW82" s="95">
        <f t="shared" ca="1" si="827"/>
        <v>0.90712364533950907</v>
      </c>
      <c r="AX82" s="95">
        <f t="shared" ca="1" si="827"/>
        <v>0.90448479096036527</v>
      </c>
      <c r="AY82" s="95">
        <f t="shared" ca="1" si="827"/>
        <v>0.90185122860340894</v>
      </c>
      <c r="AZ82" s="95">
        <f t="shared" ca="1" si="827"/>
        <v>0.89922295704153909</v>
      </c>
      <c r="BA82" s="95">
        <f t="shared" ca="1" si="827"/>
        <v>0.89659997501438859</v>
      </c>
      <c r="BB82" s="95">
        <f t="shared" ca="1" si="827"/>
        <v>0.89398228122835166</v>
      </c>
      <c r="BC82" s="95">
        <f t="shared" ca="1" si="827"/>
        <v>0.8913698743566143</v>
      </c>
      <c r="BD82" s="95">
        <f t="shared" ca="1" si="827"/>
        <v>0.88876275303918362</v>
      </c>
      <c r="BE82" s="95">
        <f t="shared" ca="1" si="827"/>
        <v>0.88616091588291845</v>
      </c>
      <c r="BF82" s="95">
        <f t="shared" ca="1" si="827"/>
        <v>0.88356436146156114</v>
      </c>
      <c r="BG82" s="95">
        <f t="shared" ca="1" si="827"/>
        <v>0.88097308831576926</v>
      </c>
      <c r="BH82" s="95">
        <f t="shared" ca="1" si="827"/>
        <v>0.87838709495314926</v>
      </c>
      <c r="BI82" s="95">
        <f t="shared" ca="1" si="827"/>
        <v>0.87580637984828924</v>
      </c>
      <c r="BJ82" s="95">
        <f t="shared" ca="1" si="827"/>
        <v>0.8732309414427939</v>
      </c>
      <c r="BK82" s="95">
        <f t="shared" ca="1" si="827"/>
        <v>0.8706607781453195</v>
      </c>
      <c r="BL82" s="95">
        <f t="shared" ca="1" si="827"/>
        <v>0.86809588833160978</v>
      </c>
      <c r="BM82" s="95">
        <f t="shared" ca="1" si="827"/>
        <v>0.86553627034453229</v>
      </c>
      <c r="BN82" s="95">
        <f t="shared" ca="1" si="827"/>
        <v>0.86298192249411609</v>
      </c>
      <c r="BO82" s="95">
        <f t="shared" ca="1" si="827"/>
        <v>0.86043284305758938</v>
      </c>
      <c r="BP82" s="95">
        <f t="shared" ca="1" si="827"/>
        <v>0.85788903027941832</v>
      </c>
      <c r="BQ82" s="95">
        <f t="shared" ca="1" si="827"/>
        <v>0.85535048237134681</v>
      </c>
      <c r="BR82" s="95">
        <f t="shared" ca="1" si="827"/>
        <v>0.85281719751243623</v>
      </c>
      <c r="BS82" s="95">
        <f t="shared" ca="1" si="827"/>
        <v>0.85028917384910685</v>
      </c>
      <c r="BT82" s="95">
        <f t="shared" ca="1" si="827"/>
        <v>0.8477664094951789</v>
      </c>
      <c r="BU82" s="95">
        <f t="shared" ca="1" si="827"/>
        <v>0.84524890253191531</v>
      </c>
      <c r="BV82" s="95">
        <f t="shared" ca="1" si="827"/>
        <v>0.84273665100806472</v>
      </c>
      <c r="BW82" s="95">
        <f t="shared" ref="BW82:CT82" ca="1" si="828">+IFERROR(BW80/BW81,"n.a.")</f>
        <v>0.84022965293990504</v>
      </c>
      <c r="BX82" s="95">
        <f t="shared" ca="1" si="828"/>
        <v>0.83772790631128802</v>
      </c>
      <c r="BY82" s="95">
        <f t="shared" ca="1" si="828"/>
        <v>0.83523140907368465</v>
      </c>
      <c r="BZ82" s="95">
        <f t="shared" ca="1" si="828"/>
        <v>0.83274015914623056</v>
      </c>
      <c r="CA82" s="95">
        <f t="shared" ca="1" si="828"/>
        <v>0.83025415441577322</v>
      </c>
      <c r="CB82" s="95">
        <f t="shared" ca="1" si="828"/>
        <v>0.82777339273691863</v>
      </c>
      <c r="CC82" s="95">
        <f t="shared" ca="1" si="828"/>
        <v>0.82529787193207971</v>
      </c>
      <c r="CD82" s="95">
        <f t="shared" ca="1" si="828"/>
        <v>0.82282758979152504</v>
      </c>
      <c r="CE82" s="95">
        <f t="shared" ca="1" si="828"/>
        <v>0.82036254407342757</v>
      </c>
      <c r="CF82" s="95">
        <f t="shared" ca="1" si="828"/>
        <v>0.81790273250391587</v>
      </c>
      <c r="CG82" s="95">
        <f t="shared" ca="1" si="828"/>
        <v>0.81544815277712346</v>
      </c>
      <c r="CH82" s="95">
        <f t="shared" ca="1" si="828"/>
        <v>0.81299880255524148</v>
      </c>
      <c r="CI82" s="95">
        <f t="shared" ca="1" si="828"/>
        <v>0.81055467946857007</v>
      </c>
      <c r="CJ82" s="95">
        <f t="shared" ca="1" si="828"/>
        <v>0.80811578111557192</v>
      </c>
      <c r="CK82" s="95">
        <f t="shared" ca="1" si="828"/>
        <v>0.80568210506292504</v>
      </c>
      <c r="CL82" s="95">
        <f t="shared" ca="1" si="828"/>
        <v>0.80325364884557704</v>
      </c>
      <c r="CM82" s="95">
        <f t="shared" ca="1" si="828"/>
        <v>0.80083040996680055</v>
      </c>
      <c r="CN82" s="95">
        <f t="shared" ca="1" si="828"/>
        <v>0.79841238589824803</v>
      </c>
      <c r="CO82" s="95">
        <f t="shared" ca="1" si="828"/>
        <v>0.79599957408000865</v>
      </c>
      <c r="CP82" s="95">
        <f t="shared" ca="1" si="828"/>
        <v>0.79359197192066466</v>
      </c>
      <c r="CQ82" s="95">
        <f t="shared" ca="1" si="828"/>
        <v>0.79118957679734925</v>
      </c>
      <c r="CR82" s="95">
        <f t="shared" ca="1" si="828"/>
        <v>0.78879238605580437</v>
      </c>
      <c r="CS82" s="95">
        <f t="shared" ca="1" si="828"/>
        <v>0.78640039701044007</v>
      </c>
      <c r="CT82" s="95">
        <f t="shared" ca="1" si="828"/>
        <v>0.78401360694439381</v>
      </c>
      <c r="CU82" s="95">
        <f t="shared" ref="CU82:DF82" ca="1" si="829">+IFERROR(CU80/CU81,"n.a.")</f>
        <v>0.78163201310959063</v>
      </c>
      <c r="CV82" s="95">
        <f t="shared" ca="1" si="829"/>
        <v>0.77925561272680399</v>
      </c>
      <c r="CW82" s="95">
        <f t="shared" ca="1" si="829"/>
        <v>0.77688440298571715</v>
      </c>
      <c r="CX82" s="95">
        <f t="shared" ca="1" si="829"/>
        <v>0.7745183810449856</v>
      </c>
      <c r="CY82" s="95">
        <f t="shared" ca="1" si="829"/>
        <v>0.77215754403229953</v>
      </c>
      <c r="CZ82" s="95">
        <f t="shared" ca="1" si="829"/>
        <v>0.76980188904444757</v>
      </c>
      <c r="DA82" s="95">
        <f t="shared" ca="1" si="829"/>
        <v>0.76745141314738086</v>
      </c>
      <c r="DB82" s="95">
        <f t="shared" ca="1" si="829"/>
        <v>0.7651061133762771</v>
      </c>
      <c r="DC82" s="95">
        <f t="shared" ca="1" si="829"/>
        <v>0.76276598673560692</v>
      </c>
      <c r="DD82" s="95">
        <f t="shared" ca="1" si="829"/>
        <v>0.760431030199199</v>
      </c>
      <c r="DE82" s="95">
        <f t="shared" ca="1" si="829"/>
        <v>0.75810124071030738</v>
      </c>
      <c r="DF82" s="95">
        <f t="shared" ca="1" si="829"/>
        <v>0.75577661518167805</v>
      </c>
      <c r="DG82" s="95">
        <f t="shared" ref="DG82:DW82" ca="1" si="830">+IFERROR(DG80/DG81,"n.a.")</f>
        <v>0.75345715049561701</v>
      </c>
      <c r="DH82" s="95">
        <f t="shared" ca="1" si="830"/>
        <v>0.75114284350405935</v>
      </c>
      <c r="DI82" s="95">
        <f t="shared" ca="1" si="830"/>
        <v>0.74883369102863717</v>
      </c>
      <c r="DJ82" s="95">
        <f t="shared" ca="1" si="830"/>
        <v>0.74652968986075052</v>
      </c>
      <c r="DK82" s="95">
        <f t="shared" ca="1" si="830"/>
        <v>0.74423083676163693</v>
      </c>
      <c r="DL82" s="95">
        <f t="shared" ca="1" si="830"/>
        <v>0.74193712846244264</v>
      </c>
      <c r="DM82" s="95">
        <f t="shared" ca="1" si="830"/>
        <v>0.73964856166429405</v>
      </c>
      <c r="DN82" s="95">
        <f t="shared" ca="1" si="830"/>
        <v>0.73736513303837015</v>
      </c>
      <c r="DO82" s="95">
        <f t="shared" ca="1" si="830"/>
        <v>0.73508683922597462</v>
      </c>
      <c r="DP82" s="95">
        <f t="shared" ca="1" si="830"/>
        <v>0.73281367683860987</v>
      </c>
      <c r="DQ82" s="95">
        <f t="shared" ca="1" si="830"/>
        <v>0.73054564245805076</v>
      </c>
      <c r="DR82" s="95">
        <f t="shared" ca="1" si="830"/>
        <v>0.72828273263641896</v>
      </c>
      <c r="DS82" s="95">
        <f t="shared" ca="1" si="830"/>
        <v>0.72602494389625816</v>
      </c>
      <c r="DT82" s="95">
        <f t="shared" ca="1" si="830"/>
        <v>0.72377227273060973</v>
      </c>
      <c r="DU82" s="95">
        <f t="shared" ca="1" si="830"/>
        <v>0.72152471560308917</v>
      </c>
      <c r="DV82" s="95">
        <f t="shared" ca="1" si="830"/>
        <v>0.7192822689479631</v>
      </c>
      <c r="DW82" s="95">
        <f t="shared" ca="1" si="830"/>
        <v>0.71704492917022589</v>
      </c>
      <c r="DX82" s="95">
        <f t="shared" ref="DX82:EC82" ca="1" si="831">+IFERROR(DX80/DX81,"n.a.")</f>
        <v>0.71481269264567882</v>
      </c>
      <c r="DY82" s="95">
        <f t="shared" ca="1" si="831"/>
        <v>0.71258555572100768</v>
      </c>
      <c r="DZ82" s="95">
        <f t="shared" ca="1" si="831"/>
        <v>0.7103635147138625</v>
      </c>
      <c r="EA82" s="95">
        <f t="shared" ca="1" si="831"/>
        <v>0.70814656591293712</v>
      </c>
      <c r="EB82" s="95">
        <f t="shared" ca="1" si="831"/>
        <v>0.7059347055780496</v>
      </c>
      <c r="EC82" s="95">
        <f t="shared" ca="1" si="831"/>
        <v>0.70372792994022226</v>
      </c>
      <c r="ED82" s="95">
        <f t="shared" ref="ED82" ca="1" si="832">+IFERROR(ED80/ED81,"n.a.")</f>
        <v>0.70152623520176416</v>
      </c>
    </row>
    <row r="83" spans="2:134" ht="15" customHeight="1" x14ac:dyDescent="0.3">
      <c r="B83" s="8" t="s">
        <v>64</v>
      </c>
      <c r="C83" s="8"/>
      <c r="D83" s="95">
        <f ca="1">+D81/D80-1</f>
        <v>3.1693397111776322E-2</v>
      </c>
      <c r="E83" s="95">
        <f t="shared" ref="E83:H83" ca="1" si="833">+E81/E80-1</f>
        <v>6.7804935855413362E-2</v>
      </c>
      <c r="F83" s="95">
        <f t="shared" ca="1" si="833"/>
        <v>0.10560178567316592</v>
      </c>
      <c r="G83" s="95">
        <f t="shared" ca="1" si="833"/>
        <v>0.14517243095824361</v>
      </c>
      <c r="H83" s="95">
        <f t="shared" ca="1" si="833"/>
        <v>0.18661031154135754</v>
      </c>
      <c r="I83" s="95">
        <f t="shared" ref="I83:M83" ca="1" si="834">+I81/I80-1</f>
        <v>0.23001411177607767</v>
      </c>
      <c r="J83" s="95">
        <f t="shared" ca="1" si="834"/>
        <v>0.2754880669704054</v>
      </c>
      <c r="K83" s="95">
        <f t="shared" ca="1" si="834"/>
        <v>0.32314228822707647</v>
      </c>
      <c r="L83" s="95">
        <f t="shared" ca="1" si="834"/>
        <v>0.37309310682123575</v>
      </c>
      <c r="M83" s="95">
        <f t="shared" ca="1" si="834"/>
        <v>0.42546343931441499</v>
      </c>
      <c r="N83" s="78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97"/>
      <c r="DG83" s="97"/>
      <c r="DH83" s="97"/>
      <c r="DI83" s="97"/>
      <c r="DJ83" s="97"/>
      <c r="DK83" s="97"/>
      <c r="DL83" s="97"/>
      <c r="DM83" s="97"/>
      <c r="DN83" s="97"/>
      <c r="DO83" s="97"/>
      <c r="DP83" s="97"/>
      <c r="DQ83" s="97"/>
      <c r="DR83" s="97"/>
      <c r="DS83" s="97"/>
      <c r="DT83" s="97"/>
      <c r="DU83" s="97"/>
      <c r="DV83" s="97"/>
      <c r="DW83" s="97"/>
      <c r="DX83" s="97"/>
      <c r="DY83" s="97"/>
      <c r="DZ83" s="97"/>
      <c r="EA83" s="97"/>
      <c r="EB83" s="97"/>
      <c r="EC83" s="97"/>
      <c r="ED83" s="97"/>
    </row>
    <row r="84" spans="2:134" ht="15" customHeight="1" x14ac:dyDescent="0.3">
      <c r="B84" s="8"/>
      <c r="C84" s="8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78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7"/>
      <c r="CG84" s="97"/>
      <c r="CH84" s="97"/>
      <c r="CI84" s="97"/>
      <c r="CJ84" s="97"/>
      <c r="CK84" s="97"/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7"/>
      <c r="CW84" s="97"/>
      <c r="CX84" s="97"/>
      <c r="CY84" s="97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7"/>
      <c r="DK84" s="97"/>
      <c r="DL84" s="97"/>
      <c r="DM84" s="97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7"/>
      <c r="DY84" s="97"/>
      <c r="DZ84" s="97"/>
      <c r="EA84" s="97"/>
      <c r="EB84" s="97"/>
      <c r="EC84" s="97"/>
      <c r="ED84" s="97"/>
    </row>
    <row r="85" spans="2:134" ht="15" customHeight="1" x14ac:dyDescent="0.3">
      <c r="B85" s="7" t="s">
        <v>89</v>
      </c>
      <c r="C85" s="8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78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7"/>
      <c r="DS85" s="97"/>
      <c r="DT85" s="97"/>
      <c r="DU85" s="97"/>
      <c r="DV85" s="97"/>
      <c r="DW85" s="97"/>
      <c r="DX85" s="97"/>
      <c r="DY85" s="97"/>
      <c r="DZ85" s="97"/>
      <c r="EA85" s="97"/>
      <c r="EB85" s="97"/>
      <c r="EC85" s="97"/>
      <c r="ED85" s="97"/>
    </row>
    <row r="86" spans="2:134" ht="15" customHeight="1" x14ac:dyDescent="0.3">
      <c r="B86" s="8" t="s">
        <v>90</v>
      </c>
      <c r="C86" s="8"/>
      <c r="D86" s="103">
        <f ca="1">+Z86</f>
        <v>258000.35864677047</v>
      </c>
      <c r="E86" s="103">
        <f ca="1">+AL86</f>
        <v>266256.74024744885</v>
      </c>
      <c r="F86" s="103">
        <f ca="1">+AX86</f>
        <v>274777.33790384728</v>
      </c>
      <c r="G86" s="103">
        <f ca="1">+BJ86</f>
        <v>283570.60690878966</v>
      </c>
      <c r="H86" s="103">
        <f ca="1">+BV86</f>
        <v>292645.27313660056</v>
      </c>
      <c r="I86" s="103">
        <f ca="1">+CH86</f>
        <v>302010.34170210012</v>
      </c>
      <c r="J86" s="103">
        <f ca="1">+CT86</f>
        <v>311675.10589670215</v>
      </c>
      <c r="K86" s="103">
        <f ca="1">+DF86</f>
        <v>321649.15641047736</v>
      </c>
      <c r="L86" s="103">
        <f ca="1">+DR86</f>
        <v>331942.39084933721</v>
      </c>
      <c r="M86" s="103">
        <f ca="1">+ED86</f>
        <v>342565.02355678187</v>
      </c>
      <c r="N86" s="78"/>
      <c r="O86" s="103">
        <f ca="1">+Inputs!C11*(1+Inputs!$C$73)</f>
        <v>250657.11327629059</v>
      </c>
      <c r="P86" s="103">
        <f ca="1">+O86*(1+Inputs!$C$73)</f>
        <v>251315.95374401269</v>
      </c>
      <c r="Q86" s="103">
        <f ca="1">+P86*(1+Inputs!$C$73)</f>
        <v>251976.52594300799</v>
      </c>
      <c r="R86" s="103">
        <f ca="1">+Q86*(1+Inputs!$C$73)</f>
        <v>252638.83442505091</v>
      </c>
      <c r="S86" s="103">
        <f ca="1">+R86*(1+Inputs!$C$73)</f>
        <v>253302.88375388004</v>
      </c>
      <c r="T86" s="103">
        <f ca="1">+S86*(1+Inputs!$C$73)</f>
        <v>253968.6785052295</v>
      </c>
      <c r="U86" s="103">
        <f ca="1">+T86*(1+Inputs!$C$73)</f>
        <v>254636.22326686056</v>
      </c>
      <c r="V86" s="103">
        <f ca="1">+U86*(1+Inputs!$C$73)</f>
        <v>255305.52263859316</v>
      </c>
      <c r="W86" s="103">
        <f ca="1">+V86*(1+Inputs!$C$73)</f>
        <v>255976.58123233766</v>
      </c>
      <c r="X86" s="103">
        <f ca="1">+W86*(1+Inputs!$C$73)</f>
        <v>256649.40367212665</v>
      </c>
      <c r="Y86" s="103">
        <f ca="1">+X86*(1+Inputs!$C$73)</f>
        <v>257323.9945941467</v>
      </c>
      <c r="Z86" s="103">
        <f ca="1">+Y86*(1+Inputs!$C$73)</f>
        <v>258000.35864677047</v>
      </c>
      <c r="AA86" s="103">
        <f ca="1">+Z86*(1+Inputs!$C$73)</f>
        <v>258678.50049058857</v>
      </c>
      <c r="AB86" s="103">
        <f ca="1">+AA86*(1+Inputs!$C$73)</f>
        <v>259358.42479844179</v>
      </c>
      <c r="AC86" s="103">
        <f ca="1">+AB86*(1+Inputs!$C$73)</f>
        <v>260040.13625545328</v>
      </c>
      <c r="AD86" s="103">
        <f ca="1">+AC86*(1+Inputs!$C$73)</f>
        <v>260723.63955906077</v>
      </c>
      <c r="AE86" s="103">
        <f ca="1">+AD86*(1+Inputs!$C$73)</f>
        <v>261408.93941904901</v>
      </c>
      <c r="AF86" s="103">
        <f ca="1">+AE86*(1+Inputs!$C$73)</f>
        <v>262096.04055758222</v>
      </c>
      <c r="AG86" s="103">
        <f ca="1">+AF86*(1+Inputs!$C$73)</f>
        <v>262784.94770923659</v>
      </c>
      <c r="AH86" s="103">
        <f ca="1">+AG86*(1+Inputs!$C$73)</f>
        <v>263475.66562103288</v>
      </c>
      <c r="AI86" s="103">
        <f ca="1">+AH86*(1+Inputs!$C$73)</f>
        <v>264168.19905246922</v>
      </c>
      <c r="AJ86" s="103">
        <f ca="1">+AI86*(1+Inputs!$C$73)</f>
        <v>264862.55277555384</v>
      </c>
      <c r="AK86" s="103">
        <f ca="1">+AJ86*(1+Inputs!$C$73)</f>
        <v>265558.73157483799</v>
      </c>
      <c r="AL86" s="103">
        <f ca="1">+AK86*(1+Inputs!$C$73)</f>
        <v>266256.74024744885</v>
      </c>
      <c r="AM86" s="103">
        <f ca="1">+AL86*(1+Inputs!$C$73)</f>
        <v>266956.58360312268</v>
      </c>
      <c r="AN86" s="103">
        <f ca="1">+AM86*(1+Inputs!$C$73)</f>
        <v>267658.26646423782</v>
      </c>
      <c r="AO86" s="103">
        <f ca="1">+AN86*(1+Inputs!$C$73)</f>
        <v>268361.79366584815</v>
      </c>
      <c r="AP86" s="103">
        <f ca="1">+AO86*(1+Inputs!$C$73)</f>
        <v>269067.17005571607</v>
      </c>
      <c r="AQ86" s="103">
        <f ca="1">+AP86*(1+Inputs!$C$73)</f>
        <v>269774.40049434628</v>
      </c>
      <c r="AR86" s="103">
        <f ca="1">+AQ86*(1+Inputs!$C$73)</f>
        <v>270483.48985501897</v>
      </c>
      <c r="AS86" s="103">
        <f ca="1">+AR86*(1+Inputs!$C$73)</f>
        <v>271194.44302382355</v>
      </c>
      <c r="AT86" s="103">
        <f ca="1">+AS86*(1+Inputs!$C$73)</f>
        <v>271907.26489969232</v>
      </c>
      <c r="AU86" s="103">
        <f ca="1">+AT86*(1+Inputs!$C$73)</f>
        <v>272621.96039443411</v>
      </c>
      <c r="AV86" s="103">
        <f ca="1">+AU86*(1+Inputs!$C$73)</f>
        <v>273338.5344327683</v>
      </c>
      <c r="AW86" s="103">
        <f ca="1">+AV86*(1+Inputs!$C$73)</f>
        <v>274056.99195235863</v>
      </c>
      <c r="AX86" s="103">
        <f ca="1">+AW86*(1+Inputs!$C$73)</f>
        <v>274777.33790384728</v>
      </c>
      <c r="AY86" s="103">
        <f ca="1">+AX86*(1+Inputs!$C$73)</f>
        <v>275499.57725088886</v>
      </c>
      <c r="AZ86" s="103">
        <f ca="1">+AY86*(1+Inputs!$C$73)</f>
        <v>276223.7149701849</v>
      </c>
      <c r="BA86" s="103">
        <f ca="1">+AZ86*(1+Inputs!$C$73)</f>
        <v>276949.75605151773</v>
      </c>
      <c r="BB86" s="103">
        <f ca="1">+BA86*(1+Inputs!$C$73)</f>
        <v>277677.7054977853</v>
      </c>
      <c r="BC86" s="103">
        <f ca="1">+BB86*(1+Inputs!$C$73)</f>
        <v>278407.56832503533</v>
      </c>
      <c r="BD86" s="103">
        <f ca="1">+BC86*(1+Inputs!$C$73)</f>
        <v>279139.34956249996</v>
      </c>
      <c r="BE86" s="103">
        <f ca="1">+BD86*(1+Inputs!$C$73)</f>
        <v>279873.05425263051</v>
      </c>
      <c r="BF86" s="103">
        <f ca="1">+BE86*(1+Inputs!$C$73)</f>
        <v>280608.68745113211</v>
      </c>
      <c r="BG86" s="103">
        <f ca="1">+BF86*(1+Inputs!$C$73)</f>
        <v>281346.25422699854</v>
      </c>
      <c r="BH86" s="103">
        <f ca="1">+BG86*(1+Inputs!$C$73)</f>
        <v>282085.75966254727</v>
      </c>
      <c r="BI86" s="103">
        <f ca="1">+BH86*(1+Inputs!$C$73)</f>
        <v>282827.20885345439</v>
      </c>
      <c r="BJ86" s="103">
        <f ca="1">+BI86*(1+Inputs!$C$73)</f>
        <v>283570.60690878966</v>
      </c>
      <c r="BK86" s="103">
        <f ca="1">+BJ86*(1+Inputs!$C$73)</f>
        <v>284315.95895105187</v>
      </c>
      <c r="BL86" s="103">
        <f ca="1">+BK86*(1+Inputs!$C$73)</f>
        <v>285063.27011620399</v>
      </c>
      <c r="BM86" s="103">
        <f ca="1">+BL86*(1+Inputs!$C$73)</f>
        <v>285812.54555370868</v>
      </c>
      <c r="BN86" s="103">
        <f ca="1">+BM86*(1+Inputs!$C$73)</f>
        <v>286563.7904265637</v>
      </c>
      <c r="BO86" s="103">
        <f ca="1">+BN86*(1+Inputs!$C$73)</f>
        <v>287317.00991133752</v>
      </c>
      <c r="BP86" s="103">
        <f ca="1">+BO86*(1+Inputs!$C$73)</f>
        <v>288072.20919820492</v>
      </c>
      <c r="BQ86" s="103">
        <f ca="1">+BP86*(1+Inputs!$C$73)</f>
        <v>288829.39349098294</v>
      </c>
      <c r="BR86" s="103">
        <f ca="1">+BQ86*(1+Inputs!$C$73)</f>
        <v>289588.5680071665</v>
      </c>
      <c r="BS86" s="103">
        <f ca="1">+BR86*(1+Inputs!$C$73)</f>
        <v>290349.73797796445</v>
      </c>
      <c r="BT86" s="103">
        <f ca="1">+BS86*(1+Inputs!$C$73)</f>
        <v>291112.90864833572</v>
      </c>
      <c r="BU86" s="103">
        <f ca="1">+BT86*(1+Inputs!$C$73)</f>
        <v>291878.0852770253</v>
      </c>
      <c r="BV86" s="103">
        <f ca="1">+BU86*(1+Inputs!$C$73)</f>
        <v>292645.27313660056</v>
      </c>
      <c r="BW86" s="103">
        <f ca="1">+BV86*(1+Inputs!$C$73)</f>
        <v>293414.47751348757</v>
      </c>
      <c r="BX86" s="103">
        <f ca="1">+BW86*(1+Inputs!$C$73)</f>
        <v>294185.70370800747</v>
      </c>
      <c r="BY86" s="103">
        <f ca="1">+BX86*(1+Inputs!$C$73)</f>
        <v>294958.95703441318</v>
      </c>
      <c r="BZ86" s="103">
        <f ca="1">+BY86*(1+Inputs!$C$73)</f>
        <v>295734.24282092572</v>
      </c>
      <c r="CA86" s="103">
        <f ca="1">+BZ86*(1+Inputs!$C$73)</f>
        <v>296511.56640977121</v>
      </c>
      <c r="CB86" s="103">
        <f ca="1">+CA86*(1+Inputs!$C$73)</f>
        <v>297290.93315721751</v>
      </c>
      <c r="CC86" s="103">
        <f ca="1">+CB86*(1+Inputs!$C$73)</f>
        <v>298072.34843361122</v>
      </c>
      <c r="CD86" s="103">
        <f ca="1">+CC86*(1+Inputs!$C$73)</f>
        <v>298855.81762341456</v>
      </c>
      <c r="CE86" s="103">
        <f ca="1">+CD86*(1+Inputs!$C$73)</f>
        <v>299641.34612524265</v>
      </c>
      <c r="CF86" s="103">
        <f ca="1">+CE86*(1+Inputs!$C$73)</f>
        <v>300428.9393519006</v>
      </c>
      <c r="CG86" s="103">
        <f ca="1">+CF86*(1+Inputs!$C$73)</f>
        <v>301218.60273042071</v>
      </c>
      <c r="CH86" s="103">
        <f ca="1">+CG86*(1+Inputs!$C$73)</f>
        <v>302010.34170210012</v>
      </c>
      <c r="CI86" s="103">
        <f ca="1">+CH86*(1+Inputs!$C$73)</f>
        <v>302804.16172253818</v>
      </c>
      <c r="CJ86" s="103">
        <f ca="1">+CI86*(1+Inputs!$C$73)</f>
        <v>303600.06826167385</v>
      </c>
      <c r="CK86" s="103">
        <f ca="1">+CJ86*(1+Inputs!$C$73)</f>
        <v>304398.06680382375</v>
      </c>
      <c r="CL86" s="103">
        <f ca="1">+CK86*(1+Inputs!$C$73)</f>
        <v>305198.16284771968</v>
      </c>
      <c r="CM86" s="103">
        <f ca="1">+CL86*(1+Inputs!$C$73)</f>
        <v>306000.36190654663</v>
      </c>
      <c r="CN86" s="103">
        <f ca="1">+CM86*(1+Inputs!$C$73)</f>
        <v>306804.6695079807</v>
      </c>
      <c r="CO86" s="103">
        <f ca="1">+CN86*(1+Inputs!$C$73)</f>
        <v>307611.09119422728</v>
      </c>
      <c r="CP86" s="103">
        <f ca="1">+CO86*(1+Inputs!$C$73)</f>
        <v>308419.63252205914</v>
      </c>
      <c r="CQ86" s="103">
        <f ca="1">+CP86*(1+Inputs!$C$73)</f>
        <v>309230.29906285479</v>
      </c>
      <c r="CR86" s="103">
        <f ca="1">+CQ86*(1+Inputs!$C$73)</f>
        <v>310043.09640263685</v>
      </c>
      <c r="CS86" s="103">
        <f ca="1">+CR86*(1+Inputs!$C$73)</f>
        <v>310858.03014211048</v>
      </c>
      <c r="CT86" s="103">
        <f ca="1">+CS86*(1+Inputs!$C$73)</f>
        <v>311675.10589670215</v>
      </c>
      <c r="CU86" s="103">
        <f ca="1">+CT86*(1+Inputs!$C$73)</f>
        <v>312494.32929659815</v>
      </c>
      <c r="CV86" s="103">
        <f ca="1">+CU86*(1+Inputs!$C$73)</f>
        <v>313315.70598678343</v>
      </c>
      <c r="CW86" s="103">
        <f ca="1">+CV86*(1+Inputs!$C$73)</f>
        <v>314139.24162708054</v>
      </c>
      <c r="CX86" s="103">
        <f ca="1">+CW86*(1+Inputs!$C$73)</f>
        <v>314964.94189218857</v>
      </c>
      <c r="CY86" s="103">
        <f ca="1">+CX86*(1+Inputs!$C$73)</f>
        <v>315792.81247172237</v>
      </c>
      <c r="CZ86" s="103">
        <f ca="1">+CY86*(1+Inputs!$C$73)</f>
        <v>316622.85907025164</v>
      </c>
      <c r="DA86" s="103">
        <f ca="1">+CZ86*(1+Inputs!$C$73)</f>
        <v>317455.08740734024</v>
      </c>
      <c r="DB86" s="103">
        <f ca="1">+DA86*(1+Inputs!$C$73)</f>
        <v>318289.50321758568</v>
      </c>
      <c r="DC86" s="103">
        <f ca="1">+DB86*(1+Inputs!$C$73)</f>
        <v>319126.11225065851</v>
      </c>
      <c r="DD86" s="103">
        <f ca="1">+DC86*(1+Inputs!$C$73)</f>
        <v>319964.92027134215</v>
      </c>
      <c r="DE86" s="103">
        <f ca="1">+DD86*(1+Inputs!$C$73)</f>
        <v>320805.93305957242</v>
      </c>
      <c r="DF86" s="103">
        <f ca="1">+DE86*(1+Inputs!$C$73)</f>
        <v>321649.15641047736</v>
      </c>
      <c r="DG86" s="103">
        <f ca="1">+DF86*(1+Inputs!$C$73)</f>
        <v>322494.59613441734</v>
      </c>
      <c r="DH86" s="103">
        <f ca="1">+DG86*(1+Inputs!$C$73)</f>
        <v>323342.25805702491</v>
      </c>
      <c r="DI86" s="103">
        <f ca="1">+DH86*(1+Inputs!$C$73)</f>
        <v>324192.14801924513</v>
      </c>
      <c r="DJ86" s="103">
        <f ca="1">+DI86*(1+Inputs!$C$73)</f>
        <v>325044.27187737555</v>
      </c>
      <c r="DK86" s="103">
        <f ca="1">+DJ86*(1+Inputs!$C$73)</f>
        <v>325898.63550310687</v>
      </c>
      <c r="DL86" s="103">
        <f ca="1">+DK86*(1+Inputs!$C$73)</f>
        <v>326755.24478356319</v>
      </c>
      <c r="DM86" s="103">
        <f ca="1">+DL86*(1+Inputs!$C$73)</f>
        <v>327614.10562134261</v>
      </c>
      <c r="DN86" s="103">
        <f ca="1">+DM86*(1+Inputs!$C$73)</f>
        <v>328475.22393455799</v>
      </c>
      <c r="DO86" s="103">
        <f ca="1">+DN86*(1+Inputs!$C$73)</f>
        <v>329338.60565687768</v>
      </c>
      <c r="DP86" s="103">
        <f ca="1">+DO86*(1+Inputs!$C$73)</f>
        <v>330204.25673756632</v>
      </c>
      <c r="DQ86" s="103">
        <f ca="1">+DP86*(1+Inputs!$C$73)</f>
        <v>331072.18314152601</v>
      </c>
      <c r="DR86" s="103">
        <f ca="1">+DQ86*(1+Inputs!$C$73)</f>
        <v>331942.39084933721</v>
      </c>
      <c r="DS86" s="103">
        <f ca="1">+DR86*(1+Inputs!$C$73)</f>
        <v>332814.88585730019</v>
      </c>
      <c r="DT86" s="103">
        <f ca="1">+DS86*(1+Inputs!$C$73)</f>
        <v>333689.67417747609</v>
      </c>
      <c r="DU86" s="103">
        <f ca="1">+DT86*(1+Inputs!$C$73)</f>
        <v>334566.7618377285</v>
      </c>
      <c r="DV86" s="103">
        <f ca="1">+DU86*(1+Inputs!$C$73)</f>
        <v>335446.15488176496</v>
      </c>
      <c r="DW86" s="103">
        <f ca="1">+DV86*(1+Inputs!$C$73)</f>
        <v>336327.85936917871</v>
      </c>
      <c r="DX86" s="103">
        <f ca="1">+DW86*(1+Inputs!$C$73)</f>
        <v>337211.88137549022</v>
      </c>
      <c r="DY86" s="103">
        <f ca="1">+DX86*(1+Inputs!$C$73)</f>
        <v>338098.22699218924</v>
      </c>
      <c r="DZ86" s="103">
        <f ca="1">+DY86*(1+Inputs!$C$73)</f>
        <v>338986.90232677676</v>
      </c>
      <c r="EA86" s="103">
        <f ca="1">+DZ86*(1+Inputs!$C$73)</f>
        <v>339877.91350280697</v>
      </c>
      <c r="EB86" s="103">
        <f ca="1">+EA86*(1+Inputs!$C$73)</f>
        <v>340771.26665992953</v>
      </c>
      <c r="EC86" s="103">
        <f ca="1">+EB86*(1+Inputs!$C$73)</f>
        <v>341666.96795393195</v>
      </c>
      <c r="ED86" s="103">
        <f ca="1">+EC86*(1+Inputs!$C$73)</f>
        <v>342565.02355678187</v>
      </c>
    </row>
    <row r="87" spans="2:134" ht="15" customHeight="1" x14ac:dyDescent="0.3">
      <c r="B87" s="8" t="s">
        <v>91</v>
      </c>
      <c r="C87" s="8"/>
      <c r="D87" s="98">
        <f ca="1">+Z87</f>
        <v>-195824.39928312076</v>
      </c>
      <c r="E87" s="98">
        <f ca="1">+AL87</f>
        <v>-191521.79367474891</v>
      </c>
      <c r="F87" s="98">
        <f ca="1">+AX87</f>
        <v>-187088.32019957702</v>
      </c>
      <c r="G87" s="98">
        <f ca="1">+BJ87</f>
        <v>-182519.99838620715</v>
      </c>
      <c r="H87" s="98">
        <f ca="1">+BV87</f>
        <v>-177812.72669339477</v>
      </c>
      <c r="I87" s="98">
        <f ca="1">+CH87</f>
        <v>-172962.27882759369</v>
      </c>
      <c r="J87" s="98">
        <f ca="1">+CT87</f>
        <v>-167964.29994849509</v>
      </c>
      <c r="K87" s="98">
        <f ca="1">+DF87</f>
        <v>-162814.30275915525</v>
      </c>
      <c r="L87" s="98">
        <f ca="1">+DR87</f>
        <v>-157507.66347719979</v>
      </c>
      <c r="M87" s="98">
        <f ca="1">+ED87</f>
        <v>-152039.61768348879</v>
      </c>
      <c r="N87" s="78"/>
      <c r="O87" s="98">
        <f ca="1">+-O49</f>
        <v>-199656.79193254109</v>
      </c>
      <c r="P87" s="98">
        <f t="shared" ref="P87:AT87" ca="1" si="835">+-P49</f>
        <v>-199312.72584491354</v>
      </c>
      <c r="Q87" s="98">
        <f t="shared" ca="1" si="835"/>
        <v>-198967.79959206693</v>
      </c>
      <c r="R87" s="98">
        <f t="shared" ca="1" si="835"/>
        <v>-198622.01102358819</v>
      </c>
      <c r="S87" s="98">
        <f t="shared" ca="1" si="835"/>
        <v>-198275.35798368827</v>
      </c>
      <c r="T87" s="98">
        <f t="shared" ca="1" si="835"/>
        <v>-197927.83831118859</v>
      </c>
      <c r="U87" s="98">
        <f t="shared" ca="1" si="835"/>
        <v>-197579.44983950767</v>
      </c>
      <c r="V87" s="98">
        <f t="shared" ca="1" si="835"/>
        <v>-197230.19039664752</v>
      </c>
      <c r="W87" s="98">
        <f t="shared" ca="1" si="835"/>
        <v>-196880.05780518023</v>
      </c>
      <c r="X87" s="98">
        <f t="shared" ca="1" si="835"/>
        <v>-196529.04988223428</v>
      </c>
      <c r="Y87" s="98">
        <f t="shared" ca="1" si="835"/>
        <v>-196177.16443948096</v>
      </c>
      <c r="Z87" s="98">
        <f t="shared" ca="1" si="835"/>
        <v>-195824.39928312076</v>
      </c>
      <c r="AA87" s="98">
        <f t="shared" ca="1" si="835"/>
        <v>-195470.75221386965</v>
      </c>
      <c r="AB87" s="98">
        <f t="shared" ca="1" si="835"/>
        <v>-195116.22102694542</v>
      </c>
      <c r="AC87" s="98">
        <f t="shared" ca="1" si="835"/>
        <v>-194760.80351205388</v>
      </c>
      <c r="AD87" s="98">
        <f t="shared" ca="1" si="835"/>
        <v>-194404.49745337511</v>
      </c>
      <c r="AE87" s="98">
        <f t="shared" ca="1" si="835"/>
        <v>-194047.30062954963</v>
      </c>
      <c r="AF87" s="98">
        <f t="shared" ca="1" si="835"/>
        <v>-193689.2108136646</v>
      </c>
      <c r="AG87" s="98">
        <f t="shared" ca="1" si="835"/>
        <v>-193330.22577323986</v>
      </c>
      <c r="AH87" s="98">
        <f t="shared" ca="1" si="835"/>
        <v>-192970.34327021404</v>
      </c>
      <c r="AI87" s="98">
        <f t="shared" ca="1" si="835"/>
        <v>-192609.56106093069</v>
      </c>
      <c r="AJ87" s="98">
        <f t="shared" ca="1" si="835"/>
        <v>-192247.87689612413</v>
      </c>
      <c r="AK87" s="98">
        <f t="shared" ca="1" si="835"/>
        <v>-191885.28852090554</v>
      </c>
      <c r="AL87" s="98">
        <f t="shared" ca="1" si="835"/>
        <v>-191521.79367474891</v>
      </c>
      <c r="AM87" s="98">
        <f t="shared" ca="1" si="835"/>
        <v>-191157.39009147687</v>
      </c>
      <c r="AN87" s="98">
        <f t="shared" ca="1" si="835"/>
        <v>-190792.07549924665</v>
      </c>
      <c r="AO87" s="98">
        <f t="shared" ca="1" si="835"/>
        <v>-190425.84762053587</v>
      </c>
      <c r="AP87" s="98">
        <f t="shared" ca="1" si="835"/>
        <v>-190058.70417212832</v>
      </c>
      <c r="AQ87" s="98">
        <f t="shared" ca="1" si="835"/>
        <v>-189690.64286509974</v>
      </c>
      <c r="AR87" s="98">
        <f t="shared" ca="1" si="835"/>
        <v>-189321.6614048036</v>
      </c>
      <c r="AS87" s="98">
        <f t="shared" ca="1" si="835"/>
        <v>-188951.75749085672</v>
      </c>
      <c r="AT87" s="98">
        <f t="shared" ca="1" si="835"/>
        <v>-188580.92881712495</v>
      </c>
      <c r="AU87" s="98">
        <f t="shared" ref="AU87:BV87" ca="1" si="836">+-AU49</f>
        <v>-188209.17307170885</v>
      </c>
      <c r="AV87" s="98">
        <f t="shared" ca="1" si="836"/>
        <v>-187836.48793692922</v>
      </c>
      <c r="AW87" s="98">
        <f t="shared" ca="1" si="836"/>
        <v>-187462.87108931263</v>
      </c>
      <c r="AX87" s="98">
        <f t="shared" ca="1" si="836"/>
        <v>-187088.32019957702</v>
      </c>
      <c r="AY87" s="98">
        <f t="shared" ca="1" si="836"/>
        <v>-186712.83293261705</v>
      </c>
      <c r="AZ87" s="98">
        <f t="shared" ca="1" si="836"/>
        <v>-186336.40694748968</v>
      </c>
      <c r="BA87" s="98">
        <f t="shared" ca="1" si="836"/>
        <v>-185959.03989739952</v>
      </c>
      <c r="BB87" s="98">
        <f t="shared" ca="1" si="836"/>
        <v>-185580.72942968411</v>
      </c>
      <c r="BC87" s="98">
        <f t="shared" ca="1" si="836"/>
        <v>-185201.47318579943</v>
      </c>
      <c r="BD87" s="98">
        <f t="shared" ca="1" si="836"/>
        <v>-184821.26880130504</v>
      </c>
      <c r="BE87" s="98">
        <f t="shared" ca="1" si="836"/>
        <v>-184440.1139058494</v>
      </c>
      <c r="BF87" s="98">
        <f t="shared" ca="1" si="836"/>
        <v>-184058.00612315512</v>
      </c>
      <c r="BG87" s="98">
        <f t="shared" ca="1" si="836"/>
        <v>-183674.94307100412</v>
      </c>
      <c r="BH87" s="98">
        <f t="shared" ca="1" si="836"/>
        <v>-183290.92236122274</v>
      </c>
      <c r="BI87" s="98">
        <f t="shared" ca="1" si="836"/>
        <v>-182905.9415996669</v>
      </c>
      <c r="BJ87" s="98">
        <f t="shared" ca="1" si="836"/>
        <v>-182519.99838620715</v>
      </c>
      <c r="BK87" s="98">
        <f t="shared" ca="1" si="836"/>
        <v>-182133.09031471377</v>
      </c>
      <c r="BL87" s="98">
        <f t="shared" ca="1" si="836"/>
        <v>-181745.21497304164</v>
      </c>
      <c r="BM87" s="98">
        <f t="shared" ca="1" si="836"/>
        <v>-181356.36994301534</v>
      </c>
      <c r="BN87" s="98">
        <f t="shared" ca="1" si="836"/>
        <v>-180966.55280041398</v>
      </c>
      <c r="BO87" s="98">
        <f t="shared" ca="1" si="836"/>
        <v>-180575.76111495611</v>
      </c>
      <c r="BP87" s="98">
        <f t="shared" ca="1" si="836"/>
        <v>-180183.9924502846</v>
      </c>
      <c r="BQ87" s="98">
        <f t="shared" ca="1" si="836"/>
        <v>-179791.24436395141</v>
      </c>
      <c r="BR87" s="98">
        <f t="shared" ca="1" si="836"/>
        <v>-179397.5144074024</v>
      </c>
      <c r="BS87" s="98">
        <f t="shared" ca="1" si="836"/>
        <v>-179002.80012596201</v>
      </c>
      <c r="BT87" s="98">
        <f t="shared" ca="1" si="836"/>
        <v>-178607.09905881801</v>
      </c>
      <c r="BU87" s="98">
        <f t="shared" ca="1" si="836"/>
        <v>-178210.40873900615</v>
      </c>
      <c r="BV87" s="98">
        <f t="shared" ca="1" si="836"/>
        <v>-177812.72669339477</v>
      </c>
      <c r="BW87" s="98">
        <f t="shared" ref="BW87:CT87" ca="1" si="837">+-BW49</f>
        <v>-177414.05044266937</v>
      </c>
      <c r="BX87" s="98">
        <f t="shared" ca="1" si="837"/>
        <v>-177014.37750131713</v>
      </c>
      <c r="BY87" s="98">
        <f t="shared" ca="1" si="837"/>
        <v>-176613.70537761151</v>
      </c>
      <c r="BZ87" s="98">
        <f t="shared" ca="1" si="837"/>
        <v>-176212.03157359664</v>
      </c>
      <c r="CA87" s="98">
        <f t="shared" ca="1" si="837"/>
        <v>-175809.35358507175</v>
      </c>
      <c r="CB87" s="98">
        <f t="shared" ca="1" si="837"/>
        <v>-175405.66890157553</v>
      </c>
      <c r="CC87" s="98">
        <f t="shared" ca="1" si="837"/>
        <v>-175000.97500637057</v>
      </c>
      <c r="CD87" s="98">
        <f t="shared" ca="1" si="837"/>
        <v>-174595.2693764276</v>
      </c>
      <c r="CE87" s="98">
        <f t="shared" ca="1" si="837"/>
        <v>-174188.54948240978</v>
      </c>
      <c r="CF87" s="98">
        <f t="shared" ca="1" si="837"/>
        <v>-173780.81278865691</v>
      </c>
      <c r="CG87" s="98">
        <f t="shared" ca="1" si="837"/>
        <v>-173372.05675316966</v>
      </c>
      <c r="CH87" s="98">
        <f t="shared" ca="1" si="837"/>
        <v>-172962.27882759369</v>
      </c>
      <c r="CI87" s="98">
        <f t="shared" ca="1" si="837"/>
        <v>-172551.47645720377</v>
      </c>
      <c r="CJ87" s="98">
        <f t="shared" ca="1" si="837"/>
        <v>-172139.64708088787</v>
      </c>
      <c r="CK87" s="98">
        <f t="shared" ca="1" si="837"/>
        <v>-171726.78813113118</v>
      </c>
      <c r="CL87" s="98">
        <f t="shared" ca="1" si="837"/>
        <v>-171312.89703400011</v>
      </c>
      <c r="CM87" s="98">
        <f t="shared" ca="1" si="837"/>
        <v>-170897.9712091262</v>
      </c>
      <c r="CN87" s="98">
        <f t="shared" ca="1" si="837"/>
        <v>-170482.00806969011</v>
      </c>
      <c r="CO87" s="98">
        <f t="shared" ca="1" si="837"/>
        <v>-170065.00502240544</v>
      </c>
      <c r="CP87" s="98">
        <f t="shared" ca="1" si="837"/>
        <v>-169646.95946750254</v>
      </c>
      <c r="CQ87" s="98">
        <f t="shared" ca="1" si="837"/>
        <v>-169227.86879871238</v>
      </c>
      <c r="CR87" s="98">
        <f t="shared" ca="1" si="837"/>
        <v>-168807.73040325026</v>
      </c>
      <c r="CS87" s="98">
        <f t="shared" ca="1" si="837"/>
        <v>-168386.54166179948</v>
      </c>
      <c r="CT87" s="98">
        <f t="shared" ca="1" si="837"/>
        <v>-167964.29994849509</v>
      </c>
      <c r="CU87" s="98">
        <f t="shared" ref="CU87:DF87" ca="1" si="838">+-CU49</f>
        <v>-167541.00263090743</v>
      </c>
      <c r="CV87" s="98">
        <f t="shared" ca="1" si="838"/>
        <v>-167116.64707002579</v>
      </c>
      <c r="CW87" s="98">
        <f t="shared" ca="1" si="838"/>
        <v>-166691.23062024196</v>
      </c>
      <c r="CX87" s="98">
        <f t="shared" ca="1" si="838"/>
        <v>-166264.75062933366</v>
      </c>
      <c r="CY87" s="98">
        <f t="shared" ca="1" si="838"/>
        <v>-165837.2044384481</v>
      </c>
      <c r="CZ87" s="98">
        <f t="shared" ca="1" si="838"/>
        <v>-165408.58938208531</v>
      </c>
      <c r="DA87" s="98">
        <f t="shared" ca="1" si="838"/>
        <v>-164978.90278808161</v>
      </c>
      <c r="DB87" s="98">
        <f t="shared" ca="1" si="838"/>
        <v>-164548.14197759292</v>
      </c>
      <c r="DC87" s="98">
        <f t="shared" ca="1" si="838"/>
        <v>-164116.30426507801</v>
      </c>
      <c r="DD87" s="98">
        <f t="shared" ca="1" si="838"/>
        <v>-163683.3869582818</v>
      </c>
      <c r="DE87" s="98">
        <f t="shared" ca="1" si="838"/>
        <v>-163249.38735821861</v>
      </c>
      <c r="DF87" s="98">
        <f t="shared" ca="1" si="838"/>
        <v>-162814.30275915525</v>
      </c>
      <c r="DG87" s="98">
        <f t="shared" ref="DG87:DW87" ca="1" si="839">+-DG49</f>
        <v>-162378.13044859425</v>
      </c>
      <c r="DH87" s="98">
        <f t="shared" ca="1" si="839"/>
        <v>-161940.86770725684</v>
      </c>
      <c r="DI87" s="98">
        <f t="shared" ca="1" si="839"/>
        <v>-161502.51180906608</v>
      </c>
      <c r="DJ87" s="98">
        <f t="shared" ca="1" si="839"/>
        <v>-161063.06002112984</v>
      </c>
      <c r="DK87" s="98">
        <f t="shared" ca="1" si="839"/>
        <v>-160622.50960372377</v>
      </c>
      <c r="DL87" s="98">
        <f t="shared" ca="1" si="839"/>
        <v>-160180.85781027417</v>
      </c>
      <c r="DM87" s="98">
        <f t="shared" ca="1" si="839"/>
        <v>-159738.10188734095</v>
      </c>
      <c r="DN87" s="98">
        <f t="shared" ca="1" si="839"/>
        <v>-159294.23907460039</v>
      </c>
      <c r="DO87" s="98">
        <f t="shared" ca="1" si="839"/>
        <v>-158849.26660482801</v>
      </c>
      <c r="DP87" s="98">
        <f t="shared" ca="1" si="839"/>
        <v>-158403.18170388119</v>
      </c>
      <c r="DQ87" s="98">
        <f t="shared" ca="1" si="839"/>
        <v>-157955.981590682</v>
      </c>
      <c r="DR87" s="98">
        <f t="shared" ca="1" si="839"/>
        <v>-157507.66347719979</v>
      </c>
      <c r="DS87" s="98">
        <f t="shared" ca="1" si="839"/>
        <v>-157058.22456843388</v>
      </c>
      <c r="DT87" s="98">
        <f t="shared" ca="1" si="839"/>
        <v>-156607.66206239606</v>
      </c>
      <c r="DU87" s="98">
        <f t="shared" ca="1" si="839"/>
        <v>-156155.97315009314</v>
      </c>
      <c r="DV87" s="98">
        <f t="shared" ca="1" si="839"/>
        <v>-155703.15501550946</v>
      </c>
      <c r="DW87" s="98">
        <f t="shared" ca="1" si="839"/>
        <v>-155249.20483558933</v>
      </c>
      <c r="DX87" s="98">
        <f t="shared" ref="DX87:EC87" ca="1" si="840">+-DX49</f>
        <v>-154794.11978021939</v>
      </c>
      <c r="DY87" s="98">
        <f t="shared" ca="1" si="840"/>
        <v>-154337.89701221103</v>
      </c>
      <c r="DZ87" s="98">
        <f t="shared" ca="1" si="840"/>
        <v>-153880.53368728267</v>
      </c>
      <c r="EA87" s="98">
        <f t="shared" ca="1" si="840"/>
        <v>-153422.02695404197</v>
      </c>
      <c r="EB87" s="98">
        <f t="shared" ca="1" si="840"/>
        <v>-152962.37395396817</v>
      </c>
      <c r="EC87" s="98">
        <f t="shared" ca="1" si="840"/>
        <v>-152501.5718213942</v>
      </c>
      <c r="ED87" s="98">
        <f t="shared" ref="ED87" ca="1" si="841">+-ED49</f>
        <v>-152039.61768348879</v>
      </c>
    </row>
    <row r="88" spans="2:134" ht="15" customHeight="1" x14ac:dyDescent="0.3">
      <c r="B88" s="8" t="s">
        <v>99</v>
      </c>
      <c r="C88" s="8"/>
      <c r="D88" s="103">
        <f ca="1">SUM(D86:D87)</f>
        <v>62175.959363649716</v>
      </c>
      <c r="E88" s="103">
        <f t="shared" ref="E88:M88" ca="1" si="842">SUM(E86:E87)</f>
        <v>74734.946572699933</v>
      </c>
      <c r="F88" s="103">
        <f t="shared" ca="1" si="842"/>
        <v>87689.017704270256</v>
      </c>
      <c r="G88" s="103">
        <f t="shared" ca="1" si="842"/>
        <v>101050.60852258251</v>
      </c>
      <c r="H88" s="103">
        <f t="shared" ca="1" si="842"/>
        <v>114832.54644320579</v>
      </c>
      <c r="I88" s="103">
        <f t="shared" ca="1" si="842"/>
        <v>129048.06287450643</v>
      </c>
      <c r="J88" s="103">
        <f t="shared" ca="1" si="842"/>
        <v>143710.80594820707</v>
      </c>
      <c r="K88" s="103">
        <f t="shared" ca="1" si="842"/>
        <v>158834.8536513221</v>
      </c>
      <c r="L88" s="103">
        <f t="shared" ca="1" si="842"/>
        <v>174434.72737213742</v>
      </c>
      <c r="M88" s="103">
        <f t="shared" ca="1" si="842"/>
        <v>190525.40587329309</v>
      </c>
      <c r="N88" s="78"/>
      <c r="O88" s="103">
        <f ca="1">SUM(O86:O87)</f>
        <v>51000.3213437495</v>
      </c>
      <c r="P88" s="103">
        <f t="shared" ref="P88:CA88" ca="1" si="843">SUM(P86:P87)</f>
        <v>52003.227899099147</v>
      </c>
      <c r="Q88" s="103">
        <f t="shared" ca="1" si="843"/>
        <v>53008.726350941055</v>
      </c>
      <c r="R88" s="103">
        <f t="shared" ca="1" si="843"/>
        <v>54016.823401462723</v>
      </c>
      <c r="S88" s="103">
        <f t="shared" ca="1" si="843"/>
        <v>55027.525770191773</v>
      </c>
      <c r="T88" s="103">
        <f t="shared" ca="1" si="843"/>
        <v>56040.840194040909</v>
      </c>
      <c r="U88" s="103">
        <f t="shared" ca="1" si="843"/>
        <v>57056.773427352891</v>
      </c>
      <c r="V88" s="103">
        <f t="shared" ca="1" si="843"/>
        <v>58075.332241945638</v>
      </c>
      <c r="W88" s="103">
        <f t="shared" ca="1" si="843"/>
        <v>59096.52342715743</v>
      </c>
      <c r="X88" s="103">
        <f t="shared" ca="1" si="843"/>
        <v>60120.353789892368</v>
      </c>
      <c r="Y88" s="103">
        <f t="shared" ca="1" si="843"/>
        <v>61146.830154665746</v>
      </c>
      <c r="Z88" s="103">
        <f t="shared" ca="1" si="843"/>
        <v>62175.959363649716</v>
      </c>
      <c r="AA88" s="103">
        <f t="shared" ca="1" si="843"/>
        <v>63207.748276718921</v>
      </c>
      <c r="AB88" s="103">
        <f t="shared" ca="1" si="843"/>
        <v>64242.203771496366</v>
      </c>
      <c r="AC88" s="103">
        <f t="shared" ca="1" si="843"/>
        <v>65279.332743399398</v>
      </c>
      <c r="AD88" s="103">
        <f t="shared" ca="1" si="843"/>
        <v>66319.142105685663</v>
      </c>
      <c r="AE88" s="103">
        <f t="shared" ca="1" si="843"/>
        <v>67361.638789499382</v>
      </c>
      <c r="AF88" s="103">
        <f t="shared" ca="1" si="843"/>
        <v>68406.829743917624</v>
      </c>
      <c r="AG88" s="103">
        <f t="shared" ca="1" si="843"/>
        <v>69454.721935996728</v>
      </c>
      <c r="AH88" s="103">
        <f t="shared" ca="1" si="843"/>
        <v>70505.322350818838</v>
      </c>
      <c r="AI88" s="103">
        <f t="shared" ca="1" si="843"/>
        <v>71558.637991538533</v>
      </c>
      <c r="AJ88" s="103">
        <f t="shared" ca="1" si="843"/>
        <v>72614.675879429706</v>
      </c>
      <c r="AK88" s="103">
        <f t="shared" ca="1" si="843"/>
        <v>73673.443053932453</v>
      </c>
      <c r="AL88" s="103">
        <f t="shared" ca="1" si="843"/>
        <v>74734.946572699933</v>
      </c>
      <c r="AM88" s="103">
        <f t="shared" ca="1" si="843"/>
        <v>75799.193511645804</v>
      </c>
      <c r="AN88" s="103">
        <f t="shared" ca="1" si="843"/>
        <v>76866.190964991169</v>
      </c>
      <c r="AO88" s="103">
        <f t="shared" ca="1" si="843"/>
        <v>77935.946045312274</v>
      </c>
      <c r="AP88" s="103">
        <f t="shared" ca="1" si="843"/>
        <v>79008.465883587749</v>
      </c>
      <c r="AQ88" s="103">
        <f t="shared" ca="1" si="843"/>
        <v>80083.757629246538</v>
      </c>
      <c r="AR88" s="103">
        <f t="shared" ca="1" si="843"/>
        <v>81161.828450215369</v>
      </c>
      <c r="AS88" s="103">
        <f t="shared" ca="1" si="843"/>
        <v>82242.685532966832</v>
      </c>
      <c r="AT88" s="103">
        <f t="shared" ca="1" si="843"/>
        <v>83326.336082567374</v>
      </c>
      <c r="AU88" s="103">
        <f t="shared" ca="1" si="843"/>
        <v>84412.787322725257</v>
      </c>
      <c r="AV88" s="103">
        <f t="shared" ca="1" si="843"/>
        <v>85502.04649583908</v>
      </c>
      <c r="AW88" s="103">
        <f t="shared" ca="1" si="843"/>
        <v>86594.120863046002</v>
      </c>
      <c r="AX88" s="103">
        <f t="shared" ca="1" si="843"/>
        <v>87689.017704270256</v>
      </c>
      <c r="AY88" s="103">
        <f t="shared" ca="1" si="843"/>
        <v>88786.744318271813</v>
      </c>
      <c r="AZ88" s="103">
        <f t="shared" ca="1" si="843"/>
        <v>89887.308022695215</v>
      </c>
      <c r="BA88" s="103">
        <f t="shared" ca="1" si="843"/>
        <v>90990.716154118214</v>
      </c>
      <c r="BB88" s="103">
        <f t="shared" ca="1" si="843"/>
        <v>92096.976068101183</v>
      </c>
      <c r="BC88" s="103">
        <f t="shared" ca="1" si="843"/>
        <v>93206.095139235898</v>
      </c>
      <c r="BD88" s="103">
        <f t="shared" ca="1" si="843"/>
        <v>94318.080761194928</v>
      </c>
      <c r="BE88" s="103">
        <f t="shared" ca="1" si="843"/>
        <v>95432.940346781106</v>
      </c>
      <c r="BF88" s="103">
        <f t="shared" ca="1" si="843"/>
        <v>96550.681327976985</v>
      </c>
      <c r="BG88" s="103">
        <f t="shared" ca="1" si="843"/>
        <v>97671.311155994423</v>
      </c>
      <c r="BH88" s="103">
        <f t="shared" ca="1" si="843"/>
        <v>98794.837301324529</v>
      </c>
      <c r="BI88" s="103">
        <f t="shared" ca="1" si="843"/>
        <v>99921.26725378749</v>
      </c>
      <c r="BJ88" s="103">
        <f t="shared" ca="1" si="843"/>
        <v>101050.60852258251</v>
      </c>
      <c r="BK88" s="103">
        <f t="shared" ca="1" si="843"/>
        <v>102182.8686363381</v>
      </c>
      <c r="BL88" s="103">
        <f t="shared" ca="1" si="843"/>
        <v>103318.05514316235</v>
      </c>
      <c r="BM88" s="103">
        <f t="shared" ca="1" si="843"/>
        <v>104456.17561069335</v>
      </c>
      <c r="BN88" s="103">
        <f t="shared" ca="1" si="843"/>
        <v>105597.23762614973</v>
      </c>
      <c r="BO88" s="103">
        <f t="shared" ca="1" si="843"/>
        <v>106741.24879638141</v>
      </c>
      <c r="BP88" s="103">
        <f t="shared" ca="1" si="843"/>
        <v>107888.21674792032</v>
      </c>
      <c r="BQ88" s="103">
        <f t="shared" ca="1" si="843"/>
        <v>109038.14912703153</v>
      </c>
      <c r="BR88" s="103">
        <f t="shared" ca="1" si="843"/>
        <v>110191.0535997641</v>
      </c>
      <c r="BS88" s="103">
        <f t="shared" ca="1" si="843"/>
        <v>111346.93785200245</v>
      </c>
      <c r="BT88" s="103">
        <f t="shared" ca="1" si="843"/>
        <v>112505.80958951771</v>
      </c>
      <c r="BU88" s="103">
        <f t="shared" ca="1" si="843"/>
        <v>113667.67653801915</v>
      </c>
      <c r="BV88" s="103">
        <f t="shared" ca="1" si="843"/>
        <v>114832.54644320579</v>
      </c>
      <c r="BW88" s="103">
        <f t="shared" ca="1" si="843"/>
        <v>116000.4270708182</v>
      </c>
      <c r="BX88" s="103">
        <f t="shared" ca="1" si="843"/>
        <v>117171.32620669034</v>
      </c>
      <c r="BY88" s="103">
        <f t="shared" ca="1" si="843"/>
        <v>118345.25165680167</v>
      </c>
      <c r="BZ88" s="103">
        <f t="shared" ca="1" si="843"/>
        <v>119522.21124732908</v>
      </c>
      <c r="CA88" s="103">
        <f t="shared" ca="1" si="843"/>
        <v>120702.21282469947</v>
      </c>
      <c r="CB88" s="103">
        <f t="shared" ref="CB88:ED88" ca="1" si="844">SUM(CB86:CB87)</f>
        <v>121885.26425564199</v>
      </c>
      <c r="CC88" s="103">
        <f t="shared" ca="1" si="844"/>
        <v>123071.37342724064</v>
      </c>
      <c r="CD88" s="103">
        <f t="shared" ca="1" si="844"/>
        <v>124260.54824698696</v>
      </c>
      <c r="CE88" s="103">
        <f t="shared" ca="1" si="844"/>
        <v>125452.79664283287</v>
      </c>
      <c r="CF88" s="103">
        <f t="shared" ca="1" si="844"/>
        <v>126648.12656324368</v>
      </c>
      <c r="CG88" s="103">
        <f t="shared" ca="1" si="844"/>
        <v>127846.54597725105</v>
      </c>
      <c r="CH88" s="103">
        <f t="shared" ca="1" si="844"/>
        <v>129048.06287450643</v>
      </c>
      <c r="CI88" s="103">
        <f t="shared" ca="1" si="844"/>
        <v>130252.68526533441</v>
      </c>
      <c r="CJ88" s="103">
        <f t="shared" ca="1" si="844"/>
        <v>131460.42118078598</v>
      </c>
      <c r="CK88" s="103">
        <f t="shared" ca="1" si="844"/>
        <v>132671.27867269257</v>
      </c>
      <c r="CL88" s="103">
        <f t="shared" ca="1" si="844"/>
        <v>133885.26581371957</v>
      </c>
      <c r="CM88" s="103">
        <f t="shared" ca="1" si="844"/>
        <v>135102.39069742043</v>
      </c>
      <c r="CN88" s="103">
        <f t="shared" ca="1" si="844"/>
        <v>136322.66143829058</v>
      </c>
      <c r="CO88" s="103">
        <f t="shared" ca="1" si="844"/>
        <v>137546.08617182184</v>
      </c>
      <c r="CP88" s="103">
        <f t="shared" ca="1" si="844"/>
        <v>138772.6730545566</v>
      </c>
      <c r="CQ88" s="103">
        <f t="shared" ca="1" si="844"/>
        <v>140002.4302641424</v>
      </c>
      <c r="CR88" s="103">
        <f t="shared" ca="1" si="844"/>
        <v>141235.36599938659</v>
      </c>
      <c r="CS88" s="103">
        <f t="shared" ca="1" si="844"/>
        <v>142471.488480311</v>
      </c>
      <c r="CT88" s="103">
        <f t="shared" ca="1" si="844"/>
        <v>143710.80594820707</v>
      </c>
      <c r="CU88" s="103">
        <f t="shared" ca="1" si="844"/>
        <v>144953.32666569072</v>
      </c>
      <c r="CV88" s="103">
        <f t="shared" ca="1" si="844"/>
        <v>146199.05891675764</v>
      </c>
      <c r="CW88" s="103">
        <f t="shared" ca="1" si="844"/>
        <v>147448.01100683858</v>
      </c>
      <c r="CX88" s="103">
        <f t="shared" ca="1" si="844"/>
        <v>148700.1912628549</v>
      </c>
      <c r="CY88" s="103">
        <f t="shared" ca="1" si="844"/>
        <v>149955.60803327427</v>
      </c>
      <c r="CZ88" s="103">
        <f t="shared" ca="1" si="844"/>
        <v>151214.26968816633</v>
      </c>
      <c r="DA88" s="103">
        <f t="shared" ca="1" si="844"/>
        <v>152476.18461925862</v>
      </c>
      <c r="DB88" s="103">
        <f t="shared" ca="1" si="844"/>
        <v>153741.36123999275</v>
      </c>
      <c r="DC88" s="103">
        <f t="shared" ca="1" si="844"/>
        <v>155009.8079855805</v>
      </c>
      <c r="DD88" s="103">
        <f t="shared" ca="1" si="844"/>
        <v>156281.53331306035</v>
      </c>
      <c r="DE88" s="103">
        <f t="shared" ca="1" si="844"/>
        <v>157556.54570135381</v>
      </c>
      <c r="DF88" s="103">
        <f t="shared" ca="1" si="844"/>
        <v>158834.8536513221</v>
      </c>
      <c r="DG88" s="103">
        <f t="shared" ca="1" si="844"/>
        <v>160116.46568582309</v>
      </c>
      <c r="DH88" s="103">
        <f t="shared" ca="1" si="844"/>
        <v>161401.39034976807</v>
      </c>
      <c r="DI88" s="103">
        <f t="shared" ca="1" si="844"/>
        <v>162689.63621017904</v>
      </c>
      <c r="DJ88" s="103">
        <f t="shared" ca="1" si="844"/>
        <v>163981.2118562457</v>
      </c>
      <c r="DK88" s="103">
        <f t="shared" ca="1" si="844"/>
        <v>165276.1258993831</v>
      </c>
      <c r="DL88" s="103">
        <f t="shared" ca="1" si="844"/>
        <v>166574.38697328902</v>
      </c>
      <c r="DM88" s="103">
        <f t="shared" ca="1" si="844"/>
        <v>167876.00373400166</v>
      </c>
      <c r="DN88" s="103">
        <f t="shared" ca="1" si="844"/>
        <v>169180.98485995759</v>
      </c>
      <c r="DO88" s="103">
        <f t="shared" ca="1" si="844"/>
        <v>170489.33905204968</v>
      </c>
      <c r="DP88" s="103">
        <f t="shared" ca="1" si="844"/>
        <v>171801.07503368513</v>
      </c>
      <c r="DQ88" s="103">
        <f t="shared" ca="1" si="844"/>
        <v>173116.20155084401</v>
      </c>
      <c r="DR88" s="103">
        <f t="shared" ca="1" si="844"/>
        <v>174434.72737213742</v>
      </c>
      <c r="DS88" s="103">
        <f t="shared" ca="1" si="844"/>
        <v>175756.66128886631</v>
      </c>
      <c r="DT88" s="103">
        <f t="shared" ca="1" si="844"/>
        <v>177082.01211508003</v>
      </c>
      <c r="DU88" s="103">
        <f t="shared" ca="1" si="844"/>
        <v>178410.78868763536</v>
      </c>
      <c r="DV88" s="103">
        <f t="shared" ca="1" si="844"/>
        <v>179742.9998662555</v>
      </c>
      <c r="DW88" s="103">
        <f t="shared" ca="1" si="844"/>
        <v>181078.65453358938</v>
      </c>
      <c r="DX88" s="103">
        <f t="shared" ca="1" si="844"/>
        <v>182417.76159527083</v>
      </c>
      <c r="DY88" s="103">
        <f t="shared" ca="1" si="844"/>
        <v>183760.32997997821</v>
      </c>
      <c r="DZ88" s="103">
        <f t="shared" ca="1" si="844"/>
        <v>185106.36863949409</v>
      </c>
      <c r="EA88" s="103">
        <f t="shared" ca="1" si="844"/>
        <v>186455.886548765</v>
      </c>
      <c r="EB88" s="103">
        <f t="shared" ca="1" si="844"/>
        <v>187808.89270596136</v>
      </c>
      <c r="EC88" s="103">
        <f t="shared" ca="1" si="844"/>
        <v>189165.39613253775</v>
      </c>
      <c r="ED88" s="103">
        <f t="shared" ca="1" si="844"/>
        <v>190525.40587329309</v>
      </c>
    </row>
    <row r="89" spans="2:134" ht="15" customHeight="1" x14ac:dyDescent="0.3">
      <c r="B89" s="10" t="s">
        <v>95</v>
      </c>
      <c r="C89" s="8"/>
      <c r="D89" s="95">
        <f ca="1">+D86/Inputs!C11-1</f>
        <v>3.2001434587081823E-2</v>
      </c>
      <c r="E89" s="95">
        <f ca="1">+E86/D86-1</f>
        <v>3.2001434587082267E-2</v>
      </c>
      <c r="F89" s="95">
        <f ca="1">+F86/E86-1</f>
        <v>3.2001434587082045E-2</v>
      </c>
      <c r="G89" s="95">
        <f ca="1">+G86/F86-1</f>
        <v>3.2001434587081601E-2</v>
      </c>
      <c r="H89" s="95">
        <f ca="1">+H86/G86-1</f>
        <v>3.2001434587082489E-2</v>
      </c>
      <c r="I89" s="95">
        <f t="shared" ref="I89:M89" ca="1" si="845">+I86/H86-1</f>
        <v>3.2001434587081601E-2</v>
      </c>
      <c r="J89" s="95">
        <f t="shared" ca="1" si="845"/>
        <v>3.2001434587082045E-2</v>
      </c>
      <c r="K89" s="95">
        <f t="shared" ca="1" si="845"/>
        <v>3.2001434587082045E-2</v>
      </c>
      <c r="L89" s="95">
        <f t="shared" ca="1" si="845"/>
        <v>3.2001434587081601E-2</v>
      </c>
      <c r="M89" s="95">
        <f t="shared" ca="1" si="845"/>
        <v>3.2001434587082045E-2</v>
      </c>
      <c r="N89" s="78"/>
      <c r="O89" s="97"/>
      <c r="P89" s="99">
        <f ca="1">+P86/O86-1</f>
        <v>2.6284531051623539E-3</v>
      </c>
      <c r="Q89" s="99">
        <f t="shared" ref="Q89:BV89" ca="1" si="846">+Q86/P86-1</f>
        <v>2.6284531051623539E-3</v>
      </c>
      <c r="R89" s="99">
        <f t="shared" ca="1" si="846"/>
        <v>2.6284531051623539E-3</v>
      </c>
      <c r="S89" s="99">
        <f t="shared" ca="1" si="846"/>
        <v>2.6284531051623539E-3</v>
      </c>
      <c r="T89" s="99">
        <f t="shared" ca="1" si="846"/>
        <v>2.6284531051623539E-3</v>
      </c>
      <c r="U89" s="99">
        <f t="shared" ca="1" si="846"/>
        <v>2.6284531051623539E-3</v>
      </c>
      <c r="V89" s="99">
        <f t="shared" ca="1" si="846"/>
        <v>2.6284531051623539E-3</v>
      </c>
      <c r="W89" s="99">
        <f t="shared" ca="1" si="846"/>
        <v>2.6284531051623539E-3</v>
      </c>
      <c r="X89" s="99">
        <f t="shared" ca="1" si="846"/>
        <v>2.6284531051623539E-3</v>
      </c>
      <c r="Y89" s="99">
        <f t="shared" ca="1" si="846"/>
        <v>2.6284531051623539E-3</v>
      </c>
      <c r="Z89" s="99">
        <f t="shared" ca="1" si="846"/>
        <v>2.6284531051623539E-3</v>
      </c>
      <c r="AA89" s="99">
        <f t="shared" ca="1" si="846"/>
        <v>2.6284531051623539E-3</v>
      </c>
      <c r="AB89" s="99">
        <f t="shared" ca="1" si="846"/>
        <v>2.6284531051623539E-3</v>
      </c>
      <c r="AC89" s="99">
        <f t="shared" ca="1" si="846"/>
        <v>2.6284531051623539E-3</v>
      </c>
      <c r="AD89" s="99">
        <f t="shared" ca="1" si="846"/>
        <v>2.6284531051623539E-3</v>
      </c>
      <c r="AE89" s="99">
        <f t="shared" ca="1" si="846"/>
        <v>2.6284531051623539E-3</v>
      </c>
      <c r="AF89" s="99">
        <f t="shared" ca="1" si="846"/>
        <v>2.6284531051623539E-3</v>
      </c>
      <c r="AG89" s="99">
        <f t="shared" ca="1" si="846"/>
        <v>2.6284531051623539E-3</v>
      </c>
      <c r="AH89" s="99">
        <f t="shared" ca="1" si="846"/>
        <v>2.6284531051623539E-3</v>
      </c>
      <c r="AI89" s="99">
        <f t="shared" ca="1" si="846"/>
        <v>2.6284531051623539E-3</v>
      </c>
      <c r="AJ89" s="99">
        <f t="shared" ca="1" si="846"/>
        <v>2.6284531051623539E-3</v>
      </c>
      <c r="AK89" s="99">
        <f t="shared" ca="1" si="846"/>
        <v>2.6284531051623539E-3</v>
      </c>
      <c r="AL89" s="99">
        <f t="shared" ca="1" si="846"/>
        <v>2.6284531051623539E-3</v>
      </c>
      <c r="AM89" s="99">
        <f t="shared" ca="1" si="846"/>
        <v>2.6284531051623539E-3</v>
      </c>
      <c r="AN89" s="99">
        <f t="shared" ca="1" si="846"/>
        <v>2.6284531051623539E-3</v>
      </c>
      <c r="AO89" s="99">
        <f t="shared" ca="1" si="846"/>
        <v>2.6284531051623539E-3</v>
      </c>
      <c r="AP89" s="99">
        <f t="shared" ca="1" si="846"/>
        <v>2.6284531051623539E-3</v>
      </c>
      <c r="AQ89" s="99">
        <f t="shared" ca="1" si="846"/>
        <v>2.6284531051623539E-3</v>
      </c>
      <c r="AR89" s="99">
        <f t="shared" ca="1" si="846"/>
        <v>2.6284531051623539E-3</v>
      </c>
      <c r="AS89" s="99">
        <f t="shared" ca="1" si="846"/>
        <v>2.6284531051623539E-3</v>
      </c>
      <c r="AT89" s="99">
        <f t="shared" ca="1" si="846"/>
        <v>2.6284531051623539E-3</v>
      </c>
      <c r="AU89" s="99">
        <f t="shared" ca="1" si="846"/>
        <v>2.6284531051623539E-3</v>
      </c>
      <c r="AV89" s="99">
        <f t="shared" ca="1" si="846"/>
        <v>2.6284531051623539E-3</v>
      </c>
      <c r="AW89" s="99">
        <f t="shared" ca="1" si="846"/>
        <v>2.6284531051623539E-3</v>
      </c>
      <c r="AX89" s="99">
        <f t="shared" ca="1" si="846"/>
        <v>2.6284531051623539E-3</v>
      </c>
      <c r="AY89" s="99">
        <f t="shared" ca="1" si="846"/>
        <v>2.6284531051623539E-3</v>
      </c>
      <c r="AZ89" s="99">
        <f t="shared" ca="1" si="846"/>
        <v>2.6284531051623539E-3</v>
      </c>
      <c r="BA89" s="99">
        <f t="shared" ca="1" si="846"/>
        <v>2.6284531051623539E-3</v>
      </c>
      <c r="BB89" s="99">
        <f t="shared" ca="1" si="846"/>
        <v>2.6284531051623539E-3</v>
      </c>
      <c r="BC89" s="99">
        <f t="shared" ca="1" si="846"/>
        <v>2.6284531051623539E-3</v>
      </c>
      <c r="BD89" s="99">
        <f t="shared" ca="1" si="846"/>
        <v>2.6284531051623539E-3</v>
      </c>
      <c r="BE89" s="99">
        <f t="shared" ca="1" si="846"/>
        <v>2.6284531051623539E-3</v>
      </c>
      <c r="BF89" s="99">
        <f t="shared" ca="1" si="846"/>
        <v>2.6284531051623539E-3</v>
      </c>
      <c r="BG89" s="99">
        <f t="shared" ca="1" si="846"/>
        <v>2.6284531051623539E-3</v>
      </c>
      <c r="BH89" s="99">
        <f t="shared" ca="1" si="846"/>
        <v>2.6284531051623539E-3</v>
      </c>
      <c r="BI89" s="99">
        <f t="shared" ca="1" si="846"/>
        <v>2.6284531051623539E-3</v>
      </c>
      <c r="BJ89" s="99">
        <f t="shared" ca="1" si="846"/>
        <v>2.6284531051623539E-3</v>
      </c>
      <c r="BK89" s="99">
        <f t="shared" ca="1" si="846"/>
        <v>2.6284531051623539E-3</v>
      </c>
      <c r="BL89" s="99">
        <f t="shared" ca="1" si="846"/>
        <v>2.6284531051623539E-3</v>
      </c>
      <c r="BM89" s="99">
        <f t="shared" ca="1" si="846"/>
        <v>2.6284531051623539E-3</v>
      </c>
      <c r="BN89" s="99">
        <f t="shared" ca="1" si="846"/>
        <v>2.6284531051623539E-3</v>
      </c>
      <c r="BO89" s="99">
        <f t="shared" ca="1" si="846"/>
        <v>2.6284531051623539E-3</v>
      </c>
      <c r="BP89" s="99">
        <f t="shared" ca="1" si="846"/>
        <v>2.6284531051623539E-3</v>
      </c>
      <c r="BQ89" s="99">
        <f t="shared" ca="1" si="846"/>
        <v>2.6284531051623539E-3</v>
      </c>
      <c r="BR89" s="99">
        <f t="shared" ca="1" si="846"/>
        <v>2.6284531051623539E-3</v>
      </c>
      <c r="BS89" s="99">
        <f t="shared" ca="1" si="846"/>
        <v>2.6284531051623539E-3</v>
      </c>
      <c r="BT89" s="99">
        <f t="shared" ca="1" si="846"/>
        <v>2.6284531051623539E-3</v>
      </c>
      <c r="BU89" s="99">
        <f t="shared" ca="1" si="846"/>
        <v>2.6284531051623539E-3</v>
      </c>
      <c r="BV89" s="99">
        <f t="shared" ca="1" si="846"/>
        <v>2.6284531051623539E-3</v>
      </c>
      <c r="BW89" s="99">
        <f t="shared" ref="BW89" ca="1" si="847">+BW86/BV86-1</f>
        <v>2.6284531051623539E-3</v>
      </c>
      <c r="BX89" s="99">
        <f t="shared" ref="BX89" ca="1" si="848">+BX86/BW86-1</f>
        <v>2.6284531051623539E-3</v>
      </c>
      <c r="BY89" s="99">
        <f t="shared" ref="BY89" ca="1" si="849">+BY86/BX86-1</f>
        <v>2.6284531051623539E-3</v>
      </c>
      <c r="BZ89" s="99">
        <f t="shared" ref="BZ89" ca="1" si="850">+BZ86/BY86-1</f>
        <v>2.6284531051623539E-3</v>
      </c>
      <c r="CA89" s="99">
        <f t="shared" ref="CA89" ca="1" si="851">+CA86/BZ86-1</f>
        <v>2.6284531051623539E-3</v>
      </c>
      <c r="CB89" s="99">
        <f t="shared" ref="CB89" ca="1" si="852">+CB86/CA86-1</f>
        <v>2.6284531051623539E-3</v>
      </c>
      <c r="CC89" s="99">
        <f t="shared" ref="CC89" ca="1" si="853">+CC86/CB86-1</f>
        <v>2.6284531051623539E-3</v>
      </c>
      <c r="CD89" s="99">
        <f t="shared" ref="CD89" ca="1" si="854">+CD86/CC86-1</f>
        <v>2.6284531051623539E-3</v>
      </c>
      <c r="CE89" s="99">
        <f t="shared" ref="CE89" ca="1" si="855">+CE86/CD86-1</f>
        <v>2.6284531051623539E-3</v>
      </c>
      <c r="CF89" s="99">
        <f t="shared" ref="CF89" ca="1" si="856">+CF86/CE86-1</f>
        <v>2.6284531051623539E-3</v>
      </c>
      <c r="CG89" s="99">
        <f t="shared" ref="CG89" ca="1" si="857">+CG86/CF86-1</f>
        <v>2.6284531051623539E-3</v>
      </c>
      <c r="CH89" s="99">
        <f t="shared" ref="CH89" ca="1" si="858">+CH86/CG86-1</f>
        <v>2.6284531051623539E-3</v>
      </c>
      <c r="CI89" s="99">
        <f t="shared" ref="CI89" ca="1" si="859">+CI86/CH86-1</f>
        <v>2.6284531051623539E-3</v>
      </c>
      <c r="CJ89" s="99">
        <f t="shared" ref="CJ89" ca="1" si="860">+CJ86/CI86-1</f>
        <v>2.6284531051623539E-3</v>
      </c>
      <c r="CK89" s="99">
        <f t="shared" ref="CK89" ca="1" si="861">+CK86/CJ86-1</f>
        <v>2.6284531051623539E-3</v>
      </c>
      <c r="CL89" s="99">
        <f t="shared" ref="CL89" ca="1" si="862">+CL86/CK86-1</f>
        <v>2.6284531051623539E-3</v>
      </c>
      <c r="CM89" s="99">
        <f t="shared" ref="CM89" ca="1" si="863">+CM86/CL86-1</f>
        <v>2.6284531051623539E-3</v>
      </c>
      <c r="CN89" s="99">
        <f t="shared" ref="CN89" ca="1" si="864">+CN86/CM86-1</f>
        <v>2.6284531051623539E-3</v>
      </c>
      <c r="CO89" s="99">
        <f t="shared" ref="CO89" ca="1" si="865">+CO86/CN86-1</f>
        <v>2.6284531051623539E-3</v>
      </c>
      <c r="CP89" s="99">
        <f t="shared" ref="CP89" ca="1" si="866">+CP86/CO86-1</f>
        <v>2.6284531051623539E-3</v>
      </c>
      <c r="CQ89" s="99">
        <f t="shared" ref="CQ89" ca="1" si="867">+CQ86/CP86-1</f>
        <v>2.6284531051623539E-3</v>
      </c>
      <c r="CR89" s="99">
        <f t="shared" ref="CR89" ca="1" si="868">+CR86/CQ86-1</f>
        <v>2.6284531051623539E-3</v>
      </c>
      <c r="CS89" s="99">
        <f t="shared" ref="CS89" ca="1" si="869">+CS86/CR86-1</f>
        <v>2.6284531051623539E-3</v>
      </c>
      <c r="CT89" s="99">
        <f t="shared" ref="CT89" ca="1" si="870">+CT86/CS86-1</f>
        <v>2.6284531051623539E-3</v>
      </c>
      <c r="CU89" s="99">
        <f t="shared" ref="CU89" ca="1" si="871">+CU86/CT86-1</f>
        <v>2.6284531051623539E-3</v>
      </c>
      <c r="CV89" s="99">
        <f t="shared" ref="CV89" ca="1" si="872">+CV86/CU86-1</f>
        <v>2.6284531051623539E-3</v>
      </c>
      <c r="CW89" s="99">
        <f t="shared" ref="CW89" ca="1" si="873">+CW86/CV86-1</f>
        <v>2.6284531051623539E-3</v>
      </c>
      <c r="CX89" s="99">
        <f t="shared" ref="CX89" ca="1" si="874">+CX86/CW86-1</f>
        <v>2.6284531051623539E-3</v>
      </c>
      <c r="CY89" s="99">
        <f t="shared" ref="CY89" ca="1" si="875">+CY86/CX86-1</f>
        <v>2.6284531051623539E-3</v>
      </c>
      <c r="CZ89" s="99">
        <f t="shared" ref="CZ89" ca="1" si="876">+CZ86/CY86-1</f>
        <v>2.6284531051623539E-3</v>
      </c>
      <c r="DA89" s="99">
        <f t="shared" ref="DA89" ca="1" si="877">+DA86/CZ86-1</f>
        <v>2.6284531051623539E-3</v>
      </c>
      <c r="DB89" s="99">
        <f t="shared" ref="DB89" ca="1" si="878">+DB86/DA86-1</f>
        <v>2.6284531051623539E-3</v>
      </c>
      <c r="DC89" s="99">
        <f t="shared" ref="DC89" ca="1" si="879">+DC86/DB86-1</f>
        <v>2.6284531051623539E-3</v>
      </c>
      <c r="DD89" s="99">
        <f t="shared" ref="DD89" ca="1" si="880">+DD86/DC86-1</f>
        <v>2.6284531051623539E-3</v>
      </c>
      <c r="DE89" s="99">
        <f t="shared" ref="DE89" ca="1" si="881">+DE86/DD86-1</f>
        <v>2.6284531051623539E-3</v>
      </c>
      <c r="DF89" s="99">
        <f t="shared" ref="DF89" ca="1" si="882">+DF86/DE86-1</f>
        <v>2.6284531051623539E-3</v>
      </c>
      <c r="DG89" s="99">
        <f t="shared" ref="DG89" ca="1" si="883">+DG86/DF86-1</f>
        <v>2.6284531051623539E-3</v>
      </c>
      <c r="DH89" s="99">
        <f t="shared" ref="DH89" ca="1" si="884">+DH86/DG86-1</f>
        <v>2.6284531051623539E-3</v>
      </c>
      <c r="DI89" s="99">
        <f t="shared" ref="DI89" ca="1" si="885">+DI86/DH86-1</f>
        <v>2.6284531051623539E-3</v>
      </c>
      <c r="DJ89" s="99">
        <f t="shared" ref="DJ89" ca="1" si="886">+DJ86/DI86-1</f>
        <v>2.6284531051623539E-3</v>
      </c>
      <c r="DK89" s="99">
        <f t="shared" ref="DK89" ca="1" si="887">+DK86/DJ86-1</f>
        <v>2.6284531051623539E-3</v>
      </c>
      <c r="DL89" s="99">
        <f t="shared" ref="DL89" ca="1" si="888">+DL86/DK86-1</f>
        <v>2.6284531051623539E-3</v>
      </c>
      <c r="DM89" s="99">
        <f t="shared" ref="DM89" ca="1" si="889">+DM86/DL86-1</f>
        <v>2.6284531051623539E-3</v>
      </c>
      <c r="DN89" s="99">
        <f t="shared" ref="DN89" ca="1" si="890">+DN86/DM86-1</f>
        <v>2.6284531051623539E-3</v>
      </c>
      <c r="DO89" s="99">
        <f t="shared" ref="DO89" ca="1" si="891">+DO86/DN86-1</f>
        <v>2.6284531051623539E-3</v>
      </c>
      <c r="DP89" s="99">
        <f t="shared" ref="DP89" ca="1" si="892">+DP86/DO86-1</f>
        <v>2.6284531051623539E-3</v>
      </c>
      <c r="DQ89" s="99">
        <f t="shared" ref="DQ89" ca="1" si="893">+DQ86/DP86-1</f>
        <v>2.6284531051623539E-3</v>
      </c>
      <c r="DR89" s="99">
        <f t="shared" ref="DR89" ca="1" si="894">+DR86/DQ86-1</f>
        <v>2.6284531051623539E-3</v>
      </c>
      <c r="DS89" s="99">
        <f t="shared" ref="DS89" ca="1" si="895">+DS86/DR86-1</f>
        <v>2.6284531051623539E-3</v>
      </c>
      <c r="DT89" s="99">
        <f t="shared" ref="DT89" ca="1" si="896">+DT86/DS86-1</f>
        <v>2.6284531051623539E-3</v>
      </c>
      <c r="DU89" s="99">
        <f t="shared" ref="DU89" ca="1" si="897">+DU86/DT86-1</f>
        <v>2.6284531051623539E-3</v>
      </c>
      <c r="DV89" s="99">
        <f t="shared" ref="DV89" ca="1" si="898">+DV86/DU86-1</f>
        <v>2.6284531051623539E-3</v>
      </c>
      <c r="DW89" s="99">
        <f t="shared" ref="DW89" ca="1" si="899">+DW86/DV86-1</f>
        <v>2.6284531051623539E-3</v>
      </c>
      <c r="DX89" s="99">
        <f t="shared" ref="DX89" ca="1" si="900">+DX86/DW86-1</f>
        <v>2.6284531051623539E-3</v>
      </c>
      <c r="DY89" s="99">
        <f t="shared" ref="DY89" ca="1" si="901">+DY86/DX86-1</f>
        <v>2.6284531051623539E-3</v>
      </c>
      <c r="DZ89" s="99">
        <f t="shared" ref="DZ89" ca="1" si="902">+DZ86/DY86-1</f>
        <v>2.6284531051623539E-3</v>
      </c>
      <c r="EA89" s="99">
        <f t="shared" ref="EA89" ca="1" si="903">+EA86/DZ86-1</f>
        <v>2.6284531051623539E-3</v>
      </c>
      <c r="EB89" s="99">
        <f t="shared" ref="EB89" ca="1" si="904">+EB86/EA86-1</f>
        <v>2.6284531051623539E-3</v>
      </c>
      <c r="EC89" s="99">
        <f t="shared" ref="EC89:ED89" ca="1" si="905">+EC86/EB86-1</f>
        <v>2.6284531051623539E-3</v>
      </c>
      <c r="ED89" s="99">
        <f t="shared" ca="1" si="905"/>
        <v>2.6284531051623539E-3</v>
      </c>
    </row>
    <row r="90" spans="2:134" ht="15" customHeight="1" x14ac:dyDescent="0.3">
      <c r="B90" s="10"/>
      <c r="C90" s="8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78"/>
      <c r="O90" s="97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99"/>
      <c r="CM90" s="99"/>
      <c r="CN90" s="99"/>
      <c r="CO90" s="99"/>
      <c r="CP90" s="99"/>
      <c r="CQ90" s="99"/>
      <c r="CR90" s="99"/>
      <c r="CS90" s="99"/>
      <c r="CT90" s="99"/>
      <c r="CU90" s="99"/>
      <c r="CV90" s="99"/>
      <c r="CW90" s="99"/>
      <c r="CX90" s="99"/>
      <c r="CY90" s="99"/>
      <c r="CZ90" s="99"/>
      <c r="DA90" s="99"/>
      <c r="DB90" s="99"/>
      <c r="DC90" s="99"/>
      <c r="DD90" s="99"/>
      <c r="DE90" s="99"/>
      <c r="DF90" s="99"/>
      <c r="DG90" s="99"/>
      <c r="DH90" s="99"/>
      <c r="DI90" s="99"/>
      <c r="DJ90" s="99"/>
      <c r="DK90" s="99"/>
      <c r="DL90" s="99"/>
      <c r="DM90" s="99"/>
      <c r="DN90" s="99"/>
      <c r="DO90" s="99"/>
      <c r="DP90" s="99"/>
      <c r="DQ90" s="99"/>
      <c r="DR90" s="99"/>
      <c r="DS90" s="99"/>
      <c r="DT90" s="99"/>
      <c r="DU90" s="99"/>
      <c r="DV90" s="99"/>
      <c r="DW90" s="99"/>
      <c r="DX90" s="99"/>
      <c r="DY90" s="99"/>
      <c r="DZ90" s="99"/>
      <c r="EA90" s="99"/>
      <c r="EB90" s="99"/>
      <c r="EC90" s="99"/>
      <c r="ED90" s="99"/>
    </row>
    <row r="91" spans="2:134" ht="15" customHeight="1" x14ac:dyDescent="0.3">
      <c r="B91" s="8" t="s">
        <v>102</v>
      </c>
      <c r="C91" s="51"/>
      <c r="D91" s="103">
        <f ca="1">+Z91</f>
        <v>0</v>
      </c>
      <c r="E91" s="103">
        <f ca="1">+AL91</f>
        <v>0</v>
      </c>
      <c r="F91" s="103">
        <f ca="1">+AX91</f>
        <v>0</v>
      </c>
      <c r="G91" s="103">
        <f ca="1">+BJ91</f>
        <v>0</v>
      </c>
      <c r="H91" s="103">
        <f ca="1">+BV91</f>
        <v>0</v>
      </c>
      <c r="I91" s="103">
        <f ca="1">+CH91</f>
        <v>0</v>
      </c>
      <c r="J91" s="103">
        <f ca="1">+CT91</f>
        <v>0</v>
      </c>
      <c r="K91" s="103">
        <f ca="1">+DF91</f>
        <v>0</v>
      </c>
      <c r="L91" s="103">
        <f ca="1">+DR91</f>
        <v>0</v>
      </c>
      <c r="M91" s="103">
        <f ca="1">+ED91</f>
        <v>0</v>
      </c>
      <c r="N91" s="78"/>
      <c r="O91" s="103">
        <f ca="1">+Inputs!C13-Inputs!D13</f>
        <v>0</v>
      </c>
      <c r="P91" s="103">
        <f ca="1">+O93</f>
        <v>0</v>
      </c>
      <c r="Q91" s="103">
        <f t="shared" ref="Q91:BV91" ca="1" si="906">+P93</f>
        <v>0</v>
      </c>
      <c r="R91" s="103">
        <f t="shared" ca="1" si="906"/>
        <v>0</v>
      </c>
      <c r="S91" s="103">
        <f t="shared" ca="1" si="906"/>
        <v>0</v>
      </c>
      <c r="T91" s="103">
        <f t="shared" ca="1" si="906"/>
        <v>0</v>
      </c>
      <c r="U91" s="103">
        <f t="shared" ca="1" si="906"/>
        <v>0</v>
      </c>
      <c r="V91" s="103">
        <f t="shared" ca="1" si="906"/>
        <v>0</v>
      </c>
      <c r="W91" s="103">
        <f t="shared" ca="1" si="906"/>
        <v>0</v>
      </c>
      <c r="X91" s="103">
        <f t="shared" ca="1" si="906"/>
        <v>0</v>
      </c>
      <c r="Y91" s="103">
        <f t="shared" ca="1" si="906"/>
        <v>0</v>
      </c>
      <c r="Z91" s="103">
        <f t="shared" ca="1" si="906"/>
        <v>0</v>
      </c>
      <c r="AA91" s="103">
        <f t="shared" ca="1" si="906"/>
        <v>0</v>
      </c>
      <c r="AB91" s="103">
        <f t="shared" ca="1" si="906"/>
        <v>0</v>
      </c>
      <c r="AC91" s="103">
        <f t="shared" ca="1" si="906"/>
        <v>0</v>
      </c>
      <c r="AD91" s="103">
        <f t="shared" ca="1" si="906"/>
        <v>0</v>
      </c>
      <c r="AE91" s="103">
        <f t="shared" ca="1" si="906"/>
        <v>0</v>
      </c>
      <c r="AF91" s="103">
        <f t="shared" ca="1" si="906"/>
        <v>0</v>
      </c>
      <c r="AG91" s="103">
        <f t="shared" ca="1" si="906"/>
        <v>0</v>
      </c>
      <c r="AH91" s="103">
        <f t="shared" ca="1" si="906"/>
        <v>0</v>
      </c>
      <c r="AI91" s="103">
        <f t="shared" ca="1" si="906"/>
        <v>0</v>
      </c>
      <c r="AJ91" s="103">
        <f t="shared" ca="1" si="906"/>
        <v>0</v>
      </c>
      <c r="AK91" s="103">
        <f t="shared" ca="1" si="906"/>
        <v>0</v>
      </c>
      <c r="AL91" s="103">
        <f t="shared" ca="1" si="906"/>
        <v>0</v>
      </c>
      <c r="AM91" s="103">
        <f t="shared" ca="1" si="906"/>
        <v>0</v>
      </c>
      <c r="AN91" s="103">
        <f t="shared" ca="1" si="906"/>
        <v>0</v>
      </c>
      <c r="AO91" s="103">
        <f t="shared" ca="1" si="906"/>
        <v>0</v>
      </c>
      <c r="AP91" s="103">
        <f t="shared" ca="1" si="906"/>
        <v>0</v>
      </c>
      <c r="AQ91" s="103">
        <f t="shared" ca="1" si="906"/>
        <v>0</v>
      </c>
      <c r="AR91" s="103">
        <f t="shared" ca="1" si="906"/>
        <v>0</v>
      </c>
      <c r="AS91" s="103">
        <f t="shared" ca="1" si="906"/>
        <v>0</v>
      </c>
      <c r="AT91" s="103">
        <f t="shared" ca="1" si="906"/>
        <v>0</v>
      </c>
      <c r="AU91" s="103">
        <f t="shared" ca="1" si="906"/>
        <v>0</v>
      </c>
      <c r="AV91" s="103">
        <f t="shared" ca="1" si="906"/>
        <v>0</v>
      </c>
      <c r="AW91" s="103">
        <f t="shared" ca="1" si="906"/>
        <v>0</v>
      </c>
      <c r="AX91" s="103">
        <f t="shared" ca="1" si="906"/>
        <v>0</v>
      </c>
      <c r="AY91" s="103">
        <f t="shared" ca="1" si="906"/>
        <v>0</v>
      </c>
      <c r="AZ91" s="103">
        <f t="shared" ca="1" si="906"/>
        <v>0</v>
      </c>
      <c r="BA91" s="103">
        <f t="shared" ca="1" si="906"/>
        <v>0</v>
      </c>
      <c r="BB91" s="103">
        <f t="shared" ca="1" si="906"/>
        <v>0</v>
      </c>
      <c r="BC91" s="103">
        <f t="shared" ca="1" si="906"/>
        <v>0</v>
      </c>
      <c r="BD91" s="103">
        <f t="shared" ca="1" si="906"/>
        <v>0</v>
      </c>
      <c r="BE91" s="103">
        <f t="shared" ca="1" si="906"/>
        <v>0</v>
      </c>
      <c r="BF91" s="103">
        <f t="shared" ca="1" si="906"/>
        <v>0</v>
      </c>
      <c r="BG91" s="103">
        <f t="shared" ca="1" si="906"/>
        <v>0</v>
      </c>
      <c r="BH91" s="103">
        <f t="shared" ca="1" si="906"/>
        <v>0</v>
      </c>
      <c r="BI91" s="103">
        <f t="shared" ca="1" si="906"/>
        <v>0</v>
      </c>
      <c r="BJ91" s="103">
        <f t="shared" ca="1" si="906"/>
        <v>0</v>
      </c>
      <c r="BK91" s="103">
        <f t="shared" ca="1" si="906"/>
        <v>0</v>
      </c>
      <c r="BL91" s="103">
        <f t="shared" ca="1" si="906"/>
        <v>0</v>
      </c>
      <c r="BM91" s="103">
        <f t="shared" ca="1" si="906"/>
        <v>0</v>
      </c>
      <c r="BN91" s="103">
        <f t="shared" ca="1" si="906"/>
        <v>0</v>
      </c>
      <c r="BO91" s="103">
        <f t="shared" ca="1" si="906"/>
        <v>0</v>
      </c>
      <c r="BP91" s="103">
        <f t="shared" ca="1" si="906"/>
        <v>0</v>
      </c>
      <c r="BQ91" s="103">
        <f t="shared" ca="1" si="906"/>
        <v>0</v>
      </c>
      <c r="BR91" s="103">
        <f t="shared" ca="1" si="906"/>
        <v>0</v>
      </c>
      <c r="BS91" s="103">
        <f t="shared" ca="1" si="906"/>
        <v>0</v>
      </c>
      <c r="BT91" s="103">
        <f t="shared" ca="1" si="906"/>
        <v>0</v>
      </c>
      <c r="BU91" s="103">
        <f t="shared" ca="1" si="906"/>
        <v>0</v>
      </c>
      <c r="BV91" s="103">
        <f t="shared" ca="1" si="906"/>
        <v>0</v>
      </c>
      <c r="BW91" s="103">
        <f t="shared" ref="BW91" ca="1" si="907">+BV93</f>
        <v>0</v>
      </c>
      <c r="BX91" s="103">
        <f t="shared" ref="BX91" ca="1" si="908">+BW93</f>
        <v>0</v>
      </c>
      <c r="BY91" s="103">
        <f t="shared" ref="BY91" ca="1" si="909">+BX93</f>
        <v>0</v>
      </c>
      <c r="BZ91" s="103">
        <f t="shared" ref="BZ91" ca="1" si="910">+BY93</f>
        <v>0</v>
      </c>
      <c r="CA91" s="103">
        <f t="shared" ref="CA91" ca="1" si="911">+BZ93</f>
        <v>0</v>
      </c>
      <c r="CB91" s="103">
        <f t="shared" ref="CB91" ca="1" si="912">+CA93</f>
        <v>0</v>
      </c>
      <c r="CC91" s="103">
        <f t="shared" ref="CC91" ca="1" si="913">+CB93</f>
        <v>0</v>
      </c>
      <c r="CD91" s="103">
        <f t="shared" ref="CD91" ca="1" si="914">+CC93</f>
        <v>0</v>
      </c>
      <c r="CE91" s="103">
        <f t="shared" ref="CE91" ca="1" si="915">+CD93</f>
        <v>0</v>
      </c>
      <c r="CF91" s="103">
        <f t="shared" ref="CF91" ca="1" si="916">+CE93</f>
        <v>0</v>
      </c>
      <c r="CG91" s="103">
        <f t="shared" ref="CG91" ca="1" si="917">+CF93</f>
        <v>0</v>
      </c>
      <c r="CH91" s="103">
        <f t="shared" ref="CH91" ca="1" si="918">+CG93</f>
        <v>0</v>
      </c>
      <c r="CI91" s="103">
        <f t="shared" ref="CI91" ca="1" si="919">+CH93</f>
        <v>0</v>
      </c>
      <c r="CJ91" s="103">
        <f t="shared" ref="CJ91" ca="1" si="920">+CI93</f>
        <v>0</v>
      </c>
      <c r="CK91" s="103">
        <f t="shared" ref="CK91" ca="1" si="921">+CJ93</f>
        <v>0</v>
      </c>
      <c r="CL91" s="103">
        <f t="shared" ref="CL91" ca="1" si="922">+CK93</f>
        <v>0</v>
      </c>
      <c r="CM91" s="103">
        <f t="shared" ref="CM91" ca="1" si="923">+CL93</f>
        <v>0</v>
      </c>
      <c r="CN91" s="103">
        <f t="shared" ref="CN91" ca="1" si="924">+CM93</f>
        <v>0</v>
      </c>
      <c r="CO91" s="103">
        <f t="shared" ref="CO91" ca="1" si="925">+CN93</f>
        <v>0</v>
      </c>
      <c r="CP91" s="103">
        <f t="shared" ref="CP91" ca="1" si="926">+CO93</f>
        <v>0</v>
      </c>
      <c r="CQ91" s="103">
        <f t="shared" ref="CQ91" ca="1" si="927">+CP93</f>
        <v>0</v>
      </c>
      <c r="CR91" s="103">
        <f t="shared" ref="CR91" ca="1" si="928">+CQ93</f>
        <v>0</v>
      </c>
      <c r="CS91" s="103">
        <f t="shared" ref="CS91" ca="1" si="929">+CR93</f>
        <v>0</v>
      </c>
      <c r="CT91" s="103">
        <f t="shared" ref="CT91" ca="1" si="930">+CS93</f>
        <v>0</v>
      </c>
      <c r="CU91" s="103">
        <f t="shared" ref="CU91" ca="1" si="931">+CT93</f>
        <v>0</v>
      </c>
      <c r="CV91" s="103">
        <f t="shared" ref="CV91" ca="1" si="932">+CU93</f>
        <v>0</v>
      </c>
      <c r="CW91" s="103">
        <f t="shared" ref="CW91" ca="1" si="933">+CV93</f>
        <v>0</v>
      </c>
      <c r="CX91" s="103">
        <f t="shared" ref="CX91" ca="1" si="934">+CW93</f>
        <v>0</v>
      </c>
      <c r="CY91" s="103">
        <f t="shared" ref="CY91" ca="1" si="935">+CX93</f>
        <v>0</v>
      </c>
      <c r="CZ91" s="103">
        <f t="shared" ref="CZ91" ca="1" si="936">+CY93</f>
        <v>0</v>
      </c>
      <c r="DA91" s="103">
        <f t="shared" ref="DA91" ca="1" si="937">+CZ93</f>
        <v>0</v>
      </c>
      <c r="DB91" s="103">
        <f t="shared" ref="DB91" ca="1" si="938">+DA93</f>
        <v>0</v>
      </c>
      <c r="DC91" s="103">
        <f t="shared" ref="DC91" ca="1" si="939">+DB93</f>
        <v>0</v>
      </c>
      <c r="DD91" s="103">
        <f t="shared" ref="DD91" ca="1" si="940">+DC93</f>
        <v>0</v>
      </c>
      <c r="DE91" s="103">
        <f t="shared" ref="DE91" ca="1" si="941">+DD93</f>
        <v>0</v>
      </c>
      <c r="DF91" s="103">
        <f t="shared" ref="DF91" ca="1" si="942">+DE93</f>
        <v>0</v>
      </c>
      <c r="DG91" s="103">
        <f t="shared" ref="DG91" ca="1" si="943">+DF93</f>
        <v>0</v>
      </c>
      <c r="DH91" s="103">
        <f t="shared" ref="DH91" ca="1" si="944">+DG93</f>
        <v>0</v>
      </c>
      <c r="DI91" s="103">
        <f t="shared" ref="DI91" ca="1" si="945">+DH93</f>
        <v>0</v>
      </c>
      <c r="DJ91" s="103">
        <f t="shared" ref="DJ91" ca="1" si="946">+DI93</f>
        <v>0</v>
      </c>
      <c r="DK91" s="103">
        <f t="shared" ref="DK91" ca="1" si="947">+DJ93</f>
        <v>0</v>
      </c>
      <c r="DL91" s="103">
        <f t="shared" ref="DL91" ca="1" si="948">+DK93</f>
        <v>0</v>
      </c>
      <c r="DM91" s="103">
        <f t="shared" ref="DM91" ca="1" si="949">+DL93</f>
        <v>0</v>
      </c>
      <c r="DN91" s="103">
        <f t="shared" ref="DN91" ca="1" si="950">+DM93</f>
        <v>0</v>
      </c>
      <c r="DO91" s="103">
        <f t="shared" ref="DO91" ca="1" si="951">+DN93</f>
        <v>0</v>
      </c>
      <c r="DP91" s="103">
        <f t="shared" ref="DP91" ca="1" si="952">+DO93</f>
        <v>0</v>
      </c>
      <c r="DQ91" s="103">
        <f t="shared" ref="DQ91" ca="1" si="953">+DP93</f>
        <v>0</v>
      </c>
      <c r="DR91" s="103">
        <f t="shared" ref="DR91" ca="1" si="954">+DQ93</f>
        <v>0</v>
      </c>
      <c r="DS91" s="103">
        <f t="shared" ref="DS91" ca="1" si="955">+DR93</f>
        <v>0</v>
      </c>
      <c r="DT91" s="103">
        <f t="shared" ref="DT91" ca="1" si="956">+DS93</f>
        <v>0</v>
      </c>
      <c r="DU91" s="103">
        <f t="shared" ref="DU91" ca="1" si="957">+DT93</f>
        <v>0</v>
      </c>
      <c r="DV91" s="103">
        <f t="shared" ref="DV91" ca="1" si="958">+DU93</f>
        <v>0</v>
      </c>
      <c r="DW91" s="103">
        <f t="shared" ref="DW91" ca="1" si="959">+DV93</f>
        <v>0</v>
      </c>
      <c r="DX91" s="103">
        <f t="shared" ref="DX91" ca="1" si="960">+DW93</f>
        <v>0</v>
      </c>
      <c r="DY91" s="103">
        <f t="shared" ref="DY91" ca="1" si="961">+DX93</f>
        <v>0</v>
      </c>
      <c r="DZ91" s="103">
        <f t="shared" ref="DZ91" ca="1" si="962">+DY93</f>
        <v>0</v>
      </c>
      <c r="EA91" s="103">
        <f t="shared" ref="EA91" ca="1" si="963">+DZ93</f>
        <v>0</v>
      </c>
      <c r="EB91" s="103">
        <f t="shared" ref="EB91" ca="1" si="964">+EA93</f>
        <v>0</v>
      </c>
      <c r="EC91" s="103">
        <f t="shared" ref="EC91:ED91" ca="1" si="965">+EB93</f>
        <v>0</v>
      </c>
      <c r="ED91" s="103">
        <f t="shared" ca="1" si="965"/>
        <v>0</v>
      </c>
    </row>
    <row r="92" spans="2:134" ht="15" customHeight="1" x14ac:dyDescent="0.3">
      <c r="B92" s="8" t="str">
        <f>+Inputs!B77</f>
        <v>Avg. Monthly Return, Downpayment opp cost</v>
      </c>
      <c r="C92" s="8"/>
      <c r="D92" s="102"/>
      <c r="E92" s="102" t="str">
        <f ca="1">+IFERROR(E91/D91-1,"N/A")</f>
        <v>N/A</v>
      </c>
      <c r="F92" s="102" t="str">
        <f t="shared" ref="F92:H92" ca="1" si="966">+IFERROR(F91/E91-1,"N/A")</f>
        <v>N/A</v>
      </c>
      <c r="G92" s="102" t="str">
        <f t="shared" ca="1" si="966"/>
        <v>N/A</v>
      </c>
      <c r="H92" s="102" t="str">
        <f t="shared" ca="1" si="966"/>
        <v>N/A</v>
      </c>
      <c r="I92" s="102" t="str">
        <f t="shared" ref="I92" ca="1" si="967">+IFERROR(I91/H91-1,"N/A")</f>
        <v>N/A</v>
      </c>
      <c r="J92" s="102" t="str">
        <f t="shared" ref="J92" ca="1" si="968">+IFERROR(J91/I91-1,"N/A")</f>
        <v>N/A</v>
      </c>
      <c r="K92" s="102" t="str">
        <f t="shared" ref="K92" ca="1" si="969">+IFERROR(K91/J91-1,"N/A")</f>
        <v>N/A</v>
      </c>
      <c r="L92" s="102" t="str">
        <f t="shared" ref="L92" ca="1" si="970">+IFERROR(L91/K91-1,"N/A")</f>
        <v>N/A</v>
      </c>
      <c r="M92" s="102" t="str">
        <f t="shared" ref="M92" ca="1" si="971">+IFERROR(M91/L91-1,"N/A")</f>
        <v>N/A</v>
      </c>
      <c r="N92" s="78"/>
      <c r="O92" s="102">
        <f ca="1">+Inputs!C77</f>
        <v>5.6544900215472751E-3</v>
      </c>
      <c r="P92" s="102">
        <f ca="1">+O92</f>
        <v>5.6544900215472751E-3</v>
      </c>
      <c r="Q92" s="102">
        <f t="shared" ref="Q92:BV92" ca="1" si="972">+P92</f>
        <v>5.6544900215472751E-3</v>
      </c>
      <c r="R92" s="102">
        <f t="shared" ca="1" si="972"/>
        <v>5.6544900215472751E-3</v>
      </c>
      <c r="S92" s="102">
        <f t="shared" ca="1" si="972"/>
        <v>5.6544900215472751E-3</v>
      </c>
      <c r="T92" s="102">
        <f t="shared" ca="1" si="972"/>
        <v>5.6544900215472751E-3</v>
      </c>
      <c r="U92" s="102">
        <f t="shared" ca="1" si="972"/>
        <v>5.6544900215472751E-3</v>
      </c>
      <c r="V92" s="102">
        <f t="shared" ca="1" si="972"/>
        <v>5.6544900215472751E-3</v>
      </c>
      <c r="W92" s="102">
        <f t="shared" ca="1" si="972"/>
        <v>5.6544900215472751E-3</v>
      </c>
      <c r="X92" s="102">
        <f t="shared" ca="1" si="972"/>
        <v>5.6544900215472751E-3</v>
      </c>
      <c r="Y92" s="102">
        <f t="shared" ca="1" si="972"/>
        <v>5.6544900215472751E-3</v>
      </c>
      <c r="Z92" s="102">
        <f t="shared" ca="1" si="972"/>
        <v>5.6544900215472751E-3</v>
      </c>
      <c r="AA92" s="102">
        <f t="shared" ca="1" si="972"/>
        <v>5.6544900215472751E-3</v>
      </c>
      <c r="AB92" s="102">
        <f t="shared" ca="1" si="972"/>
        <v>5.6544900215472751E-3</v>
      </c>
      <c r="AC92" s="102">
        <f t="shared" ca="1" si="972"/>
        <v>5.6544900215472751E-3</v>
      </c>
      <c r="AD92" s="102">
        <f t="shared" ca="1" si="972"/>
        <v>5.6544900215472751E-3</v>
      </c>
      <c r="AE92" s="102">
        <f t="shared" ca="1" si="972"/>
        <v>5.6544900215472751E-3</v>
      </c>
      <c r="AF92" s="102">
        <f t="shared" ca="1" si="972"/>
        <v>5.6544900215472751E-3</v>
      </c>
      <c r="AG92" s="102">
        <f t="shared" ca="1" si="972"/>
        <v>5.6544900215472751E-3</v>
      </c>
      <c r="AH92" s="102">
        <f t="shared" ca="1" si="972"/>
        <v>5.6544900215472751E-3</v>
      </c>
      <c r="AI92" s="102">
        <f t="shared" ca="1" si="972"/>
        <v>5.6544900215472751E-3</v>
      </c>
      <c r="AJ92" s="102">
        <f t="shared" ca="1" si="972"/>
        <v>5.6544900215472751E-3</v>
      </c>
      <c r="AK92" s="102">
        <f t="shared" ca="1" si="972"/>
        <v>5.6544900215472751E-3</v>
      </c>
      <c r="AL92" s="102">
        <f t="shared" ca="1" si="972"/>
        <v>5.6544900215472751E-3</v>
      </c>
      <c r="AM92" s="102">
        <f t="shared" ca="1" si="972"/>
        <v>5.6544900215472751E-3</v>
      </c>
      <c r="AN92" s="102">
        <f t="shared" ca="1" si="972"/>
        <v>5.6544900215472751E-3</v>
      </c>
      <c r="AO92" s="102">
        <f t="shared" ca="1" si="972"/>
        <v>5.6544900215472751E-3</v>
      </c>
      <c r="AP92" s="102">
        <f t="shared" ca="1" si="972"/>
        <v>5.6544900215472751E-3</v>
      </c>
      <c r="AQ92" s="102">
        <f t="shared" ca="1" si="972"/>
        <v>5.6544900215472751E-3</v>
      </c>
      <c r="AR92" s="102">
        <f t="shared" ca="1" si="972"/>
        <v>5.6544900215472751E-3</v>
      </c>
      <c r="AS92" s="102">
        <f t="shared" ca="1" si="972"/>
        <v>5.6544900215472751E-3</v>
      </c>
      <c r="AT92" s="102">
        <f t="shared" ca="1" si="972"/>
        <v>5.6544900215472751E-3</v>
      </c>
      <c r="AU92" s="102">
        <f t="shared" ca="1" si="972"/>
        <v>5.6544900215472751E-3</v>
      </c>
      <c r="AV92" s="102">
        <f t="shared" ca="1" si="972"/>
        <v>5.6544900215472751E-3</v>
      </c>
      <c r="AW92" s="102">
        <f t="shared" ca="1" si="972"/>
        <v>5.6544900215472751E-3</v>
      </c>
      <c r="AX92" s="102">
        <f t="shared" ca="1" si="972"/>
        <v>5.6544900215472751E-3</v>
      </c>
      <c r="AY92" s="102">
        <f t="shared" ca="1" si="972"/>
        <v>5.6544900215472751E-3</v>
      </c>
      <c r="AZ92" s="102">
        <f t="shared" ca="1" si="972"/>
        <v>5.6544900215472751E-3</v>
      </c>
      <c r="BA92" s="102">
        <f t="shared" ca="1" si="972"/>
        <v>5.6544900215472751E-3</v>
      </c>
      <c r="BB92" s="102">
        <f t="shared" ca="1" si="972"/>
        <v>5.6544900215472751E-3</v>
      </c>
      <c r="BC92" s="102">
        <f t="shared" ca="1" si="972"/>
        <v>5.6544900215472751E-3</v>
      </c>
      <c r="BD92" s="102">
        <f t="shared" ca="1" si="972"/>
        <v>5.6544900215472751E-3</v>
      </c>
      <c r="BE92" s="102">
        <f t="shared" ca="1" si="972"/>
        <v>5.6544900215472751E-3</v>
      </c>
      <c r="BF92" s="102">
        <f t="shared" ca="1" si="972"/>
        <v>5.6544900215472751E-3</v>
      </c>
      <c r="BG92" s="102">
        <f t="shared" ca="1" si="972"/>
        <v>5.6544900215472751E-3</v>
      </c>
      <c r="BH92" s="102">
        <f t="shared" ca="1" si="972"/>
        <v>5.6544900215472751E-3</v>
      </c>
      <c r="BI92" s="102">
        <f t="shared" ca="1" si="972"/>
        <v>5.6544900215472751E-3</v>
      </c>
      <c r="BJ92" s="102">
        <f t="shared" ca="1" si="972"/>
        <v>5.6544900215472751E-3</v>
      </c>
      <c r="BK92" s="102">
        <f t="shared" ca="1" si="972"/>
        <v>5.6544900215472751E-3</v>
      </c>
      <c r="BL92" s="102">
        <f t="shared" ca="1" si="972"/>
        <v>5.6544900215472751E-3</v>
      </c>
      <c r="BM92" s="102">
        <f t="shared" ca="1" si="972"/>
        <v>5.6544900215472751E-3</v>
      </c>
      <c r="BN92" s="102">
        <f t="shared" ca="1" si="972"/>
        <v>5.6544900215472751E-3</v>
      </c>
      <c r="BO92" s="102">
        <f t="shared" ca="1" si="972"/>
        <v>5.6544900215472751E-3</v>
      </c>
      <c r="BP92" s="102">
        <f t="shared" ca="1" si="972"/>
        <v>5.6544900215472751E-3</v>
      </c>
      <c r="BQ92" s="102">
        <f t="shared" ca="1" si="972"/>
        <v>5.6544900215472751E-3</v>
      </c>
      <c r="BR92" s="102">
        <f t="shared" ca="1" si="972"/>
        <v>5.6544900215472751E-3</v>
      </c>
      <c r="BS92" s="102">
        <f t="shared" ca="1" si="972"/>
        <v>5.6544900215472751E-3</v>
      </c>
      <c r="BT92" s="102">
        <f t="shared" ca="1" si="972"/>
        <v>5.6544900215472751E-3</v>
      </c>
      <c r="BU92" s="102">
        <f t="shared" ca="1" si="972"/>
        <v>5.6544900215472751E-3</v>
      </c>
      <c r="BV92" s="102">
        <f t="shared" ca="1" si="972"/>
        <v>5.6544900215472751E-3</v>
      </c>
      <c r="BW92" s="102">
        <f t="shared" ref="BW92" ca="1" si="973">+BV92</f>
        <v>5.6544900215472751E-3</v>
      </c>
      <c r="BX92" s="102">
        <f t="shared" ref="BX92" ca="1" si="974">+BW92</f>
        <v>5.6544900215472751E-3</v>
      </c>
      <c r="BY92" s="102">
        <f t="shared" ref="BY92" ca="1" si="975">+BX92</f>
        <v>5.6544900215472751E-3</v>
      </c>
      <c r="BZ92" s="102">
        <f t="shared" ref="BZ92" ca="1" si="976">+BY92</f>
        <v>5.6544900215472751E-3</v>
      </c>
      <c r="CA92" s="102">
        <f t="shared" ref="CA92" ca="1" si="977">+BZ92</f>
        <v>5.6544900215472751E-3</v>
      </c>
      <c r="CB92" s="102">
        <f t="shared" ref="CB92" ca="1" si="978">+CA92</f>
        <v>5.6544900215472751E-3</v>
      </c>
      <c r="CC92" s="102">
        <f t="shared" ref="CC92" ca="1" si="979">+CB92</f>
        <v>5.6544900215472751E-3</v>
      </c>
      <c r="CD92" s="102">
        <f t="shared" ref="CD92" ca="1" si="980">+CC92</f>
        <v>5.6544900215472751E-3</v>
      </c>
      <c r="CE92" s="102">
        <f t="shared" ref="CE92" ca="1" si="981">+CD92</f>
        <v>5.6544900215472751E-3</v>
      </c>
      <c r="CF92" s="102">
        <f t="shared" ref="CF92" ca="1" si="982">+CE92</f>
        <v>5.6544900215472751E-3</v>
      </c>
      <c r="CG92" s="102">
        <f t="shared" ref="CG92" ca="1" si="983">+CF92</f>
        <v>5.6544900215472751E-3</v>
      </c>
      <c r="CH92" s="102">
        <f t="shared" ref="CH92" ca="1" si="984">+CG92</f>
        <v>5.6544900215472751E-3</v>
      </c>
      <c r="CI92" s="102">
        <f t="shared" ref="CI92" ca="1" si="985">+CH92</f>
        <v>5.6544900215472751E-3</v>
      </c>
      <c r="CJ92" s="102">
        <f t="shared" ref="CJ92" ca="1" si="986">+CI92</f>
        <v>5.6544900215472751E-3</v>
      </c>
      <c r="CK92" s="102">
        <f t="shared" ref="CK92" ca="1" si="987">+CJ92</f>
        <v>5.6544900215472751E-3</v>
      </c>
      <c r="CL92" s="102">
        <f t="shared" ref="CL92" ca="1" si="988">+CK92</f>
        <v>5.6544900215472751E-3</v>
      </c>
      <c r="CM92" s="102">
        <f t="shared" ref="CM92" ca="1" si="989">+CL92</f>
        <v>5.6544900215472751E-3</v>
      </c>
      <c r="CN92" s="102">
        <f t="shared" ref="CN92" ca="1" si="990">+CM92</f>
        <v>5.6544900215472751E-3</v>
      </c>
      <c r="CO92" s="102">
        <f t="shared" ref="CO92" ca="1" si="991">+CN92</f>
        <v>5.6544900215472751E-3</v>
      </c>
      <c r="CP92" s="102">
        <f t="shared" ref="CP92" ca="1" si="992">+CO92</f>
        <v>5.6544900215472751E-3</v>
      </c>
      <c r="CQ92" s="102">
        <f t="shared" ref="CQ92" ca="1" si="993">+CP92</f>
        <v>5.6544900215472751E-3</v>
      </c>
      <c r="CR92" s="102">
        <f t="shared" ref="CR92" ca="1" si="994">+CQ92</f>
        <v>5.6544900215472751E-3</v>
      </c>
      <c r="CS92" s="102">
        <f t="shared" ref="CS92" ca="1" si="995">+CR92</f>
        <v>5.6544900215472751E-3</v>
      </c>
      <c r="CT92" s="102">
        <f t="shared" ref="CT92" ca="1" si="996">+CS92</f>
        <v>5.6544900215472751E-3</v>
      </c>
      <c r="CU92" s="102">
        <f t="shared" ref="CU92" ca="1" si="997">+CT92</f>
        <v>5.6544900215472751E-3</v>
      </c>
      <c r="CV92" s="102">
        <f t="shared" ref="CV92" ca="1" si="998">+CU92</f>
        <v>5.6544900215472751E-3</v>
      </c>
      <c r="CW92" s="102">
        <f t="shared" ref="CW92" ca="1" si="999">+CV92</f>
        <v>5.6544900215472751E-3</v>
      </c>
      <c r="CX92" s="102">
        <f t="shared" ref="CX92" ca="1" si="1000">+CW92</f>
        <v>5.6544900215472751E-3</v>
      </c>
      <c r="CY92" s="102">
        <f t="shared" ref="CY92" ca="1" si="1001">+CX92</f>
        <v>5.6544900215472751E-3</v>
      </c>
      <c r="CZ92" s="102">
        <f t="shared" ref="CZ92" ca="1" si="1002">+CY92</f>
        <v>5.6544900215472751E-3</v>
      </c>
      <c r="DA92" s="102">
        <f t="shared" ref="DA92" ca="1" si="1003">+CZ92</f>
        <v>5.6544900215472751E-3</v>
      </c>
      <c r="DB92" s="102">
        <f t="shared" ref="DB92" ca="1" si="1004">+DA92</f>
        <v>5.6544900215472751E-3</v>
      </c>
      <c r="DC92" s="102">
        <f t="shared" ref="DC92" ca="1" si="1005">+DB92</f>
        <v>5.6544900215472751E-3</v>
      </c>
      <c r="DD92" s="102">
        <f t="shared" ref="DD92" ca="1" si="1006">+DC92</f>
        <v>5.6544900215472751E-3</v>
      </c>
      <c r="DE92" s="102">
        <f t="shared" ref="DE92" ca="1" si="1007">+DD92</f>
        <v>5.6544900215472751E-3</v>
      </c>
      <c r="DF92" s="102">
        <f t="shared" ref="DF92" ca="1" si="1008">+DE92</f>
        <v>5.6544900215472751E-3</v>
      </c>
      <c r="DG92" s="102">
        <f t="shared" ref="DG92" ca="1" si="1009">+DF92</f>
        <v>5.6544900215472751E-3</v>
      </c>
      <c r="DH92" s="102">
        <f t="shared" ref="DH92" ca="1" si="1010">+DG92</f>
        <v>5.6544900215472751E-3</v>
      </c>
      <c r="DI92" s="102">
        <f t="shared" ref="DI92" ca="1" si="1011">+DH92</f>
        <v>5.6544900215472751E-3</v>
      </c>
      <c r="DJ92" s="102">
        <f t="shared" ref="DJ92" ca="1" si="1012">+DI92</f>
        <v>5.6544900215472751E-3</v>
      </c>
      <c r="DK92" s="102">
        <f t="shared" ref="DK92" ca="1" si="1013">+DJ92</f>
        <v>5.6544900215472751E-3</v>
      </c>
      <c r="DL92" s="102">
        <f t="shared" ref="DL92" ca="1" si="1014">+DK92</f>
        <v>5.6544900215472751E-3</v>
      </c>
      <c r="DM92" s="102">
        <f t="shared" ref="DM92" ca="1" si="1015">+DL92</f>
        <v>5.6544900215472751E-3</v>
      </c>
      <c r="DN92" s="102">
        <f t="shared" ref="DN92" ca="1" si="1016">+DM92</f>
        <v>5.6544900215472751E-3</v>
      </c>
      <c r="DO92" s="102">
        <f t="shared" ref="DO92" ca="1" si="1017">+DN92</f>
        <v>5.6544900215472751E-3</v>
      </c>
      <c r="DP92" s="102">
        <f t="shared" ref="DP92" ca="1" si="1018">+DO92</f>
        <v>5.6544900215472751E-3</v>
      </c>
      <c r="DQ92" s="102">
        <f t="shared" ref="DQ92" ca="1" si="1019">+DP92</f>
        <v>5.6544900215472751E-3</v>
      </c>
      <c r="DR92" s="102">
        <f t="shared" ref="DR92" ca="1" si="1020">+DQ92</f>
        <v>5.6544900215472751E-3</v>
      </c>
      <c r="DS92" s="102">
        <f t="shared" ref="DS92" ca="1" si="1021">+DR92</f>
        <v>5.6544900215472751E-3</v>
      </c>
      <c r="DT92" s="102">
        <f t="shared" ref="DT92" ca="1" si="1022">+DS92</f>
        <v>5.6544900215472751E-3</v>
      </c>
      <c r="DU92" s="102">
        <f t="shared" ref="DU92" ca="1" si="1023">+DT92</f>
        <v>5.6544900215472751E-3</v>
      </c>
      <c r="DV92" s="102">
        <f t="shared" ref="DV92" ca="1" si="1024">+DU92</f>
        <v>5.6544900215472751E-3</v>
      </c>
      <c r="DW92" s="102">
        <f t="shared" ref="DW92" ca="1" si="1025">+DV92</f>
        <v>5.6544900215472751E-3</v>
      </c>
      <c r="DX92" s="102">
        <f t="shared" ref="DX92" ca="1" si="1026">+DW92</f>
        <v>5.6544900215472751E-3</v>
      </c>
      <c r="DY92" s="102">
        <f t="shared" ref="DY92" ca="1" si="1027">+DX92</f>
        <v>5.6544900215472751E-3</v>
      </c>
      <c r="DZ92" s="102">
        <f t="shared" ref="DZ92" ca="1" si="1028">+DY92</f>
        <v>5.6544900215472751E-3</v>
      </c>
      <c r="EA92" s="102">
        <f t="shared" ref="EA92" ca="1" si="1029">+DZ92</f>
        <v>5.6544900215472751E-3</v>
      </c>
      <c r="EB92" s="102">
        <f t="shared" ref="EB92" ca="1" si="1030">+EA92</f>
        <v>5.6544900215472751E-3</v>
      </c>
      <c r="EC92" s="102">
        <f t="shared" ref="EC92:ED92" ca="1" si="1031">+EB92</f>
        <v>5.6544900215472751E-3</v>
      </c>
      <c r="ED92" s="102">
        <f t="shared" ca="1" si="1031"/>
        <v>5.6544900215472751E-3</v>
      </c>
    </row>
    <row r="93" spans="2:134" ht="15" customHeight="1" x14ac:dyDescent="0.3">
      <c r="B93" s="8" t="s">
        <v>101</v>
      </c>
      <c r="C93" s="8"/>
      <c r="D93" s="103">
        <f ca="1">+Z93</f>
        <v>0</v>
      </c>
      <c r="E93" s="103">
        <f ca="1">+AL93</f>
        <v>0</v>
      </c>
      <c r="F93" s="103">
        <f ca="1">+AX93</f>
        <v>0</v>
      </c>
      <c r="G93" s="103">
        <f ca="1">+BJ93</f>
        <v>0</v>
      </c>
      <c r="H93" s="103">
        <f ca="1">+BV93</f>
        <v>0</v>
      </c>
      <c r="I93" s="103">
        <f ca="1">+CH93</f>
        <v>0</v>
      </c>
      <c r="J93" s="103">
        <f ca="1">+CT93</f>
        <v>0</v>
      </c>
      <c r="K93" s="103">
        <f ca="1">+DF93</f>
        <v>0</v>
      </c>
      <c r="L93" s="103">
        <f ca="1">+DR93</f>
        <v>0</v>
      </c>
      <c r="M93" s="103">
        <f ca="1">+ED93</f>
        <v>0</v>
      </c>
      <c r="N93" s="78"/>
      <c r="O93" s="103">
        <f ca="1">+O91*(1+O92)</f>
        <v>0</v>
      </c>
      <c r="P93" s="103">
        <f ca="1">+P91*(1+P92)</f>
        <v>0</v>
      </c>
      <c r="Q93" s="103">
        <f t="shared" ref="Q93:BV93" ca="1" si="1032">+Q91*(1+Q92)</f>
        <v>0</v>
      </c>
      <c r="R93" s="103">
        <f t="shared" ca="1" si="1032"/>
        <v>0</v>
      </c>
      <c r="S93" s="103">
        <f t="shared" ca="1" si="1032"/>
        <v>0</v>
      </c>
      <c r="T93" s="103">
        <f t="shared" ca="1" si="1032"/>
        <v>0</v>
      </c>
      <c r="U93" s="103">
        <f t="shared" ca="1" si="1032"/>
        <v>0</v>
      </c>
      <c r="V93" s="103">
        <f t="shared" ca="1" si="1032"/>
        <v>0</v>
      </c>
      <c r="W93" s="103">
        <f t="shared" ca="1" si="1032"/>
        <v>0</v>
      </c>
      <c r="X93" s="103">
        <f t="shared" ca="1" si="1032"/>
        <v>0</v>
      </c>
      <c r="Y93" s="103">
        <f t="shared" ca="1" si="1032"/>
        <v>0</v>
      </c>
      <c r="Z93" s="103">
        <f t="shared" ca="1" si="1032"/>
        <v>0</v>
      </c>
      <c r="AA93" s="103">
        <f t="shared" ca="1" si="1032"/>
        <v>0</v>
      </c>
      <c r="AB93" s="103">
        <f t="shared" ca="1" si="1032"/>
        <v>0</v>
      </c>
      <c r="AC93" s="103">
        <f t="shared" ca="1" si="1032"/>
        <v>0</v>
      </c>
      <c r="AD93" s="103">
        <f t="shared" ca="1" si="1032"/>
        <v>0</v>
      </c>
      <c r="AE93" s="103">
        <f t="shared" ca="1" si="1032"/>
        <v>0</v>
      </c>
      <c r="AF93" s="103">
        <f t="shared" ca="1" si="1032"/>
        <v>0</v>
      </c>
      <c r="AG93" s="103">
        <f t="shared" ca="1" si="1032"/>
        <v>0</v>
      </c>
      <c r="AH93" s="103">
        <f t="shared" ca="1" si="1032"/>
        <v>0</v>
      </c>
      <c r="AI93" s="103">
        <f t="shared" ca="1" si="1032"/>
        <v>0</v>
      </c>
      <c r="AJ93" s="103">
        <f t="shared" ca="1" si="1032"/>
        <v>0</v>
      </c>
      <c r="AK93" s="103">
        <f t="shared" ca="1" si="1032"/>
        <v>0</v>
      </c>
      <c r="AL93" s="103">
        <f t="shared" ca="1" si="1032"/>
        <v>0</v>
      </c>
      <c r="AM93" s="103">
        <f t="shared" ca="1" si="1032"/>
        <v>0</v>
      </c>
      <c r="AN93" s="103">
        <f t="shared" ca="1" si="1032"/>
        <v>0</v>
      </c>
      <c r="AO93" s="103">
        <f t="shared" ca="1" si="1032"/>
        <v>0</v>
      </c>
      <c r="AP93" s="103">
        <f t="shared" ca="1" si="1032"/>
        <v>0</v>
      </c>
      <c r="AQ93" s="103">
        <f t="shared" ca="1" si="1032"/>
        <v>0</v>
      </c>
      <c r="AR93" s="103">
        <f t="shared" ca="1" si="1032"/>
        <v>0</v>
      </c>
      <c r="AS93" s="103">
        <f t="shared" ca="1" si="1032"/>
        <v>0</v>
      </c>
      <c r="AT93" s="103">
        <f t="shared" ca="1" si="1032"/>
        <v>0</v>
      </c>
      <c r="AU93" s="103">
        <f t="shared" ca="1" si="1032"/>
        <v>0</v>
      </c>
      <c r="AV93" s="103">
        <f t="shared" ca="1" si="1032"/>
        <v>0</v>
      </c>
      <c r="AW93" s="103">
        <f t="shared" ca="1" si="1032"/>
        <v>0</v>
      </c>
      <c r="AX93" s="103">
        <f t="shared" ca="1" si="1032"/>
        <v>0</v>
      </c>
      <c r="AY93" s="103">
        <f t="shared" ca="1" si="1032"/>
        <v>0</v>
      </c>
      <c r="AZ93" s="103">
        <f t="shared" ca="1" si="1032"/>
        <v>0</v>
      </c>
      <c r="BA93" s="103">
        <f t="shared" ca="1" si="1032"/>
        <v>0</v>
      </c>
      <c r="BB93" s="103">
        <f t="shared" ca="1" si="1032"/>
        <v>0</v>
      </c>
      <c r="BC93" s="103">
        <f t="shared" ca="1" si="1032"/>
        <v>0</v>
      </c>
      <c r="BD93" s="103">
        <f t="shared" ca="1" si="1032"/>
        <v>0</v>
      </c>
      <c r="BE93" s="103">
        <f t="shared" ca="1" si="1032"/>
        <v>0</v>
      </c>
      <c r="BF93" s="103">
        <f t="shared" ca="1" si="1032"/>
        <v>0</v>
      </c>
      <c r="BG93" s="103">
        <f t="shared" ca="1" si="1032"/>
        <v>0</v>
      </c>
      <c r="BH93" s="103">
        <f t="shared" ca="1" si="1032"/>
        <v>0</v>
      </c>
      <c r="BI93" s="103">
        <f t="shared" ca="1" si="1032"/>
        <v>0</v>
      </c>
      <c r="BJ93" s="103">
        <f t="shared" ca="1" si="1032"/>
        <v>0</v>
      </c>
      <c r="BK93" s="103">
        <f t="shared" ca="1" si="1032"/>
        <v>0</v>
      </c>
      <c r="BL93" s="103">
        <f t="shared" ca="1" si="1032"/>
        <v>0</v>
      </c>
      <c r="BM93" s="103">
        <f t="shared" ca="1" si="1032"/>
        <v>0</v>
      </c>
      <c r="BN93" s="103">
        <f t="shared" ca="1" si="1032"/>
        <v>0</v>
      </c>
      <c r="BO93" s="103">
        <f t="shared" ca="1" si="1032"/>
        <v>0</v>
      </c>
      <c r="BP93" s="103">
        <f t="shared" ca="1" si="1032"/>
        <v>0</v>
      </c>
      <c r="BQ93" s="103">
        <f t="shared" ca="1" si="1032"/>
        <v>0</v>
      </c>
      <c r="BR93" s="103">
        <f t="shared" ca="1" si="1032"/>
        <v>0</v>
      </c>
      <c r="BS93" s="103">
        <f t="shared" ca="1" si="1032"/>
        <v>0</v>
      </c>
      <c r="BT93" s="103">
        <f t="shared" ca="1" si="1032"/>
        <v>0</v>
      </c>
      <c r="BU93" s="103">
        <f t="shared" ca="1" si="1032"/>
        <v>0</v>
      </c>
      <c r="BV93" s="103">
        <f t="shared" ca="1" si="1032"/>
        <v>0</v>
      </c>
      <c r="BW93" s="103">
        <f t="shared" ref="BW93:CT93" ca="1" si="1033">+BW91*(1+BW92)</f>
        <v>0</v>
      </c>
      <c r="BX93" s="103">
        <f t="shared" ca="1" si="1033"/>
        <v>0</v>
      </c>
      <c r="BY93" s="103">
        <f t="shared" ca="1" si="1033"/>
        <v>0</v>
      </c>
      <c r="BZ93" s="103">
        <f t="shared" ca="1" si="1033"/>
        <v>0</v>
      </c>
      <c r="CA93" s="103">
        <f t="shared" ca="1" si="1033"/>
        <v>0</v>
      </c>
      <c r="CB93" s="103">
        <f t="shared" ca="1" si="1033"/>
        <v>0</v>
      </c>
      <c r="CC93" s="103">
        <f t="shared" ca="1" si="1033"/>
        <v>0</v>
      </c>
      <c r="CD93" s="103">
        <f t="shared" ca="1" si="1033"/>
        <v>0</v>
      </c>
      <c r="CE93" s="103">
        <f t="shared" ca="1" si="1033"/>
        <v>0</v>
      </c>
      <c r="CF93" s="103">
        <f t="shared" ca="1" si="1033"/>
        <v>0</v>
      </c>
      <c r="CG93" s="103">
        <f t="shared" ca="1" si="1033"/>
        <v>0</v>
      </c>
      <c r="CH93" s="103">
        <f t="shared" ca="1" si="1033"/>
        <v>0</v>
      </c>
      <c r="CI93" s="103">
        <f t="shared" ca="1" si="1033"/>
        <v>0</v>
      </c>
      <c r="CJ93" s="103">
        <f t="shared" ca="1" si="1033"/>
        <v>0</v>
      </c>
      <c r="CK93" s="103">
        <f t="shared" ca="1" si="1033"/>
        <v>0</v>
      </c>
      <c r="CL93" s="103">
        <f t="shared" ca="1" si="1033"/>
        <v>0</v>
      </c>
      <c r="CM93" s="103">
        <f t="shared" ca="1" si="1033"/>
        <v>0</v>
      </c>
      <c r="CN93" s="103">
        <f t="shared" ca="1" si="1033"/>
        <v>0</v>
      </c>
      <c r="CO93" s="103">
        <f t="shared" ca="1" si="1033"/>
        <v>0</v>
      </c>
      <c r="CP93" s="103">
        <f t="shared" ca="1" si="1033"/>
        <v>0</v>
      </c>
      <c r="CQ93" s="103">
        <f t="shared" ca="1" si="1033"/>
        <v>0</v>
      </c>
      <c r="CR93" s="103">
        <f t="shared" ca="1" si="1033"/>
        <v>0</v>
      </c>
      <c r="CS93" s="103">
        <f t="shared" ca="1" si="1033"/>
        <v>0</v>
      </c>
      <c r="CT93" s="103">
        <f t="shared" ca="1" si="1033"/>
        <v>0</v>
      </c>
      <c r="CU93" s="103">
        <f t="shared" ref="CU93:DF93" ca="1" si="1034">+CU91*(1+CU92)</f>
        <v>0</v>
      </c>
      <c r="CV93" s="103">
        <f t="shared" ca="1" si="1034"/>
        <v>0</v>
      </c>
      <c r="CW93" s="103">
        <f t="shared" ca="1" si="1034"/>
        <v>0</v>
      </c>
      <c r="CX93" s="103">
        <f t="shared" ca="1" si="1034"/>
        <v>0</v>
      </c>
      <c r="CY93" s="103">
        <f t="shared" ca="1" si="1034"/>
        <v>0</v>
      </c>
      <c r="CZ93" s="103">
        <f t="shared" ca="1" si="1034"/>
        <v>0</v>
      </c>
      <c r="DA93" s="103">
        <f t="shared" ca="1" si="1034"/>
        <v>0</v>
      </c>
      <c r="DB93" s="103">
        <f t="shared" ca="1" si="1034"/>
        <v>0</v>
      </c>
      <c r="DC93" s="103">
        <f t="shared" ca="1" si="1034"/>
        <v>0</v>
      </c>
      <c r="DD93" s="103">
        <f t="shared" ca="1" si="1034"/>
        <v>0</v>
      </c>
      <c r="DE93" s="103">
        <f t="shared" ca="1" si="1034"/>
        <v>0</v>
      </c>
      <c r="DF93" s="103">
        <f t="shared" ca="1" si="1034"/>
        <v>0</v>
      </c>
      <c r="DG93" s="103">
        <f t="shared" ref="DG93:DW93" ca="1" si="1035">+DG91*(1+DG92)</f>
        <v>0</v>
      </c>
      <c r="DH93" s="103">
        <f t="shared" ca="1" si="1035"/>
        <v>0</v>
      </c>
      <c r="DI93" s="103">
        <f t="shared" ca="1" si="1035"/>
        <v>0</v>
      </c>
      <c r="DJ93" s="103">
        <f t="shared" ca="1" si="1035"/>
        <v>0</v>
      </c>
      <c r="DK93" s="103">
        <f t="shared" ca="1" si="1035"/>
        <v>0</v>
      </c>
      <c r="DL93" s="103">
        <f t="shared" ca="1" si="1035"/>
        <v>0</v>
      </c>
      <c r="DM93" s="103">
        <f t="shared" ca="1" si="1035"/>
        <v>0</v>
      </c>
      <c r="DN93" s="103">
        <f t="shared" ca="1" si="1035"/>
        <v>0</v>
      </c>
      <c r="DO93" s="103">
        <f t="shared" ca="1" si="1035"/>
        <v>0</v>
      </c>
      <c r="DP93" s="103">
        <f t="shared" ca="1" si="1035"/>
        <v>0</v>
      </c>
      <c r="DQ93" s="103">
        <f t="shared" ca="1" si="1035"/>
        <v>0</v>
      </c>
      <c r="DR93" s="103">
        <f t="shared" ca="1" si="1035"/>
        <v>0</v>
      </c>
      <c r="DS93" s="103">
        <f t="shared" ca="1" si="1035"/>
        <v>0</v>
      </c>
      <c r="DT93" s="103">
        <f t="shared" ca="1" si="1035"/>
        <v>0</v>
      </c>
      <c r="DU93" s="103">
        <f t="shared" ca="1" si="1035"/>
        <v>0</v>
      </c>
      <c r="DV93" s="103">
        <f t="shared" ca="1" si="1035"/>
        <v>0</v>
      </c>
      <c r="DW93" s="103">
        <f t="shared" ca="1" si="1035"/>
        <v>0</v>
      </c>
      <c r="DX93" s="103">
        <f t="shared" ref="DX93:EC93" ca="1" si="1036">+DX91*(1+DX92)</f>
        <v>0</v>
      </c>
      <c r="DY93" s="103">
        <f t="shared" ca="1" si="1036"/>
        <v>0</v>
      </c>
      <c r="DZ93" s="103">
        <f t="shared" ca="1" si="1036"/>
        <v>0</v>
      </c>
      <c r="EA93" s="103">
        <f t="shared" ca="1" si="1036"/>
        <v>0</v>
      </c>
      <c r="EB93" s="103">
        <f t="shared" ca="1" si="1036"/>
        <v>0</v>
      </c>
      <c r="EC93" s="103">
        <f t="shared" ca="1" si="1036"/>
        <v>0</v>
      </c>
      <c r="ED93" s="103">
        <f t="shared" ref="ED93" ca="1" si="1037">+ED91*(1+ED92)</f>
        <v>0</v>
      </c>
    </row>
    <row r="94" spans="2:134" ht="15" customHeight="1" x14ac:dyDescent="0.3">
      <c r="B94" s="10"/>
      <c r="C94" s="8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78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97"/>
      <c r="BW94" s="97"/>
      <c r="BX94" s="97"/>
      <c r="BY94" s="97"/>
      <c r="BZ94" s="97"/>
      <c r="CA94" s="97"/>
      <c r="CB94" s="97"/>
      <c r="CC94" s="97"/>
      <c r="CD94" s="97"/>
      <c r="CE94" s="97"/>
      <c r="CF94" s="97"/>
      <c r="CG94" s="97"/>
      <c r="CH94" s="97"/>
      <c r="CI94" s="97"/>
      <c r="CJ94" s="97"/>
      <c r="CK94" s="97"/>
      <c r="CL94" s="97"/>
      <c r="CM94" s="97"/>
      <c r="CN94" s="97"/>
      <c r="CO94" s="97"/>
      <c r="CP94" s="97"/>
      <c r="CQ94" s="97"/>
      <c r="CR94" s="97"/>
      <c r="CS94" s="97"/>
      <c r="CT94" s="97"/>
      <c r="CU94" s="97"/>
      <c r="CV94" s="97"/>
      <c r="CW94" s="97"/>
      <c r="CX94" s="97"/>
      <c r="CY94" s="97"/>
      <c r="CZ94" s="97"/>
      <c r="DA94" s="97"/>
      <c r="DB94" s="97"/>
      <c r="DC94" s="97"/>
      <c r="DD94" s="97"/>
      <c r="DE94" s="97"/>
      <c r="DF94" s="97"/>
      <c r="DG94" s="97"/>
      <c r="DH94" s="97"/>
      <c r="DI94" s="97"/>
      <c r="DJ94" s="97"/>
      <c r="DK94" s="97"/>
      <c r="DL94" s="97"/>
      <c r="DM94" s="97"/>
      <c r="DN94" s="97"/>
      <c r="DO94" s="97"/>
      <c r="DP94" s="97"/>
      <c r="DQ94" s="97"/>
      <c r="DR94" s="97"/>
      <c r="DS94" s="97"/>
      <c r="DT94" s="97"/>
      <c r="DU94" s="97"/>
      <c r="DV94" s="97"/>
      <c r="DW94" s="97"/>
      <c r="DX94" s="97"/>
      <c r="DY94" s="97"/>
      <c r="DZ94" s="97"/>
      <c r="EA94" s="97"/>
      <c r="EB94" s="97"/>
      <c r="EC94" s="97"/>
      <c r="ED94" s="97"/>
    </row>
    <row r="95" spans="2:134" ht="15" customHeight="1" x14ac:dyDescent="0.3">
      <c r="B95" s="8" t="s">
        <v>105</v>
      </c>
      <c r="C95" s="8"/>
      <c r="D95" s="103">
        <f ca="1">+Z95</f>
        <v>0</v>
      </c>
      <c r="E95" s="103">
        <f ca="1">+AL95</f>
        <v>0</v>
      </c>
      <c r="F95" s="103">
        <f ca="1">+AX95</f>
        <v>0</v>
      </c>
      <c r="G95" s="103">
        <f ca="1">+BJ95</f>
        <v>0</v>
      </c>
      <c r="H95" s="103">
        <f ca="1">+BV95</f>
        <v>0</v>
      </c>
      <c r="I95" s="103">
        <f ca="1">+CH95</f>
        <v>0</v>
      </c>
      <c r="J95" s="103">
        <f ca="1">+CT95</f>
        <v>0</v>
      </c>
      <c r="K95" s="103">
        <f ca="1">+DF95</f>
        <v>0</v>
      </c>
      <c r="L95" s="103">
        <f ca="1">+DR95</f>
        <v>0</v>
      </c>
      <c r="M95" s="103">
        <f ca="1">+ED95</f>
        <v>0</v>
      </c>
      <c r="N95" s="78"/>
      <c r="O95" s="103">
        <f ca="1">+-(O93-$O$91)</f>
        <v>0</v>
      </c>
      <c r="P95" s="103">
        <f ca="1">+-(P93-$O$91)</f>
        <v>0</v>
      </c>
      <c r="Q95" s="103">
        <f t="shared" ref="Q95:BV95" ca="1" si="1038">+-(Q93-$O$91)</f>
        <v>0</v>
      </c>
      <c r="R95" s="103">
        <f t="shared" ca="1" si="1038"/>
        <v>0</v>
      </c>
      <c r="S95" s="103">
        <f t="shared" ca="1" si="1038"/>
        <v>0</v>
      </c>
      <c r="T95" s="103">
        <f t="shared" ca="1" si="1038"/>
        <v>0</v>
      </c>
      <c r="U95" s="103">
        <f t="shared" ca="1" si="1038"/>
        <v>0</v>
      </c>
      <c r="V95" s="103">
        <f t="shared" ca="1" si="1038"/>
        <v>0</v>
      </c>
      <c r="W95" s="103">
        <f t="shared" ca="1" si="1038"/>
        <v>0</v>
      </c>
      <c r="X95" s="103">
        <f t="shared" ca="1" si="1038"/>
        <v>0</v>
      </c>
      <c r="Y95" s="103">
        <f t="shared" ca="1" si="1038"/>
        <v>0</v>
      </c>
      <c r="Z95" s="103">
        <f t="shared" ca="1" si="1038"/>
        <v>0</v>
      </c>
      <c r="AA95" s="103">
        <f t="shared" ca="1" si="1038"/>
        <v>0</v>
      </c>
      <c r="AB95" s="103">
        <f t="shared" ca="1" si="1038"/>
        <v>0</v>
      </c>
      <c r="AC95" s="103">
        <f t="shared" ca="1" si="1038"/>
        <v>0</v>
      </c>
      <c r="AD95" s="103">
        <f t="shared" ca="1" si="1038"/>
        <v>0</v>
      </c>
      <c r="AE95" s="103">
        <f t="shared" ca="1" si="1038"/>
        <v>0</v>
      </c>
      <c r="AF95" s="103">
        <f t="shared" ca="1" si="1038"/>
        <v>0</v>
      </c>
      <c r="AG95" s="103">
        <f t="shared" ca="1" si="1038"/>
        <v>0</v>
      </c>
      <c r="AH95" s="103">
        <f t="shared" ca="1" si="1038"/>
        <v>0</v>
      </c>
      <c r="AI95" s="103">
        <f t="shared" ca="1" si="1038"/>
        <v>0</v>
      </c>
      <c r="AJ95" s="103">
        <f t="shared" ca="1" si="1038"/>
        <v>0</v>
      </c>
      <c r="AK95" s="103">
        <f t="shared" ca="1" si="1038"/>
        <v>0</v>
      </c>
      <c r="AL95" s="103">
        <f t="shared" ca="1" si="1038"/>
        <v>0</v>
      </c>
      <c r="AM95" s="103">
        <f t="shared" ca="1" si="1038"/>
        <v>0</v>
      </c>
      <c r="AN95" s="103">
        <f t="shared" ca="1" si="1038"/>
        <v>0</v>
      </c>
      <c r="AO95" s="103">
        <f t="shared" ca="1" si="1038"/>
        <v>0</v>
      </c>
      <c r="AP95" s="103">
        <f t="shared" ca="1" si="1038"/>
        <v>0</v>
      </c>
      <c r="AQ95" s="103">
        <f t="shared" ca="1" si="1038"/>
        <v>0</v>
      </c>
      <c r="AR95" s="103">
        <f t="shared" ca="1" si="1038"/>
        <v>0</v>
      </c>
      <c r="AS95" s="103">
        <f t="shared" ca="1" si="1038"/>
        <v>0</v>
      </c>
      <c r="AT95" s="103">
        <f t="shared" ca="1" si="1038"/>
        <v>0</v>
      </c>
      <c r="AU95" s="103">
        <f t="shared" ca="1" si="1038"/>
        <v>0</v>
      </c>
      <c r="AV95" s="103">
        <f t="shared" ca="1" si="1038"/>
        <v>0</v>
      </c>
      <c r="AW95" s="103">
        <f t="shared" ca="1" si="1038"/>
        <v>0</v>
      </c>
      <c r="AX95" s="103">
        <f t="shared" ca="1" si="1038"/>
        <v>0</v>
      </c>
      <c r="AY95" s="103">
        <f t="shared" ca="1" si="1038"/>
        <v>0</v>
      </c>
      <c r="AZ95" s="103">
        <f t="shared" ca="1" si="1038"/>
        <v>0</v>
      </c>
      <c r="BA95" s="103">
        <f t="shared" ca="1" si="1038"/>
        <v>0</v>
      </c>
      <c r="BB95" s="103">
        <f t="shared" ca="1" si="1038"/>
        <v>0</v>
      </c>
      <c r="BC95" s="103">
        <f t="shared" ca="1" si="1038"/>
        <v>0</v>
      </c>
      <c r="BD95" s="103">
        <f t="shared" ca="1" si="1038"/>
        <v>0</v>
      </c>
      <c r="BE95" s="103">
        <f t="shared" ca="1" si="1038"/>
        <v>0</v>
      </c>
      <c r="BF95" s="103">
        <f t="shared" ca="1" si="1038"/>
        <v>0</v>
      </c>
      <c r="BG95" s="103">
        <f t="shared" ca="1" si="1038"/>
        <v>0</v>
      </c>
      <c r="BH95" s="103">
        <f t="shared" ca="1" si="1038"/>
        <v>0</v>
      </c>
      <c r="BI95" s="103">
        <f t="shared" ca="1" si="1038"/>
        <v>0</v>
      </c>
      <c r="BJ95" s="103">
        <f t="shared" ca="1" si="1038"/>
        <v>0</v>
      </c>
      <c r="BK95" s="103">
        <f t="shared" ca="1" si="1038"/>
        <v>0</v>
      </c>
      <c r="BL95" s="103">
        <f t="shared" ca="1" si="1038"/>
        <v>0</v>
      </c>
      <c r="BM95" s="103">
        <f t="shared" ca="1" si="1038"/>
        <v>0</v>
      </c>
      <c r="BN95" s="103">
        <f t="shared" ca="1" si="1038"/>
        <v>0</v>
      </c>
      <c r="BO95" s="103">
        <f t="shared" ca="1" si="1038"/>
        <v>0</v>
      </c>
      <c r="BP95" s="103">
        <f t="shared" ca="1" si="1038"/>
        <v>0</v>
      </c>
      <c r="BQ95" s="103">
        <f t="shared" ca="1" si="1038"/>
        <v>0</v>
      </c>
      <c r="BR95" s="103">
        <f t="shared" ca="1" si="1038"/>
        <v>0</v>
      </c>
      <c r="BS95" s="103">
        <f t="shared" ca="1" si="1038"/>
        <v>0</v>
      </c>
      <c r="BT95" s="103">
        <f t="shared" ca="1" si="1038"/>
        <v>0</v>
      </c>
      <c r="BU95" s="103">
        <f t="shared" ca="1" si="1038"/>
        <v>0</v>
      </c>
      <c r="BV95" s="103">
        <f t="shared" ca="1" si="1038"/>
        <v>0</v>
      </c>
      <c r="BW95" s="103">
        <f t="shared" ref="BW95:CT95" ca="1" si="1039">+-(BW93-$O$91)</f>
        <v>0</v>
      </c>
      <c r="BX95" s="103">
        <f t="shared" ca="1" si="1039"/>
        <v>0</v>
      </c>
      <c r="BY95" s="103">
        <f t="shared" ca="1" si="1039"/>
        <v>0</v>
      </c>
      <c r="BZ95" s="103">
        <f t="shared" ca="1" si="1039"/>
        <v>0</v>
      </c>
      <c r="CA95" s="103">
        <f t="shared" ca="1" si="1039"/>
        <v>0</v>
      </c>
      <c r="CB95" s="103">
        <f t="shared" ca="1" si="1039"/>
        <v>0</v>
      </c>
      <c r="CC95" s="103">
        <f t="shared" ca="1" si="1039"/>
        <v>0</v>
      </c>
      <c r="CD95" s="103">
        <f t="shared" ca="1" si="1039"/>
        <v>0</v>
      </c>
      <c r="CE95" s="103">
        <f t="shared" ca="1" si="1039"/>
        <v>0</v>
      </c>
      <c r="CF95" s="103">
        <f t="shared" ca="1" si="1039"/>
        <v>0</v>
      </c>
      <c r="CG95" s="103">
        <f t="shared" ca="1" si="1039"/>
        <v>0</v>
      </c>
      <c r="CH95" s="103">
        <f t="shared" ca="1" si="1039"/>
        <v>0</v>
      </c>
      <c r="CI95" s="103">
        <f t="shared" ca="1" si="1039"/>
        <v>0</v>
      </c>
      <c r="CJ95" s="103">
        <f t="shared" ca="1" si="1039"/>
        <v>0</v>
      </c>
      <c r="CK95" s="103">
        <f t="shared" ca="1" si="1039"/>
        <v>0</v>
      </c>
      <c r="CL95" s="103">
        <f t="shared" ca="1" si="1039"/>
        <v>0</v>
      </c>
      <c r="CM95" s="103">
        <f t="shared" ca="1" si="1039"/>
        <v>0</v>
      </c>
      <c r="CN95" s="103">
        <f t="shared" ca="1" si="1039"/>
        <v>0</v>
      </c>
      <c r="CO95" s="103">
        <f t="shared" ca="1" si="1039"/>
        <v>0</v>
      </c>
      <c r="CP95" s="103">
        <f t="shared" ca="1" si="1039"/>
        <v>0</v>
      </c>
      <c r="CQ95" s="103">
        <f t="shared" ca="1" si="1039"/>
        <v>0</v>
      </c>
      <c r="CR95" s="103">
        <f t="shared" ca="1" si="1039"/>
        <v>0</v>
      </c>
      <c r="CS95" s="103">
        <f t="shared" ca="1" si="1039"/>
        <v>0</v>
      </c>
      <c r="CT95" s="103">
        <f t="shared" ca="1" si="1039"/>
        <v>0</v>
      </c>
      <c r="CU95" s="103">
        <f t="shared" ref="CU95:DF95" ca="1" si="1040">+-(CU93-$O$91)</f>
        <v>0</v>
      </c>
      <c r="CV95" s="103">
        <f t="shared" ca="1" si="1040"/>
        <v>0</v>
      </c>
      <c r="CW95" s="103">
        <f t="shared" ca="1" si="1040"/>
        <v>0</v>
      </c>
      <c r="CX95" s="103">
        <f t="shared" ca="1" si="1040"/>
        <v>0</v>
      </c>
      <c r="CY95" s="103">
        <f t="shared" ca="1" si="1040"/>
        <v>0</v>
      </c>
      <c r="CZ95" s="103">
        <f t="shared" ca="1" si="1040"/>
        <v>0</v>
      </c>
      <c r="DA95" s="103">
        <f t="shared" ca="1" si="1040"/>
        <v>0</v>
      </c>
      <c r="DB95" s="103">
        <f t="shared" ca="1" si="1040"/>
        <v>0</v>
      </c>
      <c r="DC95" s="103">
        <f t="shared" ca="1" si="1040"/>
        <v>0</v>
      </c>
      <c r="DD95" s="103">
        <f t="shared" ca="1" si="1040"/>
        <v>0</v>
      </c>
      <c r="DE95" s="103">
        <f t="shared" ca="1" si="1040"/>
        <v>0</v>
      </c>
      <c r="DF95" s="103">
        <f t="shared" ca="1" si="1040"/>
        <v>0</v>
      </c>
      <c r="DG95" s="103">
        <f t="shared" ref="DG95:DW95" ca="1" si="1041">+-(DG93-$O$91)</f>
        <v>0</v>
      </c>
      <c r="DH95" s="103">
        <f t="shared" ca="1" si="1041"/>
        <v>0</v>
      </c>
      <c r="DI95" s="103">
        <f t="shared" ca="1" si="1041"/>
        <v>0</v>
      </c>
      <c r="DJ95" s="103">
        <f t="shared" ca="1" si="1041"/>
        <v>0</v>
      </c>
      <c r="DK95" s="103">
        <f t="shared" ca="1" si="1041"/>
        <v>0</v>
      </c>
      <c r="DL95" s="103">
        <f t="shared" ca="1" si="1041"/>
        <v>0</v>
      </c>
      <c r="DM95" s="103">
        <f t="shared" ca="1" si="1041"/>
        <v>0</v>
      </c>
      <c r="DN95" s="103">
        <f t="shared" ca="1" si="1041"/>
        <v>0</v>
      </c>
      <c r="DO95" s="103">
        <f t="shared" ca="1" si="1041"/>
        <v>0</v>
      </c>
      <c r="DP95" s="103">
        <f t="shared" ca="1" si="1041"/>
        <v>0</v>
      </c>
      <c r="DQ95" s="103">
        <f t="shared" ca="1" si="1041"/>
        <v>0</v>
      </c>
      <c r="DR95" s="103">
        <f t="shared" ca="1" si="1041"/>
        <v>0</v>
      </c>
      <c r="DS95" s="103">
        <f t="shared" ca="1" si="1041"/>
        <v>0</v>
      </c>
      <c r="DT95" s="103">
        <f t="shared" ca="1" si="1041"/>
        <v>0</v>
      </c>
      <c r="DU95" s="103">
        <f t="shared" ca="1" si="1041"/>
        <v>0</v>
      </c>
      <c r="DV95" s="103">
        <f t="shared" ca="1" si="1041"/>
        <v>0</v>
      </c>
      <c r="DW95" s="103">
        <f t="shared" ca="1" si="1041"/>
        <v>0</v>
      </c>
      <c r="DX95" s="103">
        <f t="shared" ref="DX95:EC95" ca="1" si="1042">+-(DX93-$O$91)</f>
        <v>0</v>
      </c>
      <c r="DY95" s="103">
        <f t="shared" ca="1" si="1042"/>
        <v>0</v>
      </c>
      <c r="DZ95" s="103">
        <f t="shared" ca="1" si="1042"/>
        <v>0</v>
      </c>
      <c r="EA95" s="103">
        <f t="shared" ca="1" si="1042"/>
        <v>0</v>
      </c>
      <c r="EB95" s="103">
        <f t="shared" ca="1" si="1042"/>
        <v>0</v>
      </c>
      <c r="EC95" s="103">
        <f t="shared" ca="1" si="1042"/>
        <v>0</v>
      </c>
      <c r="ED95" s="103">
        <f t="shared" ref="ED95" ca="1" si="1043">+-(ED93-$O$91)</f>
        <v>0</v>
      </c>
    </row>
    <row r="96" spans="2:134" ht="15" customHeight="1" x14ac:dyDescent="0.3">
      <c r="B96" s="8" t="str">
        <f>+"Plus: "&amp;B81</f>
        <v>Plus: Ending Investment Balance, incl. newly investable cash</v>
      </c>
      <c r="C96" s="8"/>
      <c r="D96" s="97">
        <f ca="1">+Z96</f>
        <v>50120.87990412263</v>
      </c>
      <c r="E96" s="97">
        <f ca="1">+AL96</f>
        <v>103066.05788234243</v>
      </c>
      <c r="F96" s="97">
        <f ca="1">+AX96</f>
        <v>159033.24722741067</v>
      </c>
      <c r="G96" s="97">
        <f ca="1">+BJ96</f>
        <v>218234.00203255532</v>
      </c>
      <c r="H96" s="97">
        <f ca="1">+BV96</f>
        <v>280894.68610841723</v>
      </c>
      <c r="I96" s="97">
        <f ca="1">+CH96</f>
        <v>347257.50972843508</v>
      </c>
      <c r="J96" s="97">
        <f ca="1">+CT96</f>
        <v>417581.63895096979</v>
      </c>
      <c r="K96" s="97">
        <f ca="1">+DF96</f>
        <v>492144.38259885774</v>
      </c>
      <c r="L96" s="97">
        <f ca="1">+DR96</f>
        <v>571242.46233275719</v>
      </c>
      <c r="M96" s="97">
        <f ca="1">+ED96</f>
        <v>655193.37163521675</v>
      </c>
      <c r="N96" s="78"/>
      <c r="O96" s="97">
        <f ca="1">+O78</f>
        <v>4073.4585992077627</v>
      </c>
      <c r="P96" s="97">
        <f t="shared" ref="P96:BV96" ca="1" si="1044">+P78</f>
        <v>8165.3438632174511</v>
      </c>
      <c r="Q96" s="97">
        <f ca="1">+Q78</f>
        <v>12275.759985421315</v>
      </c>
      <c r="R96" s="97">
        <f t="shared" ca="1" si="1044"/>
        <v>16404.811748372107</v>
      </c>
      <c r="S96" s="97">
        <f t="shared" ca="1" si="1044"/>
        <v>20552.604527114476</v>
      </c>
      <c r="T96" s="97">
        <f t="shared" ca="1" si="1044"/>
        <v>24719.244292535204</v>
      </c>
      <c r="U96" s="97">
        <f t="shared" ca="1" si="1044"/>
        <v>28904.837614732412</v>
      </c>
      <c r="V96" s="97">
        <f t="shared" ca="1" si="1044"/>
        <v>33109.491666403752</v>
      </c>
      <c r="W96" s="97">
        <f t="shared" ca="1" si="1044"/>
        <v>37333.314226253846</v>
      </c>
      <c r="X96" s="97">
        <f t="shared" ca="1" si="1044"/>
        <v>41576.41368242092</v>
      </c>
      <c r="Y96" s="97">
        <f t="shared" ca="1" si="1044"/>
        <v>45838.899035922834</v>
      </c>
      <c r="Z96" s="97">
        <f t="shared" ca="1" si="1044"/>
        <v>50120.87990412263</v>
      </c>
      <c r="AA96" s="97">
        <f t="shared" ca="1" si="1044"/>
        <v>54422.466524213647</v>
      </c>
      <c r="AB96" s="97">
        <f t="shared" ca="1" si="1044"/>
        <v>58743.769756724309</v>
      </c>
      <c r="AC96" s="97">
        <f t="shared" ca="1" si="1044"/>
        <v>63084.901089042789</v>
      </c>
      <c r="AD96" s="97">
        <f t="shared" ca="1" si="1044"/>
        <v>67445.972638961626</v>
      </c>
      <c r="AE96" s="97">
        <f t="shared" ca="1" si="1044"/>
        <v>71827.097158242235</v>
      </c>
      <c r="AF96" s="97">
        <f t="shared" ca="1" si="1044"/>
        <v>76228.388036199787</v>
      </c>
      <c r="AG96" s="97">
        <f t="shared" ca="1" si="1044"/>
        <v>80649.959303308206</v>
      </c>
      <c r="AH96" s="97">
        <f t="shared" ca="1" si="1044"/>
        <v>85091.925634825588</v>
      </c>
      <c r="AI96" s="97">
        <f t="shared" ca="1" si="1044"/>
        <v>89554.402354440084</v>
      </c>
      <c r="AJ96" s="97">
        <f t="shared" ca="1" si="1044"/>
        <v>94037.505437936547</v>
      </c>
      <c r="AK96" s="97">
        <f t="shared" ca="1" si="1044"/>
        <v>98541.351516883733</v>
      </c>
      <c r="AL96" s="97">
        <f t="shared" ca="1" si="1044"/>
        <v>103066.05788234243</v>
      </c>
      <c r="AM96" s="97">
        <f t="shared" ca="1" si="1044"/>
        <v>107611.74248859455</v>
      </c>
      <c r="AN96" s="97">
        <f t="shared" ca="1" si="1044"/>
        <v>112178.52395689336</v>
      </c>
      <c r="AO96" s="97">
        <f t="shared" ca="1" si="1044"/>
        <v>116766.52157923476</v>
      </c>
      <c r="AP96" s="97">
        <f t="shared" ca="1" si="1044"/>
        <v>121375.85532215011</v>
      </c>
      <c r="AQ96" s="97">
        <f t="shared" ca="1" si="1044"/>
        <v>126006.64583052024</v>
      </c>
      <c r="AR96" s="97">
        <f t="shared" ca="1" si="1044"/>
        <v>130659.01443141137</v>
      </c>
      <c r="AS96" s="97">
        <f t="shared" ca="1" si="1044"/>
        <v>135333.08313793229</v>
      </c>
      <c r="AT96" s="97">
        <f t="shared" ca="1" si="1044"/>
        <v>140028.97465311381</v>
      </c>
      <c r="AU96" s="97">
        <f t="shared" ca="1" si="1044"/>
        <v>144746.81237380969</v>
      </c>
      <c r="AV96" s="97">
        <f t="shared" ca="1" si="1044"/>
        <v>149486.72039462006</v>
      </c>
      <c r="AW96" s="97">
        <f t="shared" ca="1" si="1044"/>
        <v>154248.82351183667</v>
      </c>
      <c r="AX96" s="97">
        <f t="shared" ca="1" si="1044"/>
        <v>159033.24722741067</v>
      </c>
      <c r="AY96" s="97">
        <f t="shared" ca="1" si="1044"/>
        <v>163840.11775294278</v>
      </c>
      <c r="AZ96" s="97">
        <f t="shared" ca="1" si="1044"/>
        <v>168669.56201369586</v>
      </c>
      <c r="BA96" s="97">
        <f t="shared" ca="1" si="1044"/>
        <v>173521.70765263052</v>
      </c>
      <c r="BB96" s="97">
        <f t="shared" ca="1" si="1044"/>
        <v>178396.68303446315</v>
      </c>
      <c r="BC96" s="97">
        <f t="shared" ca="1" si="1044"/>
        <v>183294.61724974716</v>
      </c>
      <c r="BD96" s="97">
        <f t="shared" ca="1" si="1044"/>
        <v>188215.64011897717</v>
      </c>
      <c r="BE96" s="97">
        <f t="shared" ca="1" si="1044"/>
        <v>193159.88219671661</v>
      </c>
      <c r="BF96" s="97">
        <f t="shared" ca="1" si="1044"/>
        <v>198127.47477574827</v>
      </c>
      <c r="BG96" s="97">
        <f t="shared" ca="1" si="1044"/>
        <v>203118.54989124869</v>
      </c>
      <c r="BH96" s="97">
        <f t="shared" ca="1" si="1044"/>
        <v>208133.24032498599</v>
      </c>
      <c r="BI96" s="97">
        <f t="shared" ca="1" si="1044"/>
        <v>213171.67960954155</v>
      </c>
      <c r="BJ96" s="97">
        <f t="shared" ca="1" si="1044"/>
        <v>218234.00203255532</v>
      </c>
      <c r="BK96" s="97">
        <f t="shared" ca="1" si="1044"/>
        <v>223320.3426409954</v>
      </c>
      <c r="BL96" s="97">
        <f t="shared" ca="1" si="1044"/>
        <v>228430.83724545158</v>
      </c>
      <c r="BM96" s="97">
        <f t="shared" ca="1" si="1044"/>
        <v>233565.62242445338</v>
      </c>
      <c r="BN96" s="97">
        <f t="shared" ca="1" si="1044"/>
        <v>238724.83552881214</v>
      </c>
      <c r="BO96" s="97">
        <f t="shared" ca="1" si="1044"/>
        <v>243908.61468598805</v>
      </c>
      <c r="BP96" s="97">
        <f t="shared" ca="1" si="1044"/>
        <v>249117.09880448162</v>
      </c>
      <c r="BQ96" s="97">
        <f t="shared" ca="1" si="1044"/>
        <v>254350.42757825012</v>
      </c>
      <c r="BR96" s="97">
        <f t="shared" ca="1" si="1044"/>
        <v>259608.74149114892</v>
      </c>
      <c r="BS96" s="97">
        <f t="shared" ca="1" si="1044"/>
        <v>264892.18182139785</v>
      </c>
      <c r="BT96" s="97">
        <f t="shared" ca="1" si="1044"/>
        <v>270200.89064607315</v>
      </c>
      <c r="BU96" s="97">
        <f t="shared" ca="1" si="1044"/>
        <v>275535.01084562438</v>
      </c>
      <c r="BV96" s="97">
        <f t="shared" ca="1" si="1044"/>
        <v>280894.68610841723</v>
      </c>
      <c r="BW96" s="97">
        <f t="shared" ref="BW96:CT96" ca="1" si="1045">+BW78</f>
        <v>286280.06093530176</v>
      </c>
      <c r="BX96" s="97">
        <f t="shared" ca="1" si="1045"/>
        <v>291691.2806442068</v>
      </c>
      <c r="BY96" s="97">
        <f t="shared" ca="1" si="1045"/>
        <v>297128.4913747597</v>
      </c>
      <c r="BZ96" s="97">
        <f t="shared" ca="1" si="1045"/>
        <v>302591.8400929331</v>
      </c>
      <c r="CA96" s="97">
        <f t="shared" ca="1" si="1045"/>
        <v>308081.47459571715</v>
      </c>
      <c r="CB96" s="97">
        <f t="shared" ca="1" si="1045"/>
        <v>313597.54351581866</v>
      </c>
      <c r="CC96" s="97">
        <f t="shared" ca="1" si="1045"/>
        <v>319140.19632638659</v>
      </c>
      <c r="CD96" s="97">
        <f t="shared" ca="1" si="1045"/>
        <v>324709.58334576426</v>
      </c>
      <c r="CE96" s="97">
        <f t="shared" ca="1" si="1045"/>
        <v>330305.85574226867</v>
      </c>
      <c r="CF96" s="97">
        <f t="shared" ca="1" si="1045"/>
        <v>335929.16553899646</v>
      </c>
      <c r="CG96" s="97">
        <f t="shared" ca="1" si="1045"/>
        <v>341579.66561865737</v>
      </c>
      <c r="CH96" s="97">
        <f t="shared" ca="1" si="1045"/>
        <v>347257.50972843508</v>
      </c>
      <c r="CI96" s="97">
        <f t="shared" ca="1" si="1045"/>
        <v>352962.85248487495</v>
      </c>
      <c r="CJ96" s="97">
        <f t="shared" ca="1" si="1045"/>
        <v>358695.84937880014</v>
      </c>
      <c r="CK96" s="97">
        <f t="shared" ca="1" si="1045"/>
        <v>364456.65678025509</v>
      </c>
      <c r="CL96" s="97">
        <f t="shared" ca="1" si="1045"/>
        <v>370245.43194347713</v>
      </c>
      <c r="CM96" s="97">
        <f t="shared" ca="1" si="1045"/>
        <v>376062.33301189612</v>
      </c>
      <c r="CN96" s="97">
        <f t="shared" ca="1" si="1045"/>
        <v>381907.51902316231</v>
      </c>
      <c r="CO96" s="97">
        <f t="shared" ca="1" si="1045"/>
        <v>387781.14991420286</v>
      </c>
      <c r="CP96" s="97">
        <f t="shared" ca="1" si="1045"/>
        <v>393683.38652630651</v>
      </c>
      <c r="CQ96" s="97">
        <f t="shared" ca="1" si="1045"/>
        <v>399614.39061023766</v>
      </c>
      <c r="CR96" s="97">
        <f t="shared" ca="1" si="1045"/>
        <v>405574.3248313787</v>
      </c>
      <c r="CS96" s="97">
        <f t="shared" ca="1" si="1045"/>
        <v>411563.35277490178</v>
      </c>
      <c r="CT96" s="97">
        <f t="shared" ca="1" si="1045"/>
        <v>417581.63895096979</v>
      </c>
      <c r="CU96" s="97">
        <f t="shared" ref="CU96:DF96" ca="1" si="1046">+CU78</f>
        <v>423629.34879996662</v>
      </c>
      <c r="CV96" s="97">
        <f t="shared" ca="1" si="1046"/>
        <v>429706.64869775739</v>
      </c>
      <c r="CW96" s="97">
        <f t="shared" ca="1" si="1046"/>
        <v>435813.70596097771</v>
      </c>
      <c r="CX96" s="97">
        <f t="shared" ca="1" si="1046"/>
        <v>441950.68885235337</v>
      </c>
      <c r="CY96" s="97">
        <f t="shared" ca="1" si="1046"/>
        <v>448117.76658605033</v>
      </c>
      <c r="CZ96" s="97">
        <f t="shared" ca="1" si="1046"/>
        <v>454315.1093330541</v>
      </c>
      <c r="DA96" s="97">
        <f t="shared" ca="1" si="1046"/>
        <v>460542.8882265804</v>
      </c>
      <c r="DB96" s="97">
        <f t="shared" ca="1" si="1046"/>
        <v>466801.27536751609</v>
      </c>
      <c r="DC96" s="97">
        <f t="shared" ca="1" si="1046"/>
        <v>473090.44382989063</v>
      </c>
      <c r="DD96" s="97">
        <f t="shared" ca="1" si="1046"/>
        <v>479410.56766637909</v>
      </c>
      <c r="DE96" s="97">
        <f t="shared" ca="1" si="1046"/>
        <v>485761.82191383542</v>
      </c>
      <c r="DF96" s="97">
        <f t="shared" ca="1" si="1046"/>
        <v>492144.38259885774</v>
      </c>
      <c r="DG96" s="97">
        <f t="shared" ref="DG96:DW96" ca="1" si="1047">+DG78</f>
        <v>498558.42674338503</v>
      </c>
      <c r="DH96" s="97">
        <f t="shared" ca="1" si="1047"/>
        <v>505004.13237032481</v>
      </c>
      <c r="DI96" s="97">
        <f t="shared" ca="1" si="1047"/>
        <v>511481.6785092135</v>
      </c>
      <c r="DJ96" s="97">
        <f t="shared" ca="1" si="1047"/>
        <v>517991.24520190817</v>
      </c>
      <c r="DK96" s="97">
        <f t="shared" ca="1" si="1047"/>
        <v>524533.01350831077</v>
      </c>
      <c r="DL96" s="97">
        <f t="shared" ca="1" si="1047"/>
        <v>531107.16551212466</v>
      </c>
      <c r="DM96" s="97">
        <f t="shared" ca="1" si="1047"/>
        <v>537713.88432664378</v>
      </c>
      <c r="DN96" s="97">
        <f t="shared" ca="1" si="1047"/>
        <v>544353.35410057439</v>
      </c>
      <c r="DO96" s="97">
        <f t="shared" ca="1" si="1047"/>
        <v>551025.76002388948</v>
      </c>
      <c r="DP96" s="97">
        <f t="shared" ca="1" si="1047"/>
        <v>557731.28833371727</v>
      </c>
      <c r="DQ96" s="97">
        <f t="shared" ca="1" si="1047"/>
        <v>564470.12632026162</v>
      </c>
      <c r="DR96" s="97">
        <f t="shared" ca="1" si="1047"/>
        <v>571242.46233275719</v>
      </c>
      <c r="DS96" s="97">
        <f t="shared" ca="1" si="1047"/>
        <v>578048.48578545765</v>
      </c>
      <c r="DT96" s="97">
        <f t="shared" ca="1" si="1047"/>
        <v>584888.38716365723</v>
      </c>
      <c r="DU96" s="97">
        <f t="shared" ca="1" si="1047"/>
        <v>591762.35802974773</v>
      </c>
      <c r="DV96" s="97">
        <f t="shared" ca="1" si="1047"/>
        <v>598670.5910293085</v>
      </c>
      <c r="DW96" s="97">
        <f t="shared" ca="1" si="1047"/>
        <v>605613.27989723138</v>
      </c>
      <c r="DX96" s="97">
        <f t="shared" ref="DX96:EC96" ca="1" si="1048">+DX78</f>
        <v>612590.61946388008</v>
      </c>
      <c r="DY96" s="97">
        <f t="shared" ca="1" si="1048"/>
        <v>619602.80566128483</v>
      </c>
      <c r="DZ96" s="97">
        <f t="shared" ca="1" si="1048"/>
        <v>626650.0355293717</v>
      </c>
      <c r="EA96" s="97">
        <f t="shared" ca="1" si="1048"/>
        <v>633732.5072222267</v>
      </c>
      <c r="EB96" s="97">
        <f t="shared" ca="1" si="1048"/>
        <v>640850.42001439631</v>
      </c>
      <c r="EC96" s="97">
        <f t="shared" ca="1" si="1048"/>
        <v>648003.97430722311</v>
      </c>
      <c r="ED96" s="97">
        <f t="shared" ref="ED96" ca="1" si="1049">+ED78</f>
        <v>655193.37163521675</v>
      </c>
    </row>
    <row r="97" spans="2:134" ht="15" customHeight="1" x14ac:dyDescent="0.3">
      <c r="B97" s="8" t="s">
        <v>92</v>
      </c>
      <c r="C97" s="8"/>
      <c r="D97" s="97">
        <f ca="1">+Z97</f>
        <v>0</v>
      </c>
      <c r="E97" s="97">
        <f ca="1">+AL97</f>
        <v>0</v>
      </c>
      <c r="F97" s="97">
        <f ca="1">+AX97</f>
        <v>0</v>
      </c>
      <c r="G97" s="97">
        <f ca="1">+BJ97</f>
        <v>0</v>
      </c>
      <c r="H97" s="97">
        <f ca="1">+BV97</f>
        <v>0</v>
      </c>
      <c r="I97" s="97">
        <f t="shared" ref="I97:I98" ca="1" si="1050">+CH97</f>
        <v>0</v>
      </c>
      <c r="J97" s="97">
        <f t="shared" ref="J97:J98" ca="1" si="1051">+CT97</f>
        <v>0</v>
      </c>
      <c r="K97" s="97">
        <f t="shared" ref="K97:K98" ca="1" si="1052">+DF97</f>
        <v>0</v>
      </c>
      <c r="L97" s="97">
        <f t="shared" ref="L97:L98" ca="1" si="1053">+DR97</f>
        <v>0</v>
      </c>
      <c r="M97" s="97">
        <f t="shared" ref="M97:M98" ca="1" si="1054">+ED97</f>
        <v>0</v>
      </c>
      <c r="N97" s="78"/>
      <c r="O97" s="97">
        <f ca="1">+Inputs!C74</f>
        <v>0</v>
      </c>
      <c r="P97" s="97">
        <f ca="1">+O97</f>
        <v>0</v>
      </c>
      <c r="Q97" s="97">
        <f t="shared" ref="Q97:BV97" ca="1" si="1055">+P97</f>
        <v>0</v>
      </c>
      <c r="R97" s="97">
        <f t="shared" ca="1" si="1055"/>
        <v>0</v>
      </c>
      <c r="S97" s="97">
        <f t="shared" ca="1" si="1055"/>
        <v>0</v>
      </c>
      <c r="T97" s="97">
        <f t="shared" ca="1" si="1055"/>
        <v>0</v>
      </c>
      <c r="U97" s="97">
        <f t="shared" ca="1" si="1055"/>
        <v>0</v>
      </c>
      <c r="V97" s="97">
        <f t="shared" ca="1" si="1055"/>
        <v>0</v>
      </c>
      <c r="W97" s="97">
        <f t="shared" ca="1" si="1055"/>
        <v>0</v>
      </c>
      <c r="X97" s="97">
        <f t="shared" ca="1" si="1055"/>
        <v>0</v>
      </c>
      <c r="Y97" s="97">
        <f t="shared" ca="1" si="1055"/>
        <v>0</v>
      </c>
      <c r="Z97" s="97">
        <f t="shared" ca="1" si="1055"/>
        <v>0</v>
      </c>
      <c r="AA97" s="97">
        <f t="shared" ca="1" si="1055"/>
        <v>0</v>
      </c>
      <c r="AB97" s="97">
        <f t="shared" ca="1" si="1055"/>
        <v>0</v>
      </c>
      <c r="AC97" s="97">
        <f t="shared" ca="1" si="1055"/>
        <v>0</v>
      </c>
      <c r="AD97" s="97">
        <f t="shared" ca="1" si="1055"/>
        <v>0</v>
      </c>
      <c r="AE97" s="97">
        <f t="shared" ca="1" si="1055"/>
        <v>0</v>
      </c>
      <c r="AF97" s="97">
        <f t="shared" ca="1" si="1055"/>
        <v>0</v>
      </c>
      <c r="AG97" s="97">
        <f t="shared" ca="1" si="1055"/>
        <v>0</v>
      </c>
      <c r="AH97" s="97">
        <f t="shared" ca="1" si="1055"/>
        <v>0</v>
      </c>
      <c r="AI97" s="97">
        <f t="shared" ca="1" si="1055"/>
        <v>0</v>
      </c>
      <c r="AJ97" s="97">
        <f t="shared" ca="1" si="1055"/>
        <v>0</v>
      </c>
      <c r="AK97" s="97">
        <f t="shared" ca="1" si="1055"/>
        <v>0</v>
      </c>
      <c r="AL97" s="97">
        <f t="shared" ca="1" si="1055"/>
        <v>0</v>
      </c>
      <c r="AM97" s="97">
        <f t="shared" ca="1" si="1055"/>
        <v>0</v>
      </c>
      <c r="AN97" s="97">
        <f t="shared" ca="1" si="1055"/>
        <v>0</v>
      </c>
      <c r="AO97" s="97">
        <f t="shared" ca="1" si="1055"/>
        <v>0</v>
      </c>
      <c r="AP97" s="97">
        <f t="shared" ca="1" si="1055"/>
        <v>0</v>
      </c>
      <c r="AQ97" s="97">
        <f t="shared" ca="1" si="1055"/>
        <v>0</v>
      </c>
      <c r="AR97" s="97">
        <f t="shared" ca="1" si="1055"/>
        <v>0</v>
      </c>
      <c r="AS97" s="97">
        <f t="shared" ca="1" si="1055"/>
        <v>0</v>
      </c>
      <c r="AT97" s="97">
        <f t="shared" ca="1" si="1055"/>
        <v>0</v>
      </c>
      <c r="AU97" s="97">
        <f t="shared" ca="1" si="1055"/>
        <v>0</v>
      </c>
      <c r="AV97" s="97">
        <f t="shared" ca="1" si="1055"/>
        <v>0</v>
      </c>
      <c r="AW97" s="97">
        <f t="shared" ca="1" si="1055"/>
        <v>0</v>
      </c>
      <c r="AX97" s="97">
        <f t="shared" ca="1" si="1055"/>
        <v>0</v>
      </c>
      <c r="AY97" s="97">
        <f t="shared" ca="1" si="1055"/>
        <v>0</v>
      </c>
      <c r="AZ97" s="97">
        <f t="shared" ca="1" si="1055"/>
        <v>0</v>
      </c>
      <c r="BA97" s="97">
        <f t="shared" ca="1" si="1055"/>
        <v>0</v>
      </c>
      <c r="BB97" s="97">
        <f t="shared" ca="1" si="1055"/>
        <v>0</v>
      </c>
      <c r="BC97" s="97">
        <f t="shared" ca="1" si="1055"/>
        <v>0</v>
      </c>
      <c r="BD97" s="97">
        <f t="shared" ca="1" si="1055"/>
        <v>0</v>
      </c>
      <c r="BE97" s="97">
        <f t="shared" ca="1" si="1055"/>
        <v>0</v>
      </c>
      <c r="BF97" s="97">
        <f t="shared" ca="1" si="1055"/>
        <v>0</v>
      </c>
      <c r="BG97" s="97">
        <f t="shared" ca="1" si="1055"/>
        <v>0</v>
      </c>
      <c r="BH97" s="97">
        <f t="shared" ca="1" si="1055"/>
        <v>0</v>
      </c>
      <c r="BI97" s="97">
        <f t="shared" ca="1" si="1055"/>
        <v>0</v>
      </c>
      <c r="BJ97" s="97">
        <f t="shared" ca="1" si="1055"/>
        <v>0</v>
      </c>
      <c r="BK97" s="97">
        <f t="shared" ca="1" si="1055"/>
        <v>0</v>
      </c>
      <c r="BL97" s="97">
        <f t="shared" ca="1" si="1055"/>
        <v>0</v>
      </c>
      <c r="BM97" s="97">
        <f t="shared" ca="1" si="1055"/>
        <v>0</v>
      </c>
      <c r="BN97" s="97">
        <f t="shared" ca="1" si="1055"/>
        <v>0</v>
      </c>
      <c r="BO97" s="97">
        <f t="shared" ca="1" si="1055"/>
        <v>0</v>
      </c>
      <c r="BP97" s="97">
        <f t="shared" ca="1" si="1055"/>
        <v>0</v>
      </c>
      <c r="BQ97" s="97">
        <f t="shared" ca="1" si="1055"/>
        <v>0</v>
      </c>
      <c r="BR97" s="97">
        <f t="shared" ca="1" si="1055"/>
        <v>0</v>
      </c>
      <c r="BS97" s="97">
        <f t="shared" ca="1" si="1055"/>
        <v>0</v>
      </c>
      <c r="BT97" s="97">
        <f t="shared" ca="1" si="1055"/>
        <v>0</v>
      </c>
      <c r="BU97" s="97">
        <f t="shared" ca="1" si="1055"/>
        <v>0</v>
      </c>
      <c r="BV97" s="97">
        <f t="shared" ca="1" si="1055"/>
        <v>0</v>
      </c>
      <c r="BW97" s="97">
        <f t="shared" ref="BW97:BW98" ca="1" si="1056">+BV97</f>
        <v>0</v>
      </c>
      <c r="BX97" s="97">
        <f t="shared" ref="BX97:BX98" ca="1" si="1057">+BW97</f>
        <v>0</v>
      </c>
      <c r="BY97" s="97">
        <f t="shared" ref="BY97:BY98" ca="1" si="1058">+BX97</f>
        <v>0</v>
      </c>
      <c r="BZ97" s="97">
        <f t="shared" ref="BZ97:BZ98" ca="1" si="1059">+BY97</f>
        <v>0</v>
      </c>
      <c r="CA97" s="97">
        <f t="shared" ref="CA97:CA98" ca="1" si="1060">+BZ97</f>
        <v>0</v>
      </c>
      <c r="CB97" s="97">
        <f t="shared" ref="CB97:CB98" ca="1" si="1061">+CA97</f>
        <v>0</v>
      </c>
      <c r="CC97" s="97">
        <f t="shared" ref="CC97:CC98" ca="1" si="1062">+CB97</f>
        <v>0</v>
      </c>
      <c r="CD97" s="97">
        <f t="shared" ref="CD97:CD98" ca="1" si="1063">+CC97</f>
        <v>0</v>
      </c>
      <c r="CE97" s="97">
        <f t="shared" ref="CE97:CE98" ca="1" si="1064">+CD97</f>
        <v>0</v>
      </c>
      <c r="CF97" s="97">
        <f t="shared" ref="CF97:CF98" ca="1" si="1065">+CE97</f>
        <v>0</v>
      </c>
      <c r="CG97" s="97">
        <f t="shared" ref="CG97:CG98" ca="1" si="1066">+CF97</f>
        <v>0</v>
      </c>
      <c r="CH97" s="97">
        <f t="shared" ref="CH97:CH98" ca="1" si="1067">+CG97</f>
        <v>0</v>
      </c>
      <c r="CI97" s="97">
        <f t="shared" ref="CI97:CI98" ca="1" si="1068">+CH97</f>
        <v>0</v>
      </c>
      <c r="CJ97" s="97">
        <f t="shared" ref="CJ97:CJ98" ca="1" si="1069">+CI97</f>
        <v>0</v>
      </c>
      <c r="CK97" s="97">
        <f t="shared" ref="CK97:CK98" ca="1" si="1070">+CJ97</f>
        <v>0</v>
      </c>
      <c r="CL97" s="97">
        <f t="shared" ref="CL97:CL98" ca="1" si="1071">+CK97</f>
        <v>0</v>
      </c>
      <c r="CM97" s="97">
        <f t="shared" ref="CM97:CM98" ca="1" si="1072">+CL97</f>
        <v>0</v>
      </c>
      <c r="CN97" s="97">
        <f t="shared" ref="CN97:CN98" ca="1" si="1073">+CM97</f>
        <v>0</v>
      </c>
      <c r="CO97" s="97">
        <f t="shared" ref="CO97:CO98" ca="1" si="1074">+CN97</f>
        <v>0</v>
      </c>
      <c r="CP97" s="97">
        <f t="shared" ref="CP97:CP98" ca="1" si="1075">+CO97</f>
        <v>0</v>
      </c>
      <c r="CQ97" s="97">
        <f t="shared" ref="CQ97:CQ98" ca="1" si="1076">+CP97</f>
        <v>0</v>
      </c>
      <c r="CR97" s="97">
        <f t="shared" ref="CR97:CR98" ca="1" si="1077">+CQ97</f>
        <v>0</v>
      </c>
      <c r="CS97" s="97">
        <f t="shared" ref="CS97:CS98" ca="1" si="1078">+CR97</f>
        <v>0</v>
      </c>
      <c r="CT97" s="97">
        <f t="shared" ref="CT97:CT98" ca="1" si="1079">+CS97</f>
        <v>0</v>
      </c>
      <c r="CU97" s="97">
        <f t="shared" ref="CU97:CU98" ca="1" si="1080">+CT97</f>
        <v>0</v>
      </c>
      <c r="CV97" s="97">
        <f t="shared" ref="CV97:CV98" ca="1" si="1081">+CU97</f>
        <v>0</v>
      </c>
      <c r="CW97" s="97">
        <f t="shared" ref="CW97:CW98" ca="1" si="1082">+CV97</f>
        <v>0</v>
      </c>
      <c r="CX97" s="97">
        <f t="shared" ref="CX97:CX98" ca="1" si="1083">+CW97</f>
        <v>0</v>
      </c>
      <c r="CY97" s="97">
        <f t="shared" ref="CY97:CY98" ca="1" si="1084">+CX97</f>
        <v>0</v>
      </c>
      <c r="CZ97" s="97">
        <f t="shared" ref="CZ97:CZ98" ca="1" si="1085">+CY97</f>
        <v>0</v>
      </c>
      <c r="DA97" s="97">
        <f t="shared" ref="DA97:DA98" ca="1" si="1086">+CZ97</f>
        <v>0</v>
      </c>
      <c r="DB97" s="97">
        <f t="shared" ref="DB97:DB98" ca="1" si="1087">+DA97</f>
        <v>0</v>
      </c>
      <c r="DC97" s="97">
        <f t="shared" ref="DC97:DC98" ca="1" si="1088">+DB97</f>
        <v>0</v>
      </c>
      <c r="DD97" s="97">
        <f t="shared" ref="DD97:DD98" ca="1" si="1089">+DC97</f>
        <v>0</v>
      </c>
      <c r="DE97" s="97">
        <f t="shared" ref="DE97:DE98" ca="1" si="1090">+DD97</f>
        <v>0</v>
      </c>
      <c r="DF97" s="97">
        <f t="shared" ref="DF97:DF98" ca="1" si="1091">+DE97</f>
        <v>0</v>
      </c>
      <c r="DG97" s="97">
        <f t="shared" ref="DG97:DG98" ca="1" si="1092">+DF97</f>
        <v>0</v>
      </c>
      <c r="DH97" s="97">
        <f t="shared" ref="DH97:DH98" ca="1" si="1093">+DG97</f>
        <v>0</v>
      </c>
      <c r="DI97" s="97">
        <f t="shared" ref="DI97:DI98" ca="1" si="1094">+DH97</f>
        <v>0</v>
      </c>
      <c r="DJ97" s="97">
        <f t="shared" ref="DJ97:DJ98" ca="1" si="1095">+DI97</f>
        <v>0</v>
      </c>
      <c r="DK97" s="97">
        <f t="shared" ref="DK97:DK98" ca="1" si="1096">+DJ97</f>
        <v>0</v>
      </c>
      <c r="DL97" s="97">
        <f t="shared" ref="DL97:DL98" ca="1" si="1097">+DK97</f>
        <v>0</v>
      </c>
      <c r="DM97" s="97">
        <f t="shared" ref="DM97:DM98" ca="1" si="1098">+DL97</f>
        <v>0</v>
      </c>
      <c r="DN97" s="97">
        <f t="shared" ref="DN97:DN98" ca="1" si="1099">+DM97</f>
        <v>0</v>
      </c>
      <c r="DO97" s="97">
        <f t="shared" ref="DO97:DO98" ca="1" si="1100">+DN97</f>
        <v>0</v>
      </c>
      <c r="DP97" s="97">
        <f t="shared" ref="DP97:DP98" ca="1" si="1101">+DO97</f>
        <v>0</v>
      </c>
      <c r="DQ97" s="97">
        <f t="shared" ref="DQ97:DQ98" ca="1" si="1102">+DP97</f>
        <v>0</v>
      </c>
      <c r="DR97" s="97">
        <f t="shared" ref="DR97:DR98" ca="1" si="1103">+DQ97</f>
        <v>0</v>
      </c>
      <c r="DS97" s="97">
        <f t="shared" ref="DS97:DS98" ca="1" si="1104">+DR97</f>
        <v>0</v>
      </c>
      <c r="DT97" s="97">
        <f t="shared" ref="DT97:DT98" ca="1" si="1105">+DS97</f>
        <v>0</v>
      </c>
      <c r="DU97" s="97">
        <f t="shared" ref="DU97:DU98" ca="1" si="1106">+DT97</f>
        <v>0</v>
      </c>
      <c r="DV97" s="97">
        <f t="shared" ref="DV97:DV98" ca="1" si="1107">+DU97</f>
        <v>0</v>
      </c>
      <c r="DW97" s="97">
        <f t="shared" ref="DW97:DW98" ca="1" si="1108">+DV97</f>
        <v>0</v>
      </c>
      <c r="DX97" s="97">
        <f t="shared" ref="DX97:DX98" ca="1" si="1109">+DW97</f>
        <v>0</v>
      </c>
      <c r="DY97" s="97">
        <f t="shared" ref="DY97:DY98" ca="1" si="1110">+DX97</f>
        <v>0</v>
      </c>
      <c r="DZ97" s="97">
        <f t="shared" ref="DZ97:DZ98" ca="1" si="1111">+DY97</f>
        <v>0</v>
      </c>
      <c r="EA97" s="97">
        <f t="shared" ref="EA97:EA98" ca="1" si="1112">+DZ97</f>
        <v>0</v>
      </c>
      <c r="EB97" s="97">
        <f t="shared" ref="EB97:EB98" ca="1" si="1113">+EA97</f>
        <v>0</v>
      </c>
      <c r="EC97" s="97">
        <f t="shared" ref="EC97:ED98" ca="1" si="1114">+EB97</f>
        <v>0</v>
      </c>
      <c r="ED97" s="97">
        <f t="shared" ca="1" si="1114"/>
        <v>0</v>
      </c>
    </row>
    <row r="98" spans="2:134" ht="15" customHeight="1" x14ac:dyDescent="0.3">
      <c r="B98" s="8" t="s">
        <v>93</v>
      </c>
      <c r="C98" s="8"/>
      <c r="D98" s="98">
        <f ca="1">+Z98</f>
        <v>0</v>
      </c>
      <c r="E98" s="98">
        <f ca="1">+AL98</f>
        <v>0</v>
      </c>
      <c r="F98" s="98">
        <f ca="1">+AX98</f>
        <v>0</v>
      </c>
      <c r="G98" s="98">
        <f ca="1">+BJ98</f>
        <v>0</v>
      </c>
      <c r="H98" s="98">
        <f ca="1">+BV98</f>
        <v>0</v>
      </c>
      <c r="I98" s="98">
        <f t="shared" ca="1" si="1050"/>
        <v>0</v>
      </c>
      <c r="J98" s="98">
        <f t="shared" ca="1" si="1051"/>
        <v>0</v>
      </c>
      <c r="K98" s="98">
        <f t="shared" ca="1" si="1052"/>
        <v>0</v>
      </c>
      <c r="L98" s="98">
        <f t="shared" ca="1" si="1053"/>
        <v>0</v>
      </c>
      <c r="M98" s="98">
        <f t="shared" ca="1" si="1054"/>
        <v>0</v>
      </c>
      <c r="N98" s="78"/>
      <c r="O98" s="98">
        <f ca="1">+-Inputs!C75</f>
        <v>0</v>
      </c>
      <c r="P98" s="98">
        <f ca="1">+O98</f>
        <v>0</v>
      </c>
      <c r="Q98" s="98">
        <f t="shared" ref="Q98:BV98" ca="1" si="1115">+P98</f>
        <v>0</v>
      </c>
      <c r="R98" s="98">
        <f t="shared" ca="1" si="1115"/>
        <v>0</v>
      </c>
      <c r="S98" s="98">
        <f t="shared" ca="1" si="1115"/>
        <v>0</v>
      </c>
      <c r="T98" s="98">
        <f t="shared" ca="1" si="1115"/>
        <v>0</v>
      </c>
      <c r="U98" s="98">
        <f t="shared" ca="1" si="1115"/>
        <v>0</v>
      </c>
      <c r="V98" s="98">
        <f t="shared" ca="1" si="1115"/>
        <v>0</v>
      </c>
      <c r="W98" s="98">
        <f t="shared" ca="1" si="1115"/>
        <v>0</v>
      </c>
      <c r="X98" s="98">
        <f t="shared" ca="1" si="1115"/>
        <v>0</v>
      </c>
      <c r="Y98" s="98">
        <f t="shared" ca="1" si="1115"/>
        <v>0</v>
      </c>
      <c r="Z98" s="98">
        <f t="shared" ca="1" si="1115"/>
        <v>0</v>
      </c>
      <c r="AA98" s="98">
        <f t="shared" ca="1" si="1115"/>
        <v>0</v>
      </c>
      <c r="AB98" s="98">
        <f t="shared" ca="1" si="1115"/>
        <v>0</v>
      </c>
      <c r="AC98" s="98">
        <f t="shared" ca="1" si="1115"/>
        <v>0</v>
      </c>
      <c r="AD98" s="98">
        <f t="shared" ca="1" si="1115"/>
        <v>0</v>
      </c>
      <c r="AE98" s="98">
        <f t="shared" ca="1" si="1115"/>
        <v>0</v>
      </c>
      <c r="AF98" s="98">
        <f t="shared" ca="1" si="1115"/>
        <v>0</v>
      </c>
      <c r="AG98" s="98">
        <f t="shared" ca="1" si="1115"/>
        <v>0</v>
      </c>
      <c r="AH98" s="98">
        <f t="shared" ca="1" si="1115"/>
        <v>0</v>
      </c>
      <c r="AI98" s="98">
        <f t="shared" ca="1" si="1115"/>
        <v>0</v>
      </c>
      <c r="AJ98" s="98">
        <f t="shared" ca="1" si="1115"/>
        <v>0</v>
      </c>
      <c r="AK98" s="98">
        <f t="shared" ca="1" si="1115"/>
        <v>0</v>
      </c>
      <c r="AL98" s="98">
        <f t="shared" ca="1" si="1115"/>
        <v>0</v>
      </c>
      <c r="AM98" s="98">
        <f t="shared" ca="1" si="1115"/>
        <v>0</v>
      </c>
      <c r="AN98" s="98">
        <f t="shared" ca="1" si="1115"/>
        <v>0</v>
      </c>
      <c r="AO98" s="98">
        <f t="shared" ca="1" si="1115"/>
        <v>0</v>
      </c>
      <c r="AP98" s="98">
        <f t="shared" ca="1" si="1115"/>
        <v>0</v>
      </c>
      <c r="AQ98" s="98">
        <f t="shared" ca="1" si="1115"/>
        <v>0</v>
      </c>
      <c r="AR98" s="98">
        <f t="shared" ca="1" si="1115"/>
        <v>0</v>
      </c>
      <c r="AS98" s="98">
        <f t="shared" ca="1" si="1115"/>
        <v>0</v>
      </c>
      <c r="AT98" s="98">
        <f t="shared" ca="1" si="1115"/>
        <v>0</v>
      </c>
      <c r="AU98" s="98">
        <f t="shared" ca="1" si="1115"/>
        <v>0</v>
      </c>
      <c r="AV98" s="98">
        <f t="shared" ca="1" si="1115"/>
        <v>0</v>
      </c>
      <c r="AW98" s="98">
        <f t="shared" ca="1" si="1115"/>
        <v>0</v>
      </c>
      <c r="AX98" s="98">
        <f t="shared" ca="1" si="1115"/>
        <v>0</v>
      </c>
      <c r="AY98" s="98">
        <f t="shared" ca="1" si="1115"/>
        <v>0</v>
      </c>
      <c r="AZ98" s="98">
        <f t="shared" ca="1" si="1115"/>
        <v>0</v>
      </c>
      <c r="BA98" s="98">
        <f t="shared" ca="1" si="1115"/>
        <v>0</v>
      </c>
      <c r="BB98" s="98">
        <f t="shared" ca="1" si="1115"/>
        <v>0</v>
      </c>
      <c r="BC98" s="98">
        <f t="shared" ca="1" si="1115"/>
        <v>0</v>
      </c>
      <c r="BD98" s="98">
        <f t="shared" ca="1" si="1115"/>
        <v>0</v>
      </c>
      <c r="BE98" s="98">
        <f t="shared" ca="1" si="1115"/>
        <v>0</v>
      </c>
      <c r="BF98" s="98">
        <f t="shared" ca="1" si="1115"/>
        <v>0</v>
      </c>
      <c r="BG98" s="98">
        <f t="shared" ca="1" si="1115"/>
        <v>0</v>
      </c>
      <c r="BH98" s="98">
        <f t="shared" ca="1" si="1115"/>
        <v>0</v>
      </c>
      <c r="BI98" s="98">
        <f t="shared" ca="1" si="1115"/>
        <v>0</v>
      </c>
      <c r="BJ98" s="98">
        <f t="shared" ca="1" si="1115"/>
        <v>0</v>
      </c>
      <c r="BK98" s="98">
        <f t="shared" ca="1" si="1115"/>
        <v>0</v>
      </c>
      <c r="BL98" s="98">
        <f t="shared" ca="1" si="1115"/>
        <v>0</v>
      </c>
      <c r="BM98" s="98">
        <f t="shared" ca="1" si="1115"/>
        <v>0</v>
      </c>
      <c r="BN98" s="98">
        <f t="shared" ca="1" si="1115"/>
        <v>0</v>
      </c>
      <c r="BO98" s="98">
        <f t="shared" ca="1" si="1115"/>
        <v>0</v>
      </c>
      <c r="BP98" s="98">
        <f t="shared" ca="1" si="1115"/>
        <v>0</v>
      </c>
      <c r="BQ98" s="98">
        <f t="shared" ca="1" si="1115"/>
        <v>0</v>
      </c>
      <c r="BR98" s="98">
        <f t="shared" ca="1" si="1115"/>
        <v>0</v>
      </c>
      <c r="BS98" s="98">
        <f t="shared" ca="1" si="1115"/>
        <v>0</v>
      </c>
      <c r="BT98" s="98">
        <f t="shared" ca="1" si="1115"/>
        <v>0</v>
      </c>
      <c r="BU98" s="98">
        <f t="shared" ca="1" si="1115"/>
        <v>0</v>
      </c>
      <c r="BV98" s="98">
        <f t="shared" ca="1" si="1115"/>
        <v>0</v>
      </c>
      <c r="BW98" s="98">
        <f t="shared" ca="1" si="1056"/>
        <v>0</v>
      </c>
      <c r="BX98" s="98">
        <f t="shared" ca="1" si="1057"/>
        <v>0</v>
      </c>
      <c r="BY98" s="98">
        <f t="shared" ca="1" si="1058"/>
        <v>0</v>
      </c>
      <c r="BZ98" s="98">
        <f t="shared" ca="1" si="1059"/>
        <v>0</v>
      </c>
      <c r="CA98" s="98">
        <f t="shared" ca="1" si="1060"/>
        <v>0</v>
      </c>
      <c r="CB98" s="98">
        <f t="shared" ca="1" si="1061"/>
        <v>0</v>
      </c>
      <c r="CC98" s="98">
        <f t="shared" ca="1" si="1062"/>
        <v>0</v>
      </c>
      <c r="CD98" s="98">
        <f t="shared" ca="1" si="1063"/>
        <v>0</v>
      </c>
      <c r="CE98" s="98">
        <f t="shared" ca="1" si="1064"/>
        <v>0</v>
      </c>
      <c r="CF98" s="98">
        <f t="shared" ca="1" si="1065"/>
        <v>0</v>
      </c>
      <c r="CG98" s="98">
        <f t="shared" ca="1" si="1066"/>
        <v>0</v>
      </c>
      <c r="CH98" s="98">
        <f t="shared" ca="1" si="1067"/>
        <v>0</v>
      </c>
      <c r="CI98" s="98">
        <f t="shared" ca="1" si="1068"/>
        <v>0</v>
      </c>
      <c r="CJ98" s="98">
        <f t="shared" ca="1" si="1069"/>
        <v>0</v>
      </c>
      <c r="CK98" s="98">
        <f t="shared" ca="1" si="1070"/>
        <v>0</v>
      </c>
      <c r="CL98" s="98">
        <f t="shared" ca="1" si="1071"/>
        <v>0</v>
      </c>
      <c r="CM98" s="98">
        <f t="shared" ca="1" si="1072"/>
        <v>0</v>
      </c>
      <c r="CN98" s="98">
        <f t="shared" ca="1" si="1073"/>
        <v>0</v>
      </c>
      <c r="CO98" s="98">
        <f t="shared" ca="1" si="1074"/>
        <v>0</v>
      </c>
      <c r="CP98" s="98">
        <f t="shared" ca="1" si="1075"/>
        <v>0</v>
      </c>
      <c r="CQ98" s="98">
        <f t="shared" ca="1" si="1076"/>
        <v>0</v>
      </c>
      <c r="CR98" s="98">
        <f t="shared" ca="1" si="1077"/>
        <v>0</v>
      </c>
      <c r="CS98" s="98">
        <f t="shared" ca="1" si="1078"/>
        <v>0</v>
      </c>
      <c r="CT98" s="98">
        <f t="shared" ca="1" si="1079"/>
        <v>0</v>
      </c>
      <c r="CU98" s="98">
        <f t="shared" ca="1" si="1080"/>
        <v>0</v>
      </c>
      <c r="CV98" s="98">
        <f t="shared" ca="1" si="1081"/>
        <v>0</v>
      </c>
      <c r="CW98" s="98">
        <f t="shared" ca="1" si="1082"/>
        <v>0</v>
      </c>
      <c r="CX98" s="98">
        <f t="shared" ca="1" si="1083"/>
        <v>0</v>
      </c>
      <c r="CY98" s="98">
        <f t="shared" ca="1" si="1084"/>
        <v>0</v>
      </c>
      <c r="CZ98" s="98">
        <f t="shared" ca="1" si="1085"/>
        <v>0</v>
      </c>
      <c r="DA98" s="98">
        <f t="shared" ca="1" si="1086"/>
        <v>0</v>
      </c>
      <c r="DB98" s="98">
        <f t="shared" ca="1" si="1087"/>
        <v>0</v>
      </c>
      <c r="DC98" s="98">
        <f t="shared" ca="1" si="1088"/>
        <v>0</v>
      </c>
      <c r="DD98" s="98">
        <f t="shared" ca="1" si="1089"/>
        <v>0</v>
      </c>
      <c r="DE98" s="98">
        <f t="shared" ca="1" si="1090"/>
        <v>0</v>
      </c>
      <c r="DF98" s="98">
        <f t="shared" ca="1" si="1091"/>
        <v>0</v>
      </c>
      <c r="DG98" s="98">
        <f t="shared" ca="1" si="1092"/>
        <v>0</v>
      </c>
      <c r="DH98" s="98">
        <f t="shared" ca="1" si="1093"/>
        <v>0</v>
      </c>
      <c r="DI98" s="98">
        <f t="shared" ca="1" si="1094"/>
        <v>0</v>
      </c>
      <c r="DJ98" s="98">
        <f t="shared" ca="1" si="1095"/>
        <v>0</v>
      </c>
      <c r="DK98" s="98">
        <f t="shared" ca="1" si="1096"/>
        <v>0</v>
      </c>
      <c r="DL98" s="98">
        <f t="shared" ca="1" si="1097"/>
        <v>0</v>
      </c>
      <c r="DM98" s="98">
        <f t="shared" ca="1" si="1098"/>
        <v>0</v>
      </c>
      <c r="DN98" s="98">
        <f t="shared" ca="1" si="1099"/>
        <v>0</v>
      </c>
      <c r="DO98" s="98">
        <f t="shared" ca="1" si="1100"/>
        <v>0</v>
      </c>
      <c r="DP98" s="98">
        <f t="shared" ca="1" si="1101"/>
        <v>0</v>
      </c>
      <c r="DQ98" s="98">
        <f t="shared" ca="1" si="1102"/>
        <v>0</v>
      </c>
      <c r="DR98" s="98">
        <f t="shared" ca="1" si="1103"/>
        <v>0</v>
      </c>
      <c r="DS98" s="98">
        <f t="shared" ca="1" si="1104"/>
        <v>0</v>
      </c>
      <c r="DT98" s="98">
        <f t="shared" ca="1" si="1105"/>
        <v>0</v>
      </c>
      <c r="DU98" s="98">
        <f t="shared" ca="1" si="1106"/>
        <v>0</v>
      </c>
      <c r="DV98" s="98">
        <f t="shared" ca="1" si="1107"/>
        <v>0</v>
      </c>
      <c r="DW98" s="98">
        <f t="shared" ca="1" si="1108"/>
        <v>0</v>
      </c>
      <c r="DX98" s="98">
        <f t="shared" ca="1" si="1109"/>
        <v>0</v>
      </c>
      <c r="DY98" s="98">
        <f t="shared" ca="1" si="1110"/>
        <v>0</v>
      </c>
      <c r="DZ98" s="98">
        <f t="shared" ca="1" si="1111"/>
        <v>0</v>
      </c>
      <c r="EA98" s="98">
        <f t="shared" ca="1" si="1112"/>
        <v>0</v>
      </c>
      <c r="EB98" s="98">
        <f t="shared" ca="1" si="1113"/>
        <v>0</v>
      </c>
      <c r="EC98" s="98">
        <f t="shared" ca="1" si="1114"/>
        <v>0</v>
      </c>
      <c r="ED98" s="98">
        <f t="shared" ca="1" si="1114"/>
        <v>0</v>
      </c>
    </row>
    <row r="99" spans="2:134" ht="15" customHeight="1" x14ac:dyDescent="0.3">
      <c r="B99" s="9" t="s">
        <v>94</v>
      </c>
      <c r="C99" s="8"/>
      <c r="D99" s="103">
        <f t="shared" ref="D99:M99" ca="1" si="1116">+SUM(D88,D95:D98)</f>
        <v>112296.83926777235</v>
      </c>
      <c r="E99" s="103">
        <f t="shared" ca="1" si="1116"/>
        <v>177801.00445504236</v>
      </c>
      <c r="F99" s="103">
        <f t="shared" ca="1" si="1116"/>
        <v>246722.26493168093</v>
      </c>
      <c r="G99" s="103">
        <f t="shared" ca="1" si="1116"/>
        <v>319284.61055513786</v>
      </c>
      <c r="H99" s="103">
        <f t="shared" ca="1" si="1116"/>
        <v>395727.23255162302</v>
      </c>
      <c r="I99" s="103">
        <f t="shared" ca="1" si="1116"/>
        <v>476305.57260294154</v>
      </c>
      <c r="J99" s="103">
        <f t="shared" ca="1" si="1116"/>
        <v>561292.44489917683</v>
      </c>
      <c r="K99" s="103">
        <f t="shared" ca="1" si="1116"/>
        <v>650979.23625017982</v>
      </c>
      <c r="L99" s="103">
        <f t="shared" ca="1" si="1116"/>
        <v>745677.18970489455</v>
      </c>
      <c r="M99" s="103">
        <f t="shared" ca="1" si="1116"/>
        <v>845718.77750850981</v>
      </c>
      <c r="N99" s="78"/>
      <c r="O99" s="103">
        <f ca="1">+SUM(O88,O95:O98)</f>
        <v>55073.779942957262</v>
      </c>
      <c r="P99" s="103">
        <f t="shared" ref="P99:BV99" ca="1" si="1117">+SUM(P88,P95:P98)</f>
        <v>60168.571762316598</v>
      </c>
      <c r="Q99" s="103">
        <f t="shared" ca="1" si="1117"/>
        <v>65284.486336362374</v>
      </c>
      <c r="R99" s="103">
        <f t="shared" ca="1" si="1117"/>
        <v>70421.635149834823</v>
      </c>
      <c r="S99" s="103">
        <f t="shared" ca="1" si="1117"/>
        <v>75580.130297306256</v>
      </c>
      <c r="T99" s="103">
        <f t="shared" ca="1" si="1117"/>
        <v>80760.084486576117</v>
      </c>
      <c r="U99" s="103">
        <f t="shared" ca="1" si="1117"/>
        <v>85961.611042085307</v>
      </c>
      <c r="V99" s="103">
        <f t="shared" ca="1" si="1117"/>
        <v>91184.823908349383</v>
      </c>
      <c r="W99" s="103">
        <f t="shared" ca="1" si="1117"/>
        <v>96429.837653411276</v>
      </c>
      <c r="X99" s="103">
        <f t="shared" ca="1" si="1117"/>
        <v>101696.76747231328</v>
      </c>
      <c r="Y99" s="103">
        <f t="shared" ca="1" si="1117"/>
        <v>106985.72919058858</v>
      </c>
      <c r="Z99" s="103">
        <f t="shared" ca="1" si="1117"/>
        <v>112296.83926777235</v>
      </c>
      <c r="AA99" s="103">
        <f t="shared" ca="1" si="1117"/>
        <v>117630.21480093256</v>
      </c>
      <c r="AB99" s="103">
        <f t="shared" ca="1" si="1117"/>
        <v>122985.97352822067</v>
      </c>
      <c r="AC99" s="103">
        <f t="shared" ca="1" si="1117"/>
        <v>128364.23383244219</v>
      </c>
      <c r="AD99" s="103">
        <f t="shared" ca="1" si="1117"/>
        <v>133765.11474464729</v>
      </c>
      <c r="AE99" s="103">
        <f t="shared" ca="1" si="1117"/>
        <v>139188.7359477416</v>
      </c>
      <c r="AF99" s="103">
        <f t="shared" ca="1" si="1117"/>
        <v>144635.21778011741</v>
      </c>
      <c r="AG99" s="103">
        <f t="shared" ca="1" si="1117"/>
        <v>150104.68123930495</v>
      </c>
      <c r="AH99" s="103">
        <f t="shared" ca="1" si="1117"/>
        <v>155597.24798564444</v>
      </c>
      <c r="AI99" s="103">
        <f t="shared" ca="1" si="1117"/>
        <v>161113.04034597863</v>
      </c>
      <c r="AJ99" s="103">
        <f t="shared" ca="1" si="1117"/>
        <v>166652.18131736625</v>
      </c>
      <c r="AK99" s="103">
        <f t="shared" ca="1" si="1117"/>
        <v>172214.79457081619</v>
      </c>
      <c r="AL99" s="103">
        <f t="shared" ca="1" si="1117"/>
        <v>177801.00445504236</v>
      </c>
      <c r="AM99" s="103">
        <f t="shared" ca="1" si="1117"/>
        <v>183410.93600024036</v>
      </c>
      <c r="AN99" s="103">
        <f t="shared" ca="1" si="1117"/>
        <v>189044.71492188453</v>
      </c>
      <c r="AO99" s="103">
        <f t="shared" ca="1" si="1117"/>
        <v>194702.46762454702</v>
      </c>
      <c r="AP99" s="103">
        <f t="shared" ca="1" si="1117"/>
        <v>200384.32120573786</v>
      </c>
      <c r="AQ99" s="103">
        <f t="shared" ca="1" si="1117"/>
        <v>206090.40345976676</v>
      </c>
      <c r="AR99" s="103">
        <f t="shared" ca="1" si="1117"/>
        <v>211820.84288162674</v>
      </c>
      <c r="AS99" s="103">
        <f t="shared" ca="1" si="1117"/>
        <v>217575.76867089912</v>
      </c>
      <c r="AT99" s="103">
        <f t="shared" ca="1" si="1117"/>
        <v>223355.31073568118</v>
      </c>
      <c r="AU99" s="103">
        <f t="shared" ca="1" si="1117"/>
        <v>229159.59969653495</v>
      </c>
      <c r="AV99" s="103">
        <f t="shared" ca="1" si="1117"/>
        <v>234988.76689045914</v>
      </c>
      <c r="AW99" s="103">
        <f t="shared" ca="1" si="1117"/>
        <v>240842.94437488267</v>
      </c>
      <c r="AX99" s="103">
        <f t="shared" ca="1" si="1117"/>
        <v>246722.26493168093</v>
      </c>
      <c r="AY99" s="103">
        <f t="shared" ca="1" si="1117"/>
        <v>252626.86207121459</v>
      </c>
      <c r="AZ99" s="103">
        <f t="shared" ca="1" si="1117"/>
        <v>258556.87003639108</v>
      </c>
      <c r="BA99" s="103">
        <f t="shared" ca="1" si="1117"/>
        <v>264512.4238067487</v>
      </c>
      <c r="BB99" s="103">
        <f t="shared" ca="1" si="1117"/>
        <v>270493.65910256433</v>
      </c>
      <c r="BC99" s="103">
        <f t="shared" ca="1" si="1117"/>
        <v>276500.71238898305</v>
      </c>
      <c r="BD99" s="103">
        <f t="shared" ca="1" si="1117"/>
        <v>282533.7208801721</v>
      </c>
      <c r="BE99" s="103">
        <f t="shared" ca="1" si="1117"/>
        <v>288592.82254349772</v>
      </c>
      <c r="BF99" s="103">
        <f t="shared" ca="1" si="1117"/>
        <v>294678.15610372525</v>
      </c>
      <c r="BG99" s="103">
        <f t="shared" ca="1" si="1117"/>
        <v>300789.86104724312</v>
      </c>
      <c r="BH99" s="103">
        <f t="shared" ca="1" si="1117"/>
        <v>306928.07762631052</v>
      </c>
      <c r="BI99" s="103">
        <f t="shared" ca="1" si="1117"/>
        <v>313092.94686332904</v>
      </c>
      <c r="BJ99" s="103">
        <f t="shared" ca="1" si="1117"/>
        <v>319284.61055513786</v>
      </c>
      <c r="BK99" s="103">
        <f t="shared" ca="1" si="1117"/>
        <v>325503.2112773335</v>
      </c>
      <c r="BL99" s="103">
        <f t="shared" ca="1" si="1117"/>
        <v>331748.89238861389</v>
      </c>
      <c r="BM99" s="103">
        <f t="shared" ca="1" si="1117"/>
        <v>338021.79803514673</v>
      </c>
      <c r="BN99" s="103">
        <f t="shared" ca="1" si="1117"/>
        <v>344322.07315496186</v>
      </c>
      <c r="BO99" s="103">
        <f t="shared" ca="1" si="1117"/>
        <v>350649.86348236946</v>
      </c>
      <c r="BP99" s="103">
        <f t="shared" ca="1" si="1117"/>
        <v>357005.31555240194</v>
      </c>
      <c r="BQ99" s="103">
        <f t="shared" ca="1" si="1117"/>
        <v>363388.57670528162</v>
      </c>
      <c r="BR99" s="103">
        <f t="shared" ca="1" si="1117"/>
        <v>369799.79509091302</v>
      </c>
      <c r="BS99" s="103">
        <f t="shared" ca="1" si="1117"/>
        <v>376239.1196734003</v>
      </c>
      <c r="BT99" s="103">
        <f t="shared" ca="1" si="1117"/>
        <v>382706.70023559086</v>
      </c>
      <c r="BU99" s="103">
        <f t="shared" ca="1" si="1117"/>
        <v>389202.68738364353</v>
      </c>
      <c r="BV99" s="103">
        <f t="shared" ca="1" si="1117"/>
        <v>395727.23255162302</v>
      </c>
      <c r="BW99" s="103">
        <f t="shared" ref="BW99:CT99" ca="1" si="1118">+SUM(BW88,BW95:BW98)</f>
        <v>402280.48800611997</v>
      </c>
      <c r="BX99" s="103">
        <f t="shared" ca="1" si="1118"/>
        <v>408862.60685089714</v>
      </c>
      <c r="BY99" s="103">
        <f t="shared" ca="1" si="1118"/>
        <v>415473.74303156137</v>
      </c>
      <c r="BZ99" s="103">
        <f t="shared" ca="1" si="1118"/>
        <v>422114.05134026217</v>
      </c>
      <c r="CA99" s="103">
        <f t="shared" ca="1" si="1118"/>
        <v>428783.68742041662</v>
      </c>
      <c r="CB99" s="103">
        <f t="shared" ca="1" si="1118"/>
        <v>435482.80777146062</v>
      </c>
      <c r="CC99" s="103">
        <f t="shared" ca="1" si="1118"/>
        <v>442211.56975362723</v>
      </c>
      <c r="CD99" s="103">
        <f t="shared" ca="1" si="1118"/>
        <v>448970.13159275125</v>
      </c>
      <c r="CE99" s="103">
        <f t="shared" ca="1" si="1118"/>
        <v>455758.65238510154</v>
      </c>
      <c r="CF99" s="103">
        <f t="shared" ca="1" si="1118"/>
        <v>462577.29210224014</v>
      </c>
      <c r="CG99" s="103">
        <f t="shared" ca="1" si="1118"/>
        <v>469426.21159590839</v>
      </c>
      <c r="CH99" s="103">
        <f t="shared" ca="1" si="1118"/>
        <v>476305.57260294154</v>
      </c>
      <c r="CI99" s="103">
        <f t="shared" ca="1" si="1118"/>
        <v>483215.53775020933</v>
      </c>
      <c r="CJ99" s="103">
        <f t="shared" ca="1" si="1118"/>
        <v>490156.27055958612</v>
      </c>
      <c r="CK99" s="103">
        <f t="shared" ca="1" si="1118"/>
        <v>497127.93545294763</v>
      </c>
      <c r="CL99" s="103">
        <f t="shared" ca="1" si="1118"/>
        <v>504130.69775719673</v>
      </c>
      <c r="CM99" s="103">
        <f t="shared" ca="1" si="1118"/>
        <v>511164.72370931657</v>
      </c>
      <c r="CN99" s="103">
        <f t="shared" ca="1" si="1118"/>
        <v>518230.18046145292</v>
      </c>
      <c r="CO99" s="103">
        <f t="shared" ca="1" si="1118"/>
        <v>525327.23608602467</v>
      </c>
      <c r="CP99" s="103">
        <f t="shared" ca="1" si="1118"/>
        <v>532456.0595808631</v>
      </c>
      <c r="CQ99" s="103">
        <f t="shared" ca="1" si="1118"/>
        <v>539616.82087438006</v>
      </c>
      <c r="CR99" s="103">
        <f t="shared" ca="1" si="1118"/>
        <v>546809.69083076529</v>
      </c>
      <c r="CS99" s="103">
        <f t="shared" ca="1" si="1118"/>
        <v>554034.84125521278</v>
      </c>
      <c r="CT99" s="103">
        <f t="shared" ca="1" si="1118"/>
        <v>561292.44489917683</v>
      </c>
      <c r="CU99" s="103">
        <f t="shared" ref="CU99:DF99" ca="1" si="1119">+SUM(CU88,CU95:CU98)</f>
        <v>568582.67546565738</v>
      </c>
      <c r="CV99" s="103">
        <f t="shared" ca="1" si="1119"/>
        <v>575905.70761451498</v>
      </c>
      <c r="CW99" s="103">
        <f t="shared" ca="1" si="1119"/>
        <v>583261.71696781623</v>
      </c>
      <c r="CX99" s="103">
        <f t="shared" ca="1" si="1119"/>
        <v>590650.88011520822</v>
      </c>
      <c r="CY99" s="103">
        <f t="shared" ca="1" si="1119"/>
        <v>598073.37461932458</v>
      </c>
      <c r="CZ99" s="103">
        <f t="shared" ca="1" si="1119"/>
        <v>605529.37902122037</v>
      </c>
      <c r="DA99" s="103">
        <f t="shared" ca="1" si="1119"/>
        <v>613019.07284583896</v>
      </c>
      <c r="DB99" s="103">
        <f t="shared" ca="1" si="1119"/>
        <v>620542.63660750887</v>
      </c>
      <c r="DC99" s="103">
        <f t="shared" ca="1" si="1119"/>
        <v>628100.2518154711</v>
      </c>
      <c r="DD99" s="103">
        <f t="shared" ca="1" si="1119"/>
        <v>635692.10097943945</v>
      </c>
      <c r="DE99" s="103">
        <f t="shared" ca="1" si="1119"/>
        <v>643318.36761518917</v>
      </c>
      <c r="DF99" s="103">
        <f t="shared" ca="1" si="1119"/>
        <v>650979.23625017982</v>
      </c>
      <c r="DG99" s="103">
        <f t="shared" ref="DG99:DW99" ca="1" si="1120">+SUM(DG88,DG95:DG98)</f>
        <v>658674.89242920815</v>
      </c>
      <c r="DH99" s="103">
        <f t="shared" ca="1" si="1120"/>
        <v>666405.52272009291</v>
      </c>
      <c r="DI99" s="103">
        <f t="shared" ca="1" si="1120"/>
        <v>674171.31471939257</v>
      </c>
      <c r="DJ99" s="103">
        <f t="shared" ca="1" si="1120"/>
        <v>681972.45705815381</v>
      </c>
      <c r="DK99" s="103">
        <f t="shared" ca="1" si="1120"/>
        <v>689809.13940769387</v>
      </c>
      <c r="DL99" s="103">
        <f t="shared" ca="1" si="1120"/>
        <v>697681.55248541362</v>
      </c>
      <c r="DM99" s="103">
        <f t="shared" ca="1" si="1120"/>
        <v>705589.88806064543</v>
      </c>
      <c r="DN99" s="103">
        <f t="shared" ca="1" si="1120"/>
        <v>713534.33896053198</v>
      </c>
      <c r="DO99" s="103">
        <f t="shared" ca="1" si="1120"/>
        <v>721515.09907593916</v>
      </c>
      <c r="DP99" s="103">
        <f t="shared" ca="1" si="1120"/>
        <v>729532.36336740246</v>
      </c>
      <c r="DQ99" s="103">
        <f t="shared" ca="1" si="1120"/>
        <v>737586.32787110563</v>
      </c>
      <c r="DR99" s="103">
        <f t="shared" ca="1" si="1120"/>
        <v>745677.18970489455</v>
      </c>
      <c r="DS99" s="103">
        <f t="shared" ca="1" si="1120"/>
        <v>753805.14707432396</v>
      </c>
      <c r="DT99" s="103">
        <f t="shared" ca="1" si="1120"/>
        <v>761970.39927873726</v>
      </c>
      <c r="DU99" s="103">
        <f t="shared" ca="1" si="1120"/>
        <v>770173.14671738306</v>
      </c>
      <c r="DV99" s="103">
        <f t="shared" ca="1" si="1120"/>
        <v>778413.59089556406</v>
      </c>
      <c r="DW99" s="103">
        <f t="shared" ca="1" si="1120"/>
        <v>786691.93443082075</v>
      </c>
      <c r="DX99" s="103">
        <f t="shared" ref="DX99:EC99" ca="1" si="1121">+SUM(DX88,DX95:DX98)</f>
        <v>795008.38105915091</v>
      </c>
      <c r="DY99" s="103">
        <f t="shared" ca="1" si="1121"/>
        <v>803363.1356412631</v>
      </c>
      <c r="DZ99" s="103">
        <f t="shared" ca="1" si="1121"/>
        <v>811756.40416886576</v>
      </c>
      <c r="EA99" s="103">
        <f t="shared" ca="1" si="1121"/>
        <v>820188.39377099171</v>
      </c>
      <c r="EB99" s="103">
        <f t="shared" ca="1" si="1121"/>
        <v>828659.31272035767</v>
      </c>
      <c r="EC99" s="103">
        <f t="shared" ca="1" si="1121"/>
        <v>837169.37043976085</v>
      </c>
      <c r="ED99" s="103">
        <f t="shared" ref="ED99" ca="1" si="1122">+SUM(ED88,ED95:ED98)</f>
        <v>845718.77750850981</v>
      </c>
    </row>
    <row r="100" spans="2:134" ht="15" customHeight="1" x14ac:dyDescent="0.3">
      <c r="B100" s="9"/>
      <c r="C100" s="8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78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97"/>
      <c r="BM100" s="97"/>
      <c r="BN100" s="97"/>
      <c r="BO100" s="97"/>
      <c r="BP100" s="97"/>
      <c r="BQ100" s="97"/>
      <c r="BR100" s="97"/>
      <c r="BS100" s="97"/>
      <c r="BT100" s="97"/>
      <c r="BU100" s="97"/>
      <c r="BV100" s="97"/>
      <c r="BW100" s="97"/>
      <c r="BX100" s="97"/>
      <c r="BY100" s="97"/>
      <c r="BZ100" s="97"/>
      <c r="CA100" s="97"/>
      <c r="CB100" s="97"/>
      <c r="CC100" s="97"/>
      <c r="CD100" s="97"/>
      <c r="CE100" s="97"/>
      <c r="CF100" s="97"/>
      <c r="CG100" s="97"/>
      <c r="CH100" s="97"/>
      <c r="CI100" s="97"/>
      <c r="CJ100" s="97"/>
      <c r="CK100" s="97"/>
      <c r="CL100" s="97"/>
      <c r="CM100" s="97"/>
      <c r="CN100" s="97"/>
      <c r="CO100" s="97"/>
      <c r="CP100" s="97"/>
      <c r="CQ100" s="97"/>
      <c r="CR100" s="97"/>
      <c r="CS100" s="97"/>
      <c r="CT100" s="97"/>
      <c r="CU100" s="97"/>
      <c r="CV100" s="97"/>
      <c r="CW100" s="97"/>
      <c r="CX100" s="97"/>
      <c r="CY100" s="97"/>
      <c r="CZ100" s="97"/>
      <c r="DA100" s="97"/>
      <c r="DB100" s="97"/>
      <c r="DC100" s="97"/>
      <c r="DD100" s="97"/>
      <c r="DE100" s="97"/>
      <c r="DF100" s="97"/>
      <c r="DG100" s="97"/>
      <c r="DH100" s="97"/>
      <c r="DI100" s="97"/>
      <c r="DJ100" s="97"/>
      <c r="DK100" s="97"/>
      <c r="DL100" s="97"/>
      <c r="DM100" s="97"/>
      <c r="DN100" s="97"/>
      <c r="DO100" s="97"/>
      <c r="DP100" s="97"/>
      <c r="DQ100" s="97"/>
      <c r="DR100" s="97"/>
      <c r="DS100" s="97"/>
      <c r="DT100" s="97"/>
      <c r="DU100" s="97"/>
      <c r="DV100" s="97"/>
      <c r="DW100" s="97"/>
      <c r="DX100" s="97"/>
      <c r="DY100" s="97"/>
      <c r="DZ100" s="97"/>
      <c r="EA100" s="97"/>
      <c r="EB100" s="97"/>
      <c r="EC100" s="97"/>
      <c r="ED100" s="97"/>
    </row>
    <row r="101" spans="2:134" ht="15" customHeight="1" x14ac:dyDescent="0.3">
      <c r="B101" s="10" t="s">
        <v>113</v>
      </c>
      <c r="C101" s="8"/>
      <c r="D101" s="103">
        <f ca="1">+Z101</f>
        <v>50120.87990412263</v>
      </c>
      <c r="E101" s="103">
        <f ca="1">+AL101</f>
        <v>103066.05788234243</v>
      </c>
      <c r="F101" s="103">
        <f ca="1">+AX101</f>
        <v>159033.24722741067</v>
      </c>
      <c r="G101" s="103">
        <f ca="1">+BJ101</f>
        <v>218234.00203255532</v>
      </c>
      <c r="H101" s="103">
        <f ca="1">+BV101</f>
        <v>280894.68610841723</v>
      </c>
      <c r="I101" s="103">
        <f ca="1">+CH101</f>
        <v>347257.50972843508</v>
      </c>
      <c r="J101" s="103">
        <f ca="1">+CT101</f>
        <v>417581.63895096979</v>
      </c>
      <c r="K101" s="103">
        <f ca="1">+DF101</f>
        <v>492144.38259885774</v>
      </c>
      <c r="L101" s="103">
        <f ca="1">+DR101</f>
        <v>571242.46233275719</v>
      </c>
      <c r="M101" s="103">
        <f ca="1">+ED101</f>
        <v>655193.37163521675</v>
      </c>
      <c r="N101" s="78"/>
      <c r="O101" s="103">
        <f ca="1">+SUM(O95:O98)</f>
        <v>4073.4585992077627</v>
      </c>
      <c r="P101" s="103">
        <f t="shared" ref="P101:BV101" ca="1" si="1123">+SUM(P95:P98)</f>
        <v>8165.3438632174511</v>
      </c>
      <c r="Q101" s="103">
        <f t="shared" ca="1" si="1123"/>
        <v>12275.759985421315</v>
      </c>
      <c r="R101" s="103">
        <f t="shared" ca="1" si="1123"/>
        <v>16404.811748372107</v>
      </c>
      <c r="S101" s="103">
        <f t="shared" ca="1" si="1123"/>
        <v>20552.604527114476</v>
      </c>
      <c r="T101" s="103">
        <f t="shared" ca="1" si="1123"/>
        <v>24719.244292535204</v>
      </c>
      <c r="U101" s="103">
        <f t="shared" ca="1" si="1123"/>
        <v>28904.837614732412</v>
      </c>
      <c r="V101" s="103">
        <f t="shared" ca="1" si="1123"/>
        <v>33109.491666403752</v>
      </c>
      <c r="W101" s="103">
        <f t="shared" ca="1" si="1123"/>
        <v>37333.314226253846</v>
      </c>
      <c r="X101" s="103">
        <f t="shared" ca="1" si="1123"/>
        <v>41576.41368242092</v>
      </c>
      <c r="Y101" s="103">
        <f t="shared" ca="1" si="1123"/>
        <v>45838.899035922834</v>
      </c>
      <c r="Z101" s="103">
        <f t="shared" ca="1" si="1123"/>
        <v>50120.87990412263</v>
      </c>
      <c r="AA101" s="103">
        <f t="shared" ca="1" si="1123"/>
        <v>54422.466524213647</v>
      </c>
      <c r="AB101" s="103">
        <f t="shared" ca="1" si="1123"/>
        <v>58743.769756724309</v>
      </c>
      <c r="AC101" s="103">
        <f t="shared" ca="1" si="1123"/>
        <v>63084.901089042789</v>
      </c>
      <c r="AD101" s="103">
        <f t="shared" ca="1" si="1123"/>
        <v>67445.972638961626</v>
      </c>
      <c r="AE101" s="103">
        <f t="shared" ca="1" si="1123"/>
        <v>71827.097158242235</v>
      </c>
      <c r="AF101" s="103">
        <f t="shared" ca="1" si="1123"/>
        <v>76228.388036199787</v>
      </c>
      <c r="AG101" s="103">
        <f t="shared" ca="1" si="1123"/>
        <v>80649.959303308206</v>
      </c>
      <c r="AH101" s="103">
        <f t="shared" ca="1" si="1123"/>
        <v>85091.925634825588</v>
      </c>
      <c r="AI101" s="103">
        <f t="shared" ca="1" si="1123"/>
        <v>89554.402354440084</v>
      </c>
      <c r="AJ101" s="103">
        <f t="shared" ca="1" si="1123"/>
        <v>94037.505437936547</v>
      </c>
      <c r="AK101" s="103">
        <f t="shared" ca="1" si="1123"/>
        <v>98541.351516883733</v>
      </c>
      <c r="AL101" s="103">
        <f t="shared" ca="1" si="1123"/>
        <v>103066.05788234243</v>
      </c>
      <c r="AM101" s="103">
        <f t="shared" ca="1" si="1123"/>
        <v>107611.74248859455</v>
      </c>
      <c r="AN101" s="103">
        <f t="shared" ca="1" si="1123"/>
        <v>112178.52395689336</v>
      </c>
      <c r="AO101" s="103">
        <f t="shared" ca="1" si="1123"/>
        <v>116766.52157923476</v>
      </c>
      <c r="AP101" s="103">
        <f t="shared" ca="1" si="1123"/>
        <v>121375.85532215011</v>
      </c>
      <c r="AQ101" s="103">
        <f t="shared" ca="1" si="1123"/>
        <v>126006.64583052024</v>
      </c>
      <c r="AR101" s="103">
        <f t="shared" ca="1" si="1123"/>
        <v>130659.01443141137</v>
      </c>
      <c r="AS101" s="103">
        <f t="shared" ca="1" si="1123"/>
        <v>135333.08313793229</v>
      </c>
      <c r="AT101" s="103">
        <f t="shared" ca="1" si="1123"/>
        <v>140028.97465311381</v>
      </c>
      <c r="AU101" s="103">
        <f t="shared" ca="1" si="1123"/>
        <v>144746.81237380969</v>
      </c>
      <c r="AV101" s="103">
        <f t="shared" ca="1" si="1123"/>
        <v>149486.72039462006</v>
      </c>
      <c r="AW101" s="103">
        <f t="shared" ca="1" si="1123"/>
        <v>154248.82351183667</v>
      </c>
      <c r="AX101" s="103">
        <f t="shared" ca="1" si="1123"/>
        <v>159033.24722741067</v>
      </c>
      <c r="AY101" s="103">
        <f t="shared" ca="1" si="1123"/>
        <v>163840.11775294278</v>
      </c>
      <c r="AZ101" s="103">
        <f t="shared" ca="1" si="1123"/>
        <v>168669.56201369586</v>
      </c>
      <c r="BA101" s="103">
        <f t="shared" ca="1" si="1123"/>
        <v>173521.70765263052</v>
      </c>
      <c r="BB101" s="103">
        <f t="shared" ca="1" si="1123"/>
        <v>178396.68303446315</v>
      </c>
      <c r="BC101" s="103">
        <f t="shared" ca="1" si="1123"/>
        <v>183294.61724974716</v>
      </c>
      <c r="BD101" s="103">
        <f t="shared" ca="1" si="1123"/>
        <v>188215.64011897717</v>
      </c>
      <c r="BE101" s="103">
        <f t="shared" ca="1" si="1123"/>
        <v>193159.88219671661</v>
      </c>
      <c r="BF101" s="103">
        <f t="shared" ca="1" si="1123"/>
        <v>198127.47477574827</v>
      </c>
      <c r="BG101" s="103">
        <f t="shared" ca="1" si="1123"/>
        <v>203118.54989124869</v>
      </c>
      <c r="BH101" s="103">
        <f t="shared" ca="1" si="1123"/>
        <v>208133.24032498599</v>
      </c>
      <c r="BI101" s="103">
        <f t="shared" ca="1" si="1123"/>
        <v>213171.67960954155</v>
      </c>
      <c r="BJ101" s="103">
        <f t="shared" ca="1" si="1123"/>
        <v>218234.00203255532</v>
      </c>
      <c r="BK101" s="103">
        <f t="shared" ca="1" si="1123"/>
        <v>223320.3426409954</v>
      </c>
      <c r="BL101" s="103">
        <f t="shared" ca="1" si="1123"/>
        <v>228430.83724545158</v>
      </c>
      <c r="BM101" s="103">
        <f t="shared" ca="1" si="1123"/>
        <v>233565.62242445338</v>
      </c>
      <c r="BN101" s="103">
        <f t="shared" ca="1" si="1123"/>
        <v>238724.83552881214</v>
      </c>
      <c r="BO101" s="103">
        <f t="shared" ca="1" si="1123"/>
        <v>243908.61468598805</v>
      </c>
      <c r="BP101" s="103">
        <f t="shared" ca="1" si="1123"/>
        <v>249117.09880448162</v>
      </c>
      <c r="BQ101" s="103">
        <f t="shared" ca="1" si="1123"/>
        <v>254350.42757825012</v>
      </c>
      <c r="BR101" s="103">
        <f t="shared" ca="1" si="1123"/>
        <v>259608.74149114892</v>
      </c>
      <c r="BS101" s="103">
        <f t="shared" ca="1" si="1123"/>
        <v>264892.18182139785</v>
      </c>
      <c r="BT101" s="103">
        <f t="shared" ca="1" si="1123"/>
        <v>270200.89064607315</v>
      </c>
      <c r="BU101" s="103">
        <f t="shared" ca="1" si="1123"/>
        <v>275535.01084562438</v>
      </c>
      <c r="BV101" s="103">
        <f t="shared" ca="1" si="1123"/>
        <v>280894.68610841723</v>
      </c>
      <c r="BW101" s="103">
        <f t="shared" ref="BW101:CT101" ca="1" si="1124">+SUM(BW95:BW98)</f>
        <v>286280.06093530176</v>
      </c>
      <c r="BX101" s="103">
        <f t="shared" ca="1" si="1124"/>
        <v>291691.2806442068</v>
      </c>
      <c r="BY101" s="103">
        <f t="shared" ca="1" si="1124"/>
        <v>297128.4913747597</v>
      </c>
      <c r="BZ101" s="103">
        <f t="shared" ca="1" si="1124"/>
        <v>302591.8400929331</v>
      </c>
      <c r="CA101" s="103">
        <f t="shared" ca="1" si="1124"/>
        <v>308081.47459571715</v>
      </c>
      <c r="CB101" s="103">
        <f t="shared" ca="1" si="1124"/>
        <v>313597.54351581866</v>
      </c>
      <c r="CC101" s="103">
        <f t="shared" ca="1" si="1124"/>
        <v>319140.19632638659</v>
      </c>
      <c r="CD101" s="103">
        <f t="shared" ca="1" si="1124"/>
        <v>324709.58334576426</v>
      </c>
      <c r="CE101" s="103">
        <f t="shared" ca="1" si="1124"/>
        <v>330305.85574226867</v>
      </c>
      <c r="CF101" s="103">
        <f t="shared" ca="1" si="1124"/>
        <v>335929.16553899646</v>
      </c>
      <c r="CG101" s="103">
        <f t="shared" ca="1" si="1124"/>
        <v>341579.66561865737</v>
      </c>
      <c r="CH101" s="103">
        <f t="shared" ca="1" si="1124"/>
        <v>347257.50972843508</v>
      </c>
      <c r="CI101" s="103">
        <f t="shared" ca="1" si="1124"/>
        <v>352962.85248487495</v>
      </c>
      <c r="CJ101" s="103">
        <f t="shared" ca="1" si="1124"/>
        <v>358695.84937880014</v>
      </c>
      <c r="CK101" s="103">
        <f t="shared" ca="1" si="1124"/>
        <v>364456.65678025509</v>
      </c>
      <c r="CL101" s="103">
        <f t="shared" ca="1" si="1124"/>
        <v>370245.43194347713</v>
      </c>
      <c r="CM101" s="103">
        <f t="shared" ca="1" si="1124"/>
        <v>376062.33301189612</v>
      </c>
      <c r="CN101" s="103">
        <f t="shared" ca="1" si="1124"/>
        <v>381907.51902316231</v>
      </c>
      <c r="CO101" s="103">
        <f t="shared" ca="1" si="1124"/>
        <v>387781.14991420286</v>
      </c>
      <c r="CP101" s="103">
        <f t="shared" ca="1" si="1124"/>
        <v>393683.38652630651</v>
      </c>
      <c r="CQ101" s="103">
        <f t="shared" ca="1" si="1124"/>
        <v>399614.39061023766</v>
      </c>
      <c r="CR101" s="103">
        <f t="shared" ca="1" si="1124"/>
        <v>405574.3248313787</v>
      </c>
      <c r="CS101" s="103">
        <f t="shared" ca="1" si="1124"/>
        <v>411563.35277490178</v>
      </c>
      <c r="CT101" s="103">
        <f t="shared" ca="1" si="1124"/>
        <v>417581.63895096979</v>
      </c>
      <c r="CU101" s="103">
        <f t="shared" ref="CU101:DF101" ca="1" si="1125">+SUM(CU95:CU98)</f>
        <v>423629.34879996662</v>
      </c>
      <c r="CV101" s="103">
        <f t="shared" ca="1" si="1125"/>
        <v>429706.64869775739</v>
      </c>
      <c r="CW101" s="103">
        <f t="shared" ca="1" si="1125"/>
        <v>435813.70596097771</v>
      </c>
      <c r="CX101" s="103">
        <f t="shared" ca="1" si="1125"/>
        <v>441950.68885235337</v>
      </c>
      <c r="CY101" s="103">
        <f t="shared" ca="1" si="1125"/>
        <v>448117.76658605033</v>
      </c>
      <c r="CZ101" s="103">
        <f t="shared" ca="1" si="1125"/>
        <v>454315.1093330541</v>
      </c>
      <c r="DA101" s="103">
        <f t="shared" ca="1" si="1125"/>
        <v>460542.8882265804</v>
      </c>
      <c r="DB101" s="103">
        <f t="shared" ca="1" si="1125"/>
        <v>466801.27536751609</v>
      </c>
      <c r="DC101" s="103">
        <f t="shared" ca="1" si="1125"/>
        <v>473090.44382989063</v>
      </c>
      <c r="DD101" s="103">
        <f t="shared" ca="1" si="1125"/>
        <v>479410.56766637909</v>
      </c>
      <c r="DE101" s="103">
        <f t="shared" ca="1" si="1125"/>
        <v>485761.82191383542</v>
      </c>
      <c r="DF101" s="103">
        <f t="shared" ca="1" si="1125"/>
        <v>492144.38259885774</v>
      </c>
      <c r="DG101" s="103">
        <f t="shared" ref="DG101:DW101" ca="1" si="1126">+SUM(DG95:DG98)</f>
        <v>498558.42674338503</v>
      </c>
      <c r="DH101" s="103">
        <f t="shared" ca="1" si="1126"/>
        <v>505004.13237032481</v>
      </c>
      <c r="DI101" s="103">
        <f t="shared" ca="1" si="1126"/>
        <v>511481.6785092135</v>
      </c>
      <c r="DJ101" s="103">
        <f t="shared" ca="1" si="1126"/>
        <v>517991.24520190817</v>
      </c>
      <c r="DK101" s="103">
        <f t="shared" ca="1" si="1126"/>
        <v>524533.01350831077</v>
      </c>
      <c r="DL101" s="103">
        <f t="shared" ca="1" si="1126"/>
        <v>531107.16551212466</v>
      </c>
      <c r="DM101" s="103">
        <f t="shared" ca="1" si="1126"/>
        <v>537713.88432664378</v>
      </c>
      <c r="DN101" s="103">
        <f t="shared" ca="1" si="1126"/>
        <v>544353.35410057439</v>
      </c>
      <c r="DO101" s="103">
        <f t="shared" ca="1" si="1126"/>
        <v>551025.76002388948</v>
      </c>
      <c r="DP101" s="103">
        <f t="shared" ca="1" si="1126"/>
        <v>557731.28833371727</v>
      </c>
      <c r="DQ101" s="103">
        <f t="shared" ca="1" si="1126"/>
        <v>564470.12632026162</v>
      </c>
      <c r="DR101" s="103">
        <f t="shared" ca="1" si="1126"/>
        <v>571242.46233275719</v>
      </c>
      <c r="DS101" s="103">
        <f t="shared" ca="1" si="1126"/>
        <v>578048.48578545765</v>
      </c>
      <c r="DT101" s="103">
        <f t="shared" ca="1" si="1126"/>
        <v>584888.38716365723</v>
      </c>
      <c r="DU101" s="103">
        <f t="shared" ca="1" si="1126"/>
        <v>591762.35802974773</v>
      </c>
      <c r="DV101" s="103">
        <f t="shared" ca="1" si="1126"/>
        <v>598670.5910293085</v>
      </c>
      <c r="DW101" s="103">
        <f t="shared" ca="1" si="1126"/>
        <v>605613.27989723138</v>
      </c>
      <c r="DX101" s="103">
        <f t="shared" ref="DX101:EC101" ca="1" si="1127">+SUM(DX95:DX98)</f>
        <v>612590.61946388008</v>
      </c>
      <c r="DY101" s="103">
        <f t="shared" ca="1" si="1127"/>
        <v>619602.80566128483</v>
      </c>
      <c r="DZ101" s="103">
        <f t="shared" ca="1" si="1127"/>
        <v>626650.0355293717</v>
      </c>
      <c r="EA101" s="103">
        <f t="shared" ca="1" si="1127"/>
        <v>633732.5072222267</v>
      </c>
      <c r="EB101" s="103">
        <f t="shared" ca="1" si="1127"/>
        <v>640850.42001439631</v>
      </c>
      <c r="EC101" s="103">
        <f t="shared" ca="1" si="1127"/>
        <v>648003.97430722311</v>
      </c>
      <c r="ED101" s="103">
        <f t="shared" ref="ED101" ca="1" si="1128">+SUM(ED95:ED98)</f>
        <v>655193.37163521675</v>
      </c>
    </row>
    <row r="102" spans="2:134" ht="15" customHeight="1" x14ac:dyDescent="0.3">
      <c r="B102" s="8"/>
      <c r="C102" s="8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78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  <c r="BL102" s="97"/>
      <c r="BM102" s="97"/>
      <c r="BN102" s="97"/>
      <c r="BO102" s="97"/>
      <c r="BP102" s="97"/>
      <c r="BQ102" s="97"/>
      <c r="BR102" s="97"/>
      <c r="BS102" s="97"/>
      <c r="BT102" s="97"/>
      <c r="BU102" s="97"/>
      <c r="BV102" s="97"/>
      <c r="BW102" s="97"/>
      <c r="BX102" s="97"/>
      <c r="BY102" s="97"/>
      <c r="BZ102" s="97"/>
      <c r="CA102" s="97"/>
      <c r="CB102" s="97"/>
      <c r="CC102" s="97"/>
      <c r="CD102" s="97"/>
      <c r="CE102" s="97"/>
      <c r="CF102" s="97"/>
      <c r="CG102" s="97"/>
      <c r="CH102" s="97"/>
      <c r="CI102" s="97"/>
      <c r="CJ102" s="97"/>
      <c r="CK102" s="97"/>
      <c r="CL102" s="97"/>
      <c r="CM102" s="97"/>
      <c r="CN102" s="97"/>
      <c r="CO102" s="97"/>
      <c r="CP102" s="97"/>
      <c r="CQ102" s="97"/>
      <c r="CR102" s="97"/>
      <c r="CS102" s="97"/>
      <c r="CT102" s="97"/>
      <c r="CU102" s="97"/>
      <c r="CV102" s="97"/>
      <c r="CW102" s="97"/>
      <c r="CX102" s="97"/>
      <c r="CY102" s="97"/>
      <c r="CZ102" s="97"/>
      <c r="DA102" s="97"/>
      <c r="DB102" s="97"/>
      <c r="DC102" s="97"/>
      <c r="DD102" s="97"/>
      <c r="DE102" s="97"/>
      <c r="DF102" s="97"/>
      <c r="DG102" s="97"/>
      <c r="DH102" s="97"/>
      <c r="DI102" s="97"/>
      <c r="DJ102" s="97"/>
      <c r="DK102" s="97"/>
      <c r="DL102" s="97"/>
      <c r="DM102" s="97"/>
      <c r="DN102" s="97"/>
      <c r="DO102" s="97"/>
      <c r="DP102" s="97"/>
      <c r="DQ102" s="97"/>
      <c r="DR102" s="97"/>
      <c r="DS102" s="97"/>
      <c r="DT102" s="97"/>
      <c r="DU102" s="97"/>
      <c r="DV102" s="97"/>
      <c r="DW102" s="97"/>
      <c r="DX102" s="97"/>
      <c r="DY102" s="97"/>
      <c r="DZ102" s="97"/>
      <c r="EA102" s="97"/>
      <c r="EB102" s="97"/>
      <c r="EC102" s="97"/>
      <c r="ED102" s="97"/>
    </row>
  </sheetData>
  <conditionalFormatting sqref="AA11:AE11 O11:W11 B11:M11 C18:M19 D35:M36 D39:M39 B12:C17 D68:M68 D51:M64 C20:C102 B18:B102 P68:EC68 O69:EC70 P54:EC54 O50:EC53 AI11:ED11 O35:ED36 O18:ED19 O39:ED44 ED68:ED70 O60:ED64 O94:ED94 ED50:ED54 D21:H32 D66:H67 D73:M75 D76:H76 D78:M79 D80:H81 D82:M85 D86:H86 D89:M90 D91:H91 D92:M92 D94:M94 D93:H93 D95:H95 D99:M102 O72:ED75 D97:D98 O79:ED79 O81:ED85 O87:ED87 O89:ED90 O96:ED102">
    <cfRule type="expression" dxfId="164" priority="389" stopIfTrue="1">
      <formula>MOD(ROW(),2)=0</formula>
    </cfRule>
  </conditionalFormatting>
  <conditionalFormatting sqref="D12 D14:D15 D17">
    <cfRule type="expression" dxfId="163" priority="384" stopIfTrue="1">
      <formula>MOD(ROW(),2)=0</formula>
    </cfRule>
  </conditionalFormatting>
  <conditionalFormatting sqref="E14:E15 E17">
    <cfRule type="expression" dxfId="162" priority="381" stopIfTrue="1">
      <formula>MOD(ROW(),2)=0</formula>
    </cfRule>
  </conditionalFormatting>
  <conditionalFormatting sqref="F15 F17 F14:M14">
    <cfRule type="expression" dxfId="161" priority="326" stopIfTrue="1">
      <formula>MOD(ROW(),2)=0</formula>
    </cfRule>
  </conditionalFormatting>
  <conditionalFormatting sqref="AF11:AH11">
    <cfRule type="expression" dxfId="160" priority="281" stopIfTrue="1">
      <formula>MOD(ROW(),2)=0</formula>
    </cfRule>
  </conditionalFormatting>
  <conditionalFormatting sqref="X11:Z11">
    <cfRule type="expression" dxfId="159" priority="261" stopIfTrue="1">
      <formula>MOD(ROW(),2)=0</formula>
    </cfRule>
  </conditionalFormatting>
  <conditionalFormatting sqref="G15:M15 G17:M17">
    <cfRule type="expression" dxfId="158" priority="191" stopIfTrue="1">
      <formula>MOD(ROW(),2)=0</formula>
    </cfRule>
  </conditionalFormatting>
  <conditionalFormatting sqref="O37:ED38">
    <cfRule type="expression" dxfId="157" priority="157" stopIfTrue="1">
      <formula>MOD(ROW(),2)=0</formula>
    </cfRule>
  </conditionalFormatting>
  <conditionalFormatting sqref="E12:M12">
    <cfRule type="expression" dxfId="156" priority="156" stopIfTrue="1">
      <formula>MOD(ROW(),2)=0</formula>
    </cfRule>
  </conditionalFormatting>
  <conditionalFormatting sqref="D20">
    <cfRule type="expression" dxfId="155" priority="149" stopIfTrue="1">
      <formula>MOD(ROW(),2)=0</formula>
    </cfRule>
  </conditionalFormatting>
  <conditionalFormatting sqref="E20:H20">
    <cfRule type="expression" dxfId="154" priority="148" stopIfTrue="1">
      <formula>MOD(ROW(),2)=0</formula>
    </cfRule>
  </conditionalFormatting>
  <conditionalFormatting sqref="D33">
    <cfRule type="expression" dxfId="153" priority="143" stopIfTrue="1">
      <formula>MOD(ROW(),2)=0</formula>
    </cfRule>
  </conditionalFormatting>
  <conditionalFormatting sqref="E33">
    <cfRule type="expression" dxfId="152" priority="142" stopIfTrue="1">
      <formula>MOD(ROW(),2)=0</formula>
    </cfRule>
  </conditionalFormatting>
  <conditionalFormatting sqref="F33">
    <cfRule type="expression" dxfId="151" priority="141" stopIfTrue="1">
      <formula>MOD(ROW(),2)=0</formula>
    </cfRule>
  </conditionalFormatting>
  <conditionalFormatting sqref="G33:H33">
    <cfRule type="expression" dxfId="150" priority="140" stopIfTrue="1">
      <formula>MOD(ROW(),2)=0</formula>
    </cfRule>
  </conditionalFormatting>
  <conditionalFormatting sqref="D34:H34">
    <cfRule type="expression" dxfId="149" priority="139" stopIfTrue="1">
      <formula>MOD(ROW(),2)=0</formula>
    </cfRule>
  </conditionalFormatting>
  <conditionalFormatting sqref="D50:M50 D46:H48 D40:M45">
    <cfRule type="expression" dxfId="148" priority="132" stopIfTrue="1">
      <formula>MOD(ROW(),2)=0</formula>
    </cfRule>
  </conditionalFormatting>
  <conditionalFormatting sqref="D13">
    <cfRule type="expression" dxfId="147" priority="126" stopIfTrue="1">
      <formula>MOD(ROW(),2)=0</formula>
    </cfRule>
  </conditionalFormatting>
  <conditionalFormatting sqref="E13">
    <cfRule type="expression" dxfId="146" priority="125" stopIfTrue="1">
      <formula>MOD(ROW(),2)=0</formula>
    </cfRule>
  </conditionalFormatting>
  <conditionalFormatting sqref="F13:M13">
    <cfRule type="expression" dxfId="145" priority="124" stopIfTrue="1">
      <formula>MOD(ROW(),2)=0</formula>
    </cfRule>
  </conditionalFormatting>
  <conditionalFormatting sqref="O12:O13">
    <cfRule type="expression" dxfId="144" priority="123" stopIfTrue="1">
      <formula>MOD(ROW(),2)=0</formula>
    </cfRule>
  </conditionalFormatting>
  <conditionalFormatting sqref="O17">
    <cfRule type="expression" dxfId="143" priority="122" stopIfTrue="1">
      <formula>MOD(ROW(),2)=0</formula>
    </cfRule>
  </conditionalFormatting>
  <conditionalFormatting sqref="D37:M37">
    <cfRule type="expression" dxfId="142" priority="121" stopIfTrue="1">
      <formula>MOD(ROW(),2)=0</formula>
    </cfRule>
  </conditionalFormatting>
  <conditionalFormatting sqref="D38">
    <cfRule type="expression" dxfId="141" priority="120" stopIfTrue="1">
      <formula>MOD(ROW(),2)=0</formula>
    </cfRule>
  </conditionalFormatting>
  <conditionalFormatting sqref="E38">
    <cfRule type="expression" dxfId="140" priority="119" stopIfTrue="1">
      <formula>MOD(ROW(),2)=0</formula>
    </cfRule>
  </conditionalFormatting>
  <conditionalFormatting sqref="F38">
    <cfRule type="expression" dxfId="139" priority="118" stopIfTrue="1">
      <formula>MOD(ROW(),2)=0</formula>
    </cfRule>
  </conditionalFormatting>
  <conditionalFormatting sqref="G38">
    <cfRule type="expression" dxfId="138" priority="117" stopIfTrue="1">
      <formula>MOD(ROW(),2)=0</formula>
    </cfRule>
  </conditionalFormatting>
  <conditionalFormatting sqref="H38:M38">
    <cfRule type="expression" dxfId="137" priority="116" stopIfTrue="1">
      <formula>MOD(ROW(),2)=0</formula>
    </cfRule>
  </conditionalFormatting>
  <conditionalFormatting sqref="D16">
    <cfRule type="expression" dxfId="136" priority="114" stopIfTrue="1">
      <formula>MOD(ROW(),2)=0</formula>
    </cfRule>
  </conditionalFormatting>
  <conditionalFormatting sqref="E16">
    <cfRule type="expression" dxfId="135" priority="113" stopIfTrue="1">
      <formula>MOD(ROW(),2)=0</formula>
    </cfRule>
  </conditionalFormatting>
  <conditionalFormatting sqref="F16">
    <cfRule type="expression" dxfId="134" priority="112" stopIfTrue="1">
      <formula>MOD(ROW(),2)=0</formula>
    </cfRule>
  </conditionalFormatting>
  <conditionalFormatting sqref="G16:M16">
    <cfRule type="expression" dxfId="133" priority="111" stopIfTrue="1">
      <formula>MOD(ROW(),2)=0</formula>
    </cfRule>
  </conditionalFormatting>
  <conditionalFormatting sqref="O33:ED33">
    <cfRule type="expression" dxfId="132" priority="93" stopIfTrue="1">
      <formula>MOD(ROW(),2)=0</formula>
    </cfRule>
  </conditionalFormatting>
  <conditionalFormatting sqref="O46">
    <cfRule type="expression" dxfId="129" priority="90" stopIfTrue="1">
      <formula>MOD(ROW(),2)=0</formula>
    </cfRule>
  </conditionalFormatting>
  <conditionalFormatting sqref="O47:ED47">
    <cfRule type="expression" dxfId="128" priority="89" stopIfTrue="1">
      <formula>MOD(ROW(),2)=0</formula>
    </cfRule>
  </conditionalFormatting>
  <conditionalFormatting sqref="O48:ED48">
    <cfRule type="expression" dxfId="127" priority="87" stopIfTrue="1">
      <formula>MOD(ROW(),2)=0</formula>
    </cfRule>
  </conditionalFormatting>
  <conditionalFormatting sqref="P45:ED45">
    <cfRule type="expression" dxfId="126" priority="85" stopIfTrue="1">
      <formula>MOD(ROW(),2)=0</formula>
    </cfRule>
  </conditionalFormatting>
  <conditionalFormatting sqref="P46:ED46">
    <cfRule type="expression" dxfId="125" priority="84" stopIfTrue="1">
      <formula>MOD(ROW(),2)=0</formula>
    </cfRule>
  </conditionalFormatting>
  <conditionalFormatting sqref="O21:ED32">
    <cfRule type="expression" dxfId="124" priority="95" stopIfTrue="1">
      <formula>MOD(ROW(),2)=0</formula>
    </cfRule>
  </conditionalFormatting>
  <conditionalFormatting sqref="O20:ED20">
    <cfRule type="expression" dxfId="123" priority="94" stopIfTrue="1">
      <formula>MOD(ROW(),2)=0</formula>
    </cfRule>
  </conditionalFormatting>
  <conditionalFormatting sqref="O34:ED34">
    <cfRule type="expression" dxfId="122" priority="92" stopIfTrue="1">
      <formula>MOD(ROW(),2)=0</formula>
    </cfRule>
  </conditionalFormatting>
  <conditionalFormatting sqref="O45">
    <cfRule type="expression" dxfId="121" priority="91" stopIfTrue="1">
      <formula>MOD(ROW(),2)=0</formula>
    </cfRule>
  </conditionalFormatting>
  <conditionalFormatting sqref="O49:ED49">
    <cfRule type="expression" dxfId="120" priority="86" stopIfTrue="1">
      <formula>MOD(ROW(),2)=0</formula>
    </cfRule>
  </conditionalFormatting>
  <conditionalFormatting sqref="O65">
    <cfRule type="expression" dxfId="119" priority="76" stopIfTrue="1">
      <formula>MOD(ROW(),2)=0</formula>
    </cfRule>
  </conditionalFormatting>
  <conditionalFormatting sqref="O66">
    <cfRule type="expression" dxfId="118" priority="75" stopIfTrue="1">
      <formula>MOD(ROW(),2)=0</formula>
    </cfRule>
  </conditionalFormatting>
  <conditionalFormatting sqref="O67:O68 P67:ED67">
    <cfRule type="expression" dxfId="117" priority="74" stopIfTrue="1">
      <formula>MOD(ROW(),2)=0</formula>
    </cfRule>
  </conditionalFormatting>
  <conditionalFormatting sqref="O71:ED71">
    <cfRule type="expression" dxfId="116" priority="73" stopIfTrue="1">
      <formula>MOD(ROW(),2)=0</formula>
    </cfRule>
  </conditionalFormatting>
  <conditionalFormatting sqref="P65:ED65">
    <cfRule type="expression" dxfId="115" priority="71" stopIfTrue="1">
      <formula>MOD(ROW(),2)=0</formula>
    </cfRule>
  </conditionalFormatting>
  <conditionalFormatting sqref="P66:ED66">
    <cfRule type="expression" dxfId="114" priority="70" stopIfTrue="1">
      <formula>MOD(ROW(),2)=0</formula>
    </cfRule>
  </conditionalFormatting>
  <conditionalFormatting sqref="D65">
    <cfRule type="expression" dxfId="113" priority="69" stopIfTrue="1">
      <formula>MOD(ROW(),2)=0</formula>
    </cfRule>
  </conditionalFormatting>
  <conditionalFormatting sqref="D49:M49">
    <cfRule type="expression" dxfId="112" priority="68" stopIfTrue="1">
      <formula>MOD(ROW(),2)=0</formula>
    </cfRule>
  </conditionalFormatting>
  <conditionalFormatting sqref="D69:D70">
    <cfRule type="expression" dxfId="111" priority="67" stopIfTrue="1">
      <formula>MOD(ROW(),2)=0</formula>
    </cfRule>
  </conditionalFormatting>
  <conditionalFormatting sqref="E70:M70 E69:H69">
    <cfRule type="expression" dxfId="110" priority="64" stopIfTrue="1">
      <formula>MOD(ROW(),2)=0</formula>
    </cfRule>
  </conditionalFormatting>
  <conditionalFormatting sqref="E65:H65">
    <cfRule type="expression" dxfId="109" priority="65" stopIfTrue="1">
      <formula>MOD(ROW(),2)=0</formula>
    </cfRule>
  </conditionalFormatting>
  <conditionalFormatting sqref="D71:M71">
    <cfRule type="expression" dxfId="108" priority="61" stopIfTrue="1">
      <formula>MOD(ROW(),2)=0</formula>
    </cfRule>
  </conditionalFormatting>
  <conditionalFormatting sqref="D72:M72">
    <cfRule type="expression" dxfId="107" priority="62" stopIfTrue="1">
      <formula>MOD(ROW(),2)=0</formula>
    </cfRule>
  </conditionalFormatting>
  <conditionalFormatting sqref="D77:H77">
    <cfRule type="expression" dxfId="106" priority="60" stopIfTrue="1">
      <formula>MOD(ROW(),2)=0</formula>
    </cfRule>
  </conditionalFormatting>
  <conditionalFormatting sqref="O54">
    <cfRule type="expression" dxfId="105" priority="59" stopIfTrue="1">
      <formula>MOD(ROW(),2)=0</formula>
    </cfRule>
  </conditionalFormatting>
  <conditionalFormatting sqref="O55:ED57">
    <cfRule type="expression" dxfId="104" priority="55" stopIfTrue="1">
      <formula>MOD(ROW(),2)=0</formula>
    </cfRule>
  </conditionalFormatting>
  <conditionalFormatting sqref="O58:ED59">
    <cfRule type="expression" dxfId="103" priority="54" stopIfTrue="1">
      <formula>MOD(ROW(),2)=0</formula>
    </cfRule>
  </conditionalFormatting>
  <conditionalFormatting sqref="D88:M88">
    <cfRule type="expression" dxfId="102" priority="53" stopIfTrue="1">
      <formula>MOD(ROW(),2)=0</formula>
    </cfRule>
  </conditionalFormatting>
  <conditionalFormatting sqref="D87:M87">
    <cfRule type="expression" dxfId="101" priority="52" stopIfTrue="1">
      <formula>MOD(ROW(),2)=0</formula>
    </cfRule>
  </conditionalFormatting>
  <conditionalFormatting sqref="O92">
    <cfRule type="expression" dxfId="100" priority="51" stopIfTrue="1">
      <formula>MOD(ROW(),2)=0</formula>
    </cfRule>
  </conditionalFormatting>
  <conditionalFormatting sqref="P92:ED92">
    <cfRule type="expression" dxfId="99" priority="50" stopIfTrue="1">
      <formula>MOD(ROW(),2)=0</formula>
    </cfRule>
  </conditionalFormatting>
  <conditionalFormatting sqref="I20:M20">
    <cfRule type="expression" dxfId="98" priority="49" stopIfTrue="1">
      <formula>MOD(ROW(),2)=0</formula>
    </cfRule>
  </conditionalFormatting>
  <conditionalFormatting sqref="E97:M98">
    <cfRule type="expression" dxfId="97" priority="21" stopIfTrue="1">
      <formula>MOD(ROW(),2)=0</formula>
    </cfRule>
  </conditionalFormatting>
  <conditionalFormatting sqref="O95:ED95">
    <cfRule type="expression" dxfId="96" priority="4" stopIfTrue="1">
      <formula>MOD(ROW(),2)=0</formula>
    </cfRule>
  </conditionalFormatting>
  <conditionalFormatting sqref="I21:M32">
    <cfRule type="expression" dxfId="95" priority="45" stopIfTrue="1">
      <formula>MOD(ROW(),2)=0</formula>
    </cfRule>
  </conditionalFormatting>
  <conditionalFormatting sqref="I33:M33">
    <cfRule type="expression" dxfId="94" priority="44" stopIfTrue="1">
      <formula>MOD(ROW(),2)=0</formula>
    </cfRule>
  </conditionalFormatting>
  <conditionalFormatting sqref="I34:M34">
    <cfRule type="expression" dxfId="93" priority="43" stopIfTrue="1">
      <formula>MOD(ROW(),2)=0</formula>
    </cfRule>
  </conditionalFormatting>
  <conditionalFormatting sqref="I46:M46">
    <cfRule type="expression" dxfId="92" priority="42" stopIfTrue="1">
      <formula>MOD(ROW(),2)=0</formula>
    </cfRule>
  </conditionalFormatting>
  <conditionalFormatting sqref="I47:M47">
    <cfRule type="expression" dxfId="91" priority="41" stopIfTrue="1">
      <formula>MOD(ROW(),2)=0</formula>
    </cfRule>
  </conditionalFormatting>
  <conditionalFormatting sqref="I48:M48">
    <cfRule type="expression" dxfId="90" priority="39" stopIfTrue="1">
      <formula>MOD(ROW(),2)=0</formula>
    </cfRule>
  </conditionalFormatting>
  <conditionalFormatting sqref="I69">
    <cfRule type="expression" dxfId="89" priority="38" stopIfTrue="1">
      <formula>MOD(ROW(),2)=0</formula>
    </cfRule>
  </conditionalFormatting>
  <conditionalFormatting sqref="I66:M67">
    <cfRule type="expression" dxfId="88" priority="36" stopIfTrue="1">
      <formula>MOD(ROW(),2)=0</formula>
    </cfRule>
  </conditionalFormatting>
  <conditionalFormatting sqref="I65:M65">
    <cfRule type="expression" dxfId="87" priority="35" stopIfTrue="1">
      <formula>MOD(ROW(),2)=0</formula>
    </cfRule>
  </conditionalFormatting>
  <conditionalFormatting sqref="J69:M69">
    <cfRule type="expression" dxfId="86" priority="34" stopIfTrue="1">
      <formula>MOD(ROW(),2)=0</formula>
    </cfRule>
  </conditionalFormatting>
  <conditionalFormatting sqref="I76:M76">
    <cfRule type="expression" dxfId="85" priority="33" stopIfTrue="1">
      <formula>MOD(ROW(),2)=0</formula>
    </cfRule>
  </conditionalFormatting>
  <conditionalFormatting sqref="I77:M77">
    <cfRule type="expression" dxfId="84" priority="31" stopIfTrue="1">
      <formula>MOD(ROW(),2)=0</formula>
    </cfRule>
  </conditionalFormatting>
  <conditionalFormatting sqref="I80:M80">
    <cfRule type="expression" dxfId="83" priority="30" stopIfTrue="1">
      <formula>MOD(ROW(),2)=0</formula>
    </cfRule>
  </conditionalFormatting>
  <conditionalFormatting sqref="I81:M81">
    <cfRule type="expression" dxfId="82" priority="29" stopIfTrue="1">
      <formula>MOD(ROW(),2)=0</formula>
    </cfRule>
  </conditionalFormatting>
  <conditionalFormatting sqref="I86:M86">
    <cfRule type="expression" dxfId="81" priority="28" stopIfTrue="1">
      <formula>MOD(ROW(),2)=0</formula>
    </cfRule>
  </conditionalFormatting>
  <conditionalFormatting sqref="I91:M91">
    <cfRule type="expression" dxfId="80" priority="27" stopIfTrue="1">
      <formula>MOD(ROW(),2)=0</formula>
    </cfRule>
  </conditionalFormatting>
  <conditionalFormatting sqref="I93:M93">
    <cfRule type="expression" dxfId="79" priority="26" stopIfTrue="1">
      <formula>MOD(ROW(),2)=0</formula>
    </cfRule>
  </conditionalFormatting>
  <conditionalFormatting sqref="I95:M95">
    <cfRule type="expression" dxfId="78" priority="25" stopIfTrue="1">
      <formula>MOD(ROW(),2)=0</formula>
    </cfRule>
  </conditionalFormatting>
  <conditionalFormatting sqref="P12:ED14">
    <cfRule type="expression" dxfId="77" priority="20" stopIfTrue="1">
      <formula>MOD(ROW(),2)=0</formula>
    </cfRule>
  </conditionalFormatting>
  <conditionalFormatting sqref="P17:ED17">
    <cfRule type="expression" dxfId="76" priority="19" stopIfTrue="1">
      <formula>MOD(ROW(),2)=0</formula>
    </cfRule>
  </conditionalFormatting>
  <conditionalFormatting sqref="P15:ED15">
    <cfRule type="expression" dxfId="75" priority="18" stopIfTrue="1">
      <formula>MOD(ROW(),2)=0</formula>
    </cfRule>
  </conditionalFormatting>
  <conditionalFormatting sqref="P16:ED16">
    <cfRule type="expression" dxfId="74" priority="17" stopIfTrue="1">
      <formula>MOD(ROW(),2)=0</formula>
    </cfRule>
  </conditionalFormatting>
  <conditionalFormatting sqref="O78">
    <cfRule type="expression" dxfId="73" priority="16" stopIfTrue="1">
      <formula>MOD(ROW(),2)=0</formula>
    </cfRule>
  </conditionalFormatting>
  <conditionalFormatting sqref="O76">
    <cfRule type="expression" dxfId="72" priority="15" stopIfTrue="1">
      <formula>MOD(ROW(),2)=0</formula>
    </cfRule>
  </conditionalFormatting>
  <conditionalFormatting sqref="O77">
    <cfRule type="expression" dxfId="71" priority="14" stopIfTrue="1">
      <formula>MOD(ROW(),2)=0</formula>
    </cfRule>
  </conditionalFormatting>
  <conditionalFormatting sqref="P78:ED78">
    <cfRule type="expression" dxfId="70" priority="13" stopIfTrue="1">
      <formula>MOD(ROW(),2)=0</formula>
    </cfRule>
  </conditionalFormatting>
  <conditionalFormatting sqref="P76:ED76">
    <cfRule type="expression" dxfId="69" priority="12" stopIfTrue="1">
      <formula>MOD(ROW(),2)=0</formula>
    </cfRule>
  </conditionalFormatting>
  <conditionalFormatting sqref="P77:ED77">
    <cfRule type="expression" dxfId="68" priority="11" stopIfTrue="1">
      <formula>MOD(ROW(),2)=0</formula>
    </cfRule>
  </conditionalFormatting>
  <conditionalFormatting sqref="O80:ED80">
    <cfRule type="expression" dxfId="67" priority="10" stopIfTrue="1">
      <formula>MOD(ROW(),2)=0</formula>
    </cfRule>
  </conditionalFormatting>
  <conditionalFormatting sqref="O86:ED86">
    <cfRule type="expression" dxfId="66" priority="9" stopIfTrue="1">
      <formula>MOD(ROW(),2)=0</formula>
    </cfRule>
  </conditionalFormatting>
  <conditionalFormatting sqref="O88:ED88">
    <cfRule type="expression" dxfId="65" priority="8" stopIfTrue="1">
      <formula>MOD(ROW(),2)=0</formula>
    </cfRule>
  </conditionalFormatting>
  <conditionalFormatting sqref="O91:ED91">
    <cfRule type="expression" dxfId="64" priority="7" stopIfTrue="1">
      <formula>MOD(ROW(),2)=0</formula>
    </cfRule>
  </conditionalFormatting>
  <conditionalFormatting sqref="O93:ED93">
    <cfRule type="expression" dxfId="63" priority="6" stopIfTrue="1">
      <formula>MOD(ROW(),2)=0</formula>
    </cfRule>
  </conditionalFormatting>
  <conditionalFormatting sqref="D96:M96">
    <cfRule type="expression" dxfId="62" priority="5" stopIfTrue="1">
      <formula>MOD(ROW(),2)=0</formula>
    </cfRule>
  </conditionalFormatting>
  <conditionalFormatting sqref="O14">
    <cfRule type="expression" dxfId="61" priority="3" stopIfTrue="1">
      <formula>MOD(ROW(),2)=0</formula>
    </cfRule>
  </conditionalFormatting>
  <conditionalFormatting sqref="O15">
    <cfRule type="expression" dxfId="60" priority="2" stopIfTrue="1">
      <formula>MOD(ROW(),2)=0</formula>
    </cfRule>
  </conditionalFormatting>
  <conditionalFormatting sqref="O16">
    <cfRule type="expression" dxfId="59" priority="1" stopIfTrue="1">
      <formula>MOD(ROW(),2)=0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D16:M16 D15:M15" formulaRange="1"/>
    <ignoredError sqref="D17:H17 E92:H92 I92:M92" formula="1"/>
    <ignoredError sqref="H8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193"/>
  <sheetViews>
    <sheetView showGridLines="0" zoomScale="90" zoomScaleNormal="90" workbookViewId="0">
      <pane ySplit="2" topLeftCell="A3" activePane="bottomLeft" state="frozen"/>
      <selection activeCell="C52" sqref="C52"/>
      <selection pane="bottomLeft" activeCell="C2" sqref="C2"/>
    </sheetView>
  </sheetViews>
  <sheetFormatPr defaultRowHeight="14.5" x14ac:dyDescent="0.35"/>
  <cols>
    <col min="2" max="2" width="17.81640625" customWidth="1"/>
    <col min="3" max="3" width="14" bestFit="1" customWidth="1"/>
    <col min="4" max="6" width="13.26953125" customWidth="1"/>
    <col min="7" max="7" width="10.81640625" bestFit="1" customWidth="1"/>
    <col min="8" max="8" width="23.54296875" bestFit="1" customWidth="1"/>
    <col min="9" max="9" width="12" customWidth="1"/>
    <col min="10" max="10" width="10.81640625" bestFit="1" customWidth="1"/>
    <col min="11" max="12" width="14.1796875" customWidth="1"/>
    <col min="13" max="13" width="14.90625" customWidth="1"/>
    <col min="14" max="14" width="18.81640625" customWidth="1"/>
    <col min="15" max="15" width="17.1796875" customWidth="1"/>
    <col min="16" max="16" width="15.6328125" customWidth="1"/>
    <col min="17" max="21" width="14.1796875" customWidth="1"/>
  </cols>
  <sheetData>
    <row r="2" spans="2:13" x14ac:dyDescent="0.35">
      <c r="B2" s="11" t="s">
        <v>87</v>
      </c>
      <c r="C2" s="47" t="str">
        <f ca="1">+Inputs!C3</f>
        <v>Scenario 1</v>
      </c>
      <c r="D2" s="1">
        <v>1</v>
      </c>
      <c r="E2" s="1">
        <f>+D2+1</f>
        <v>2</v>
      </c>
      <c r="F2" s="1">
        <f>+E2+1</f>
        <v>3</v>
      </c>
      <c r="G2" s="1">
        <f>+F2+1</f>
        <v>4</v>
      </c>
    </row>
    <row r="4" spans="2:13" x14ac:dyDescent="0.35">
      <c r="D4" s="44" t="str">
        <f>+Inputs!D3</f>
        <v>Scenario 1</v>
      </c>
      <c r="E4" s="44" t="str">
        <f>+Inputs!E3</f>
        <v>Scenario 2</v>
      </c>
      <c r="F4" s="44" t="str">
        <f>+Inputs!F3</f>
        <v>Scenario 3</v>
      </c>
      <c r="G4" s="44" t="str">
        <f>+Inputs!G3</f>
        <v>Scenario 4</v>
      </c>
    </row>
    <row r="5" spans="2:13" x14ac:dyDescent="0.35">
      <c r="C5" t="s">
        <v>43</v>
      </c>
      <c r="D5" s="46">
        <f>+Inputs!D11</f>
        <v>250000</v>
      </c>
      <c r="E5" s="46">
        <f>+Inputs!E11</f>
        <v>500000</v>
      </c>
      <c r="F5" s="46">
        <f>+Inputs!F11</f>
        <v>750000</v>
      </c>
      <c r="G5" s="46">
        <f>+Inputs!G11</f>
        <v>250000</v>
      </c>
    </row>
    <row r="6" spans="2:13" x14ac:dyDescent="0.35">
      <c r="D6" s="46"/>
      <c r="E6" s="46"/>
      <c r="F6" s="46"/>
      <c r="G6" s="46"/>
      <c r="I6" s="11" t="s">
        <v>42</v>
      </c>
    </row>
    <row r="7" spans="2:13" x14ac:dyDescent="0.35">
      <c r="B7" s="1" t="s">
        <v>110</v>
      </c>
      <c r="C7" s="11" t="s">
        <v>40</v>
      </c>
      <c r="D7" s="44" t="s">
        <v>106</v>
      </c>
      <c r="E7" s="44" t="s">
        <v>107</v>
      </c>
      <c r="F7" s="44" t="s">
        <v>108</v>
      </c>
      <c r="G7" s="44" t="s">
        <v>124</v>
      </c>
      <c r="I7" t="str">
        <f>+Inputs!D3</f>
        <v>Scenario 1</v>
      </c>
      <c r="L7" s="38">
        <f ca="1">+D67</f>
        <v>199599.47136118065</v>
      </c>
    </row>
    <row r="8" spans="2:13" x14ac:dyDescent="0.35">
      <c r="C8" s="34">
        <f ca="1">+Inputs!C7</f>
        <v>44227</v>
      </c>
      <c r="D8" s="45">
        <f ca="1">+IF(D$2=Inputs!$C$2,INDEX('Monthly Model'!$O$40:$BV$40,MATCH(Charts!$C8,'Monthly Model'!$O$10:$BV$10,0)),Charts!D8)</f>
        <v>4073.4585992077655</v>
      </c>
      <c r="E8" s="45">
        <f ca="1">+IF(E$2=Inputs!$C$2,INDEX('Monthly Model'!$O$40:$BV$40,MATCH(Charts!$C8,'Monthly Model'!$O$10:$BV$10,0)),Charts!E8)</f>
        <v>2767.5080570438104</v>
      </c>
      <c r="F8" s="45">
        <f ca="1">+IF(F$2=Inputs!$C$2,INDEX('Monthly Model'!$O$40:$BV$40,MATCH(Charts!$C8,'Monthly Model'!$O$10:$BV$10,0)),Charts!F8)</f>
        <v>1405.7318731470532</v>
      </c>
      <c r="G8" s="45">
        <f ca="1">+IF(G$2=Inputs!$C$2,INDEX('Monthly Model'!$O$40:$BV$40,MATCH(Charts!$C8,'Monthly Model'!$O$10:$BV$10,0)),Charts!G8)</f>
        <v>3559.4233918146497</v>
      </c>
      <c r="I8" t="str">
        <f>+Inputs!E3</f>
        <v>Scenario 2</v>
      </c>
      <c r="L8" s="36">
        <f ca="1">+E67</f>
        <v>135607.89479514677</v>
      </c>
      <c r="M8" s="37">
        <f ca="1">+L8/L7</f>
        <v>0.67940006990179158</v>
      </c>
    </row>
    <row r="9" spans="2:13" x14ac:dyDescent="0.35">
      <c r="C9" s="34">
        <f ca="1">+EOMONTH(C8,1)</f>
        <v>44255</v>
      </c>
      <c r="D9" s="45">
        <f ca="1">+IF(D$2=Inputs!$C$2,INDEX('Monthly Model'!$O$40:$BV$40,MATCH(Charts!$C9,'Monthly Model'!$O$10:$BV$10,0)),Charts!D9)</f>
        <v>8146.9171984155309</v>
      </c>
      <c r="E9" s="45">
        <f ca="1">+IF(E$2=Inputs!$C$2,INDEX('Monthly Model'!$O$40:$BV$40,MATCH(Charts!$C9,'Monthly Model'!$O$10:$BV$10,0)),Charts!E9)</f>
        <v>5535.0161140876207</v>
      </c>
      <c r="F9" s="45">
        <f ca="1">+IF(F$2=Inputs!$C$2,INDEX('Monthly Model'!$O$40:$BV$40,MATCH(Charts!$C9,'Monthly Model'!$O$10:$BV$10,0)),Charts!F9)</f>
        <v>2811.4637462941064</v>
      </c>
      <c r="G9" s="45">
        <f ca="1">+IF(G$2=Inputs!$C$2,INDEX('Monthly Model'!$O$40:$BV$40,MATCH(Charts!$C9,'Monthly Model'!$O$10:$BV$10,0)),Charts!G9)</f>
        <v>7118.8467836292994</v>
      </c>
      <c r="I9" s="11" t="s">
        <v>88</v>
      </c>
      <c r="J9" s="11"/>
      <c r="K9" s="11"/>
      <c r="L9" s="43">
        <f ca="1">+L7-L8</f>
        <v>63991.57656603388</v>
      </c>
    </row>
    <row r="10" spans="2:13" x14ac:dyDescent="0.35">
      <c r="C10" s="34">
        <f t="shared" ref="C10:C67" ca="1" si="0">+EOMONTH(C9,1)</f>
        <v>44286</v>
      </c>
      <c r="D10" s="45">
        <f ca="1">+IF(D$2=Inputs!$C$2,INDEX('Monthly Model'!$O$40:$BV$40,MATCH(Charts!$C10,'Monthly Model'!$O$10:$BV$10,0)),Charts!D10)</f>
        <v>12220.375797623296</v>
      </c>
      <c r="E10" s="45">
        <f ca="1">+IF(E$2=Inputs!$C$2,INDEX('Monthly Model'!$O$40:$BV$40,MATCH(Charts!$C10,'Monthly Model'!$O$10:$BV$10,0)),Charts!E10)</f>
        <v>8302.5241711314302</v>
      </c>
      <c r="F10" s="45">
        <f ca="1">+IF(F$2=Inputs!$C$2,INDEX('Monthly Model'!$O$40:$BV$40,MATCH(Charts!$C10,'Monthly Model'!$O$10:$BV$10,0)),Charts!F10)</f>
        <v>4217.1956194411596</v>
      </c>
      <c r="G10" s="45">
        <f ca="1">+IF(G$2=Inputs!$C$2,INDEX('Monthly Model'!$O$40:$BV$40,MATCH(Charts!$C10,'Monthly Model'!$O$10:$BV$10,0)),Charts!G10)</f>
        <v>10678.270175443949</v>
      </c>
    </row>
    <row r="11" spans="2:13" x14ac:dyDescent="0.35">
      <c r="C11" s="34">
        <f t="shared" ca="1" si="0"/>
        <v>44316</v>
      </c>
      <c r="D11" s="45">
        <f ca="1">+IF(D$2=Inputs!$C$2,INDEX('Monthly Model'!$O$40:$BV$40,MATCH(Charts!$C11,'Monthly Model'!$O$10:$BV$10,0)),Charts!D11)</f>
        <v>16293.834396831062</v>
      </c>
      <c r="E11" s="45">
        <f ca="1">+IF(E$2=Inputs!$C$2,INDEX('Monthly Model'!$O$40:$BV$40,MATCH(Charts!$C11,'Monthly Model'!$O$10:$BV$10,0)),Charts!E11)</f>
        <v>11070.032228175241</v>
      </c>
      <c r="F11" s="45">
        <f ca="1">+IF(F$2=Inputs!$C$2,INDEX('Monthly Model'!$O$40:$BV$40,MATCH(Charts!$C11,'Monthly Model'!$O$10:$BV$10,0)),Charts!F11)</f>
        <v>5622.9274925882128</v>
      </c>
      <c r="G11" s="45">
        <f ca="1">+IF(G$2=Inputs!$C$2,INDEX('Monthly Model'!$O$40:$BV$40,MATCH(Charts!$C11,'Monthly Model'!$O$10:$BV$10,0)),Charts!G11)</f>
        <v>14237.693567258599</v>
      </c>
      <c r="I11" s="11" t="s">
        <v>42</v>
      </c>
    </row>
    <row r="12" spans="2:13" x14ac:dyDescent="0.35">
      <c r="C12" s="34">
        <f t="shared" ca="1" si="0"/>
        <v>44347</v>
      </c>
      <c r="D12" s="45">
        <f ca="1">+IF(D$2=Inputs!$C$2,INDEX('Monthly Model'!$O$40:$BV$40,MATCH(Charts!$C12,'Monthly Model'!$O$10:$BV$10,0)),Charts!D12)</f>
        <v>20367.292996038828</v>
      </c>
      <c r="E12" s="45">
        <f ca="1">+IF(E$2=Inputs!$C$2,INDEX('Monthly Model'!$O$40:$BV$40,MATCH(Charts!$C12,'Monthly Model'!$O$10:$BV$10,0)),Charts!E12)</f>
        <v>13837.540285219053</v>
      </c>
      <c r="F12" s="45">
        <f ca="1">+IF(F$2=Inputs!$C$2,INDEX('Monthly Model'!$O$40:$BV$40,MATCH(Charts!$C12,'Monthly Model'!$O$10:$BV$10,0)),Charts!F12)</f>
        <v>7028.659365735266</v>
      </c>
      <c r="G12" s="45">
        <f ca="1">+IF(G$2=Inputs!$C$2,INDEX('Monthly Model'!$O$40:$BV$40,MATCH(Charts!$C12,'Monthly Model'!$O$10:$BV$10,0)),Charts!G12)</f>
        <v>17797.11695907325</v>
      </c>
      <c r="I12" t="str">
        <f>+I7</f>
        <v>Scenario 1</v>
      </c>
      <c r="L12" s="38">
        <f ca="1">+D67</f>
        <v>199599.47136118065</v>
      </c>
    </row>
    <row r="13" spans="2:13" x14ac:dyDescent="0.35">
      <c r="C13" s="34">
        <f t="shared" ca="1" si="0"/>
        <v>44377</v>
      </c>
      <c r="D13" s="45">
        <f ca="1">+IF(D$2=Inputs!$C$2,INDEX('Monthly Model'!$O$40:$BV$40,MATCH(Charts!$C13,'Monthly Model'!$O$10:$BV$10,0)),Charts!D13)</f>
        <v>24440.751595246595</v>
      </c>
      <c r="E13" s="45">
        <f ca="1">+IF(E$2=Inputs!$C$2,INDEX('Monthly Model'!$O$40:$BV$40,MATCH(Charts!$C13,'Monthly Model'!$O$10:$BV$10,0)),Charts!E13)</f>
        <v>16605.048342262864</v>
      </c>
      <c r="F13" s="45">
        <f ca="1">+IF(F$2=Inputs!$C$2,INDEX('Monthly Model'!$O$40:$BV$40,MATCH(Charts!$C13,'Monthly Model'!$O$10:$BV$10,0)),Charts!F13)</f>
        <v>8434.3912388823192</v>
      </c>
      <c r="G13" s="45">
        <f ca="1">+IF(G$2=Inputs!$C$2,INDEX('Monthly Model'!$O$40:$BV$40,MATCH(Charts!$C13,'Monthly Model'!$O$10:$BV$10,0)),Charts!G13)</f>
        <v>21356.540350887899</v>
      </c>
      <c r="I13" t="str">
        <f>+Inputs!F3</f>
        <v>Scenario 3</v>
      </c>
      <c r="L13" s="36">
        <f ca="1">+F67</f>
        <v>68880.861784205554</v>
      </c>
      <c r="M13" s="37">
        <f ca="1">+L13/L12</f>
        <v>0.3450954118989813</v>
      </c>
    </row>
    <row r="14" spans="2:13" x14ac:dyDescent="0.35">
      <c r="C14" s="34">
        <f t="shared" ca="1" si="0"/>
        <v>44408</v>
      </c>
      <c r="D14" s="45">
        <f ca="1">+IF(D$2=Inputs!$C$2,INDEX('Monthly Model'!$O$40:$BV$40,MATCH(Charts!$C14,'Monthly Model'!$O$10:$BV$10,0)),Charts!D14)</f>
        <v>28514.210194454361</v>
      </c>
      <c r="E14" s="45">
        <f ca="1">+IF(E$2=Inputs!$C$2,INDEX('Monthly Model'!$O$40:$BV$40,MATCH(Charts!$C14,'Monthly Model'!$O$10:$BV$10,0)),Charts!E14)</f>
        <v>19372.556399306675</v>
      </c>
      <c r="F14" s="45">
        <f ca="1">+IF(F$2=Inputs!$C$2,INDEX('Monthly Model'!$O$40:$BV$40,MATCH(Charts!$C14,'Monthly Model'!$O$10:$BV$10,0)),Charts!F14)</f>
        <v>9840.1231120293724</v>
      </c>
      <c r="G14" s="45">
        <f ca="1">+IF(G$2=Inputs!$C$2,INDEX('Monthly Model'!$O$40:$BV$40,MATCH(Charts!$C14,'Monthly Model'!$O$10:$BV$10,0)),Charts!G14)</f>
        <v>24915.963742702548</v>
      </c>
      <c r="I14" s="11" t="str">
        <f>+I9</f>
        <v>Less NOP versus Scenario 1</v>
      </c>
      <c r="J14" s="11"/>
      <c r="K14" s="11"/>
      <c r="L14" s="43">
        <f ca="1">+L12-L13</f>
        <v>130718.6095769751</v>
      </c>
    </row>
    <row r="15" spans="2:13" x14ac:dyDescent="0.35">
      <c r="C15" s="34">
        <f t="shared" ca="1" si="0"/>
        <v>44439</v>
      </c>
      <c r="D15" s="45">
        <f ca="1">+IF(D$2=Inputs!$C$2,INDEX('Monthly Model'!$O$40:$BV$40,MATCH(Charts!$C15,'Monthly Model'!$O$10:$BV$10,0)),Charts!D15)</f>
        <v>32587.668793662127</v>
      </c>
      <c r="E15" s="45">
        <f ca="1">+IF(E$2=Inputs!$C$2,INDEX('Monthly Model'!$O$40:$BV$40,MATCH(Charts!$C15,'Monthly Model'!$O$10:$BV$10,0)),Charts!E15)</f>
        <v>22140.064456350487</v>
      </c>
      <c r="F15" s="45">
        <f ca="1">+IF(F$2=Inputs!$C$2,INDEX('Monthly Model'!$O$40:$BV$40,MATCH(Charts!$C15,'Monthly Model'!$O$10:$BV$10,0)),Charts!F15)</f>
        <v>11245.854985176426</v>
      </c>
      <c r="G15" s="45">
        <f ca="1">+IF(G$2=Inputs!$C$2,INDEX('Monthly Model'!$O$40:$BV$40,MATCH(Charts!$C15,'Monthly Model'!$O$10:$BV$10,0)),Charts!G15)</f>
        <v>28475.387134517197</v>
      </c>
    </row>
    <row r="16" spans="2:13" x14ac:dyDescent="0.35">
      <c r="C16" s="34">
        <f t="shared" ca="1" si="0"/>
        <v>44469</v>
      </c>
      <c r="D16" s="45">
        <f ca="1">+IF(D$2=Inputs!$C$2,INDEX('Monthly Model'!$O$40:$BV$40,MATCH(Charts!$C16,'Monthly Model'!$O$10:$BV$10,0)),Charts!D16)</f>
        <v>36661.127392869894</v>
      </c>
      <c r="E16" s="45">
        <f ca="1">+IF(E$2=Inputs!$C$2,INDEX('Monthly Model'!$O$40:$BV$40,MATCH(Charts!$C16,'Monthly Model'!$O$10:$BV$10,0)),Charts!E16)</f>
        <v>24907.572513394298</v>
      </c>
      <c r="F16" s="45">
        <f ca="1">+IF(F$2=Inputs!$C$2,INDEX('Monthly Model'!$O$40:$BV$40,MATCH(Charts!$C16,'Monthly Model'!$O$10:$BV$10,0)),Charts!F16)</f>
        <v>12651.586858323479</v>
      </c>
      <c r="G16" s="45">
        <f ca="1">+IF(G$2=Inputs!$C$2,INDEX('Monthly Model'!$O$40:$BV$40,MATCH(Charts!$C16,'Monthly Model'!$O$10:$BV$10,0)),Charts!G16)</f>
        <v>32034.810526331847</v>
      </c>
      <c r="I16" s="11" t="s">
        <v>42</v>
      </c>
    </row>
    <row r="17" spans="3:13" x14ac:dyDescent="0.35">
      <c r="C17" s="34">
        <f t="shared" ca="1" si="0"/>
        <v>44500</v>
      </c>
      <c r="D17" s="45">
        <f ca="1">+IF(D$2=Inputs!$C$2,INDEX('Monthly Model'!$O$40:$BV$40,MATCH(Charts!$C17,'Monthly Model'!$O$10:$BV$10,0)),Charts!D17)</f>
        <v>40734.585992077657</v>
      </c>
      <c r="E17" s="45">
        <f ca="1">+IF(E$2=Inputs!$C$2,INDEX('Monthly Model'!$O$40:$BV$40,MATCH(Charts!$C17,'Monthly Model'!$O$10:$BV$10,0)),Charts!E17)</f>
        <v>27675.080570438109</v>
      </c>
      <c r="F17" s="45">
        <f ca="1">+IF(F$2=Inputs!$C$2,INDEX('Monthly Model'!$O$40:$BV$40,MATCH(Charts!$C17,'Monthly Model'!$O$10:$BV$10,0)),Charts!F17)</f>
        <v>14057.318731470532</v>
      </c>
      <c r="G17" s="45">
        <f ca="1">+IF(G$2=Inputs!$C$2,INDEX('Monthly Model'!$O$40:$BV$40,MATCH(Charts!$C17,'Monthly Model'!$O$10:$BV$10,0)),Charts!G17)</f>
        <v>35594.233918146499</v>
      </c>
      <c r="I17" t="s">
        <v>77</v>
      </c>
      <c r="L17" s="38">
        <f ca="1">+D67</f>
        <v>199599.47136118065</v>
      </c>
    </row>
    <row r="18" spans="3:13" x14ac:dyDescent="0.35">
      <c r="C18" s="34">
        <f t="shared" ca="1" si="0"/>
        <v>44530</v>
      </c>
      <c r="D18" s="45">
        <f ca="1">+IF(D$2=Inputs!$C$2,INDEX('Monthly Model'!$O$40:$BV$40,MATCH(Charts!$C18,'Monthly Model'!$O$10:$BV$10,0)),Charts!D18)</f>
        <v>44808.044591285419</v>
      </c>
      <c r="E18" s="45">
        <f ca="1">+IF(E$2=Inputs!$C$2,INDEX('Monthly Model'!$O$40:$BV$40,MATCH(Charts!$C18,'Monthly Model'!$O$10:$BV$10,0)),Charts!E18)</f>
        <v>30442.58862748192</v>
      </c>
      <c r="F18" s="45">
        <f ca="1">+IF(F$2=Inputs!$C$2,INDEX('Monthly Model'!$O$40:$BV$40,MATCH(Charts!$C18,'Monthly Model'!$O$10:$BV$10,0)),Charts!F18)</f>
        <v>15463.050604617585</v>
      </c>
      <c r="G18" s="45">
        <f ca="1">+IF(G$2=Inputs!$C$2,INDEX('Monthly Model'!$O$40:$BV$40,MATCH(Charts!$C18,'Monthly Model'!$O$10:$BV$10,0)),Charts!G18)</f>
        <v>39153.657309961149</v>
      </c>
      <c r="I18" t="str">
        <f>+Inputs!G3</f>
        <v>Scenario 4</v>
      </c>
      <c r="L18" s="36">
        <f ca="1">+G67</f>
        <v>174411.746198918</v>
      </c>
      <c r="M18" s="37">
        <f ca="1">+L18/L17</f>
        <v>0.87380865795638918</v>
      </c>
    </row>
    <row r="19" spans="3:13" x14ac:dyDescent="0.35">
      <c r="C19" s="34">
        <f t="shared" ca="1" si="0"/>
        <v>44561</v>
      </c>
      <c r="D19" s="45">
        <f ca="1">+IF(D$2=Inputs!$C$2,INDEX('Monthly Model'!$O$40:$BV$40,MATCH(Charts!$C19,'Monthly Model'!$O$10:$BV$10,0)),Charts!D19)</f>
        <v>48881.503190493182</v>
      </c>
      <c r="E19" s="45">
        <f ca="1">+IF(E$2=Inputs!$C$2,INDEX('Monthly Model'!$O$40:$BV$40,MATCH(Charts!$C19,'Monthly Model'!$O$10:$BV$10,0)),Charts!E19)</f>
        <v>33210.096684525728</v>
      </c>
      <c r="F19" s="45">
        <f ca="1">+IF(F$2=Inputs!$C$2,INDEX('Monthly Model'!$O$40:$BV$40,MATCH(Charts!$C19,'Monthly Model'!$O$10:$BV$10,0)),Charts!F19)</f>
        <v>16868.782477764638</v>
      </c>
      <c r="G19" s="45">
        <f ca="1">+IF(G$2=Inputs!$C$2,INDEX('Monthly Model'!$O$40:$BV$40,MATCH(Charts!$C19,'Monthly Model'!$O$10:$BV$10,0)),Charts!G19)</f>
        <v>42713.080701775798</v>
      </c>
      <c r="I19" s="11" t="s">
        <v>88</v>
      </c>
      <c r="J19" s="11"/>
      <c r="K19" s="11"/>
      <c r="L19" s="43">
        <f ca="1">+L17-L18</f>
        <v>25187.72516226265</v>
      </c>
    </row>
    <row r="20" spans="3:13" x14ac:dyDescent="0.35">
      <c r="C20" s="34">
        <f t="shared" ca="1" si="0"/>
        <v>44592</v>
      </c>
      <c r="D20" s="45">
        <f ca="1">+IF(D$2=Inputs!$C$2,INDEX('Monthly Model'!$O$40:$BV$40,MATCH(Charts!$C20,'Monthly Model'!$O$10:$BV$10,0)),Charts!D20)</f>
        <v>52954.961789700945</v>
      </c>
      <c r="E20" s="45">
        <f ca="1">+IF(E$2=Inputs!$C$2,INDEX('Monthly Model'!$O$40:$BV$40,MATCH(Charts!$C20,'Monthly Model'!$O$10:$BV$10,0)),Charts!E20)</f>
        <v>35977.604741569536</v>
      </c>
      <c r="F20" s="45">
        <f ca="1">+IF(F$2=Inputs!$C$2,INDEX('Monthly Model'!$O$40:$BV$40,MATCH(Charts!$C20,'Monthly Model'!$O$10:$BV$10,0)),Charts!F20)</f>
        <v>18274.51435091169</v>
      </c>
      <c r="G20" s="45">
        <f ca="1">+IF(G$2=Inputs!$C$2,INDEX('Monthly Model'!$O$40:$BV$40,MATCH(Charts!$C20,'Monthly Model'!$O$10:$BV$10,0)),Charts!G20)</f>
        <v>46272.504093590447</v>
      </c>
    </row>
    <row r="21" spans="3:13" x14ac:dyDescent="0.35">
      <c r="C21" s="34">
        <f t="shared" ca="1" si="0"/>
        <v>44620</v>
      </c>
      <c r="D21" s="45">
        <f ca="1">+IF(D$2=Inputs!$C$2,INDEX('Monthly Model'!$O$40:$BV$40,MATCH(Charts!$C21,'Monthly Model'!$O$10:$BV$10,0)),Charts!D21)</f>
        <v>57028.420388908708</v>
      </c>
      <c r="E21" s="45">
        <f ca="1">+IF(E$2=Inputs!$C$2,INDEX('Monthly Model'!$O$40:$BV$40,MATCH(Charts!$C21,'Monthly Model'!$O$10:$BV$10,0)),Charts!E21)</f>
        <v>38745.112798613343</v>
      </c>
      <c r="F21" s="45">
        <f ca="1">+IF(F$2=Inputs!$C$2,INDEX('Monthly Model'!$O$40:$BV$40,MATCH(Charts!$C21,'Monthly Model'!$O$10:$BV$10,0)),Charts!F21)</f>
        <v>19680.246224058741</v>
      </c>
      <c r="G21" s="45">
        <f ca="1">+IF(G$2=Inputs!$C$2,INDEX('Monthly Model'!$O$40:$BV$40,MATCH(Charts!$C21,'Monthly Model'!$O$10:$BV$10,0)),Charts!G21)</f>
        <v>49831.927485405096</v>
      </c>
    </row>
    <row r="22" spans="3:13" x14ac:dyDescent="0.35">
      <c r="C22" s="34">
        <f t="shared" ca="1" si="0"/>
        <v>44651</v>
      </c>
      <c r="D22" s="45">
        <f ca="1">+IF(D$2=Inputs!$C$2,INDEX('Monthly Model'!$O$40:$BV$40,MATCH(Charts!$C22,'Monthly Model'!$O$10:$BV$10,0)),Charts!D22)</f>
        <v>61101.87898811647</v>
      </c>
      <c r="E22" s="45">
        <f ca="1">+IF(E$2=Inputs!$C$2,INDEX('Monthly Model'!$O$40:$BV$40,MATCH(Charts!$C22,'Monthly Model'!$O$10:$BV$10,0)),Charts!E22)</f>
        <v>41512.620855657151</v>
      </c>
      <c r="F22" s="45">
        <f ca="1">+IF(F$2=Inputs!$C$2,INDEX('Monthly Model'!$O$40:$BV$40,MATCH(Charts!$C22,'Monthly Model'!$O$10:$BV$10,0)),Charts!F22)</f>
        <v>21085.978097205792</v>
      </c>
      <c r="G22" s="45">
        <f ca="1">+IF(G$2=Inputs!$C$2,INDEX('Monthly Model'!$O$40:$BV$40,MATCH(Charts!$C22,'Monthly Model'!$O$10:$BV$10,0)),Charts!G22)</f>
        <v>53391.350877219746</v>
      </c>
    </row>
    <row r="23" spans="3:13" x14ac:dyDescent="0.35">
      <c r="C23" s="34">
        <f t="shared" ca="1" si="0"/>
        <v>44681</v>
      </c>
      <c r="D23" s="45">
        <f ca="1">+IF(D$2=Inputs!$C$2,INDEX('Monthly Model'!$O$40:$BV$40,MATCH(Charts!$C23,'Monthly Model'!$O$10:$BV$10,0)),Charts!D23)</f>
        <v>65175.337587324233</v>
      </c>
      <c r="E23" s="45">
        <f ca="1">+IF(E$2=Inputs!$C$2,INDEX('Monthly Model'!$O$40:$BV$40,MATCH(Charts!$C23,'Monthly Model'!$O$10:$BV$10,0)),Charts!E23)</f>
        <v>44280.128912700959</v>
      </c>
      <c r="F23" s="45">
        <f ca="1">+IF(F$2=Inputs!$C$2,INDEX('Monthly Model'!$O$40:$BV$40,MATCH(Charts!$C23,'Monthly Model'!$O$10:$BV$10,0)),Charts!F23)</f>
        <v>22491.709970352844</v>
      </c>
      <c r="G23" s="45">
        <f ca="1">+IF(G$2=Inputs!$C$2,INDEX('Monthly Model'!$O$40:$BV$40,MATCH(Charts!$C23,'Monthly Model'!$O$10:$BV$10,0)),Charts!G23)</f>
        <v>56950.774269034395</v>
      </c>
    </row>
    <row r="24" spans="3:13" x14ac:dyDescent="0.35">
      <c r="C24" s="34">
        <f t="shared" ca="1" si="0"/>
        <v>44712</v>
      </c>
      <c r="D24" s="45">
        <f ca="1">+IF(D$2=Inputs!$C$2,INDEX('Monthly Model'!$O$40:$BV$40,MATCH(Charts!$C24,'Monthly Model'!$O$10:$BV$10,0)),Charts!D24)</f>
        <v>69248.796186531996</v>
      </c>
      <c r="E24" s="45">
        <f ca="1">+IF(E$2=Inputs!$C$2,INDEX('Monthly Model'!$O$40:$BV$40,MATCH(Charts!$C24,'Monthly Model'!$O$10:$BV$10,0)),Charts!E24)</f>
        <v>47047.636969744766</v>
      </c>
      <c r="F24" s="45">
        <f ca="1">+IF(F$2=Inputs!$C$2,INDEX('Monthly Model'!$O$40:$BV$40,MATCH(Charts!$C24,'Monthly Model'!$O$10:$BV$10,0)),Charts!F24)</f>
        <v>23897.441843499895</v>
      </c>
      <c r="G24" s="45">
        <f ca="1">+IF(G$2=Inputs!$C$2,INDEX('Monthly Model'!$O$40:$BV$40,MATCH(Charts!$C24,'Monthly Model'!$O$10:$BV$10,0)),Charts!G24)</f>
        <v>60510.197660849044</v>
      </c>
    </row>
    <row r="25" spans="3:13" x14ac:dyDescent="0.35">
      <c r="C25" s="34">
        <f t="shared" ca="1" si="0"/>
        <v>44742</v>
      </c>
      <c r="D25" s="45">
        <f ca="1">+IF(D$2=Inputs!$C$2,INDEX('Monthly Model'!$O$40:$BV$40,MATCH(Charts!$C25,'Monthly Model'!$O$10:$BV$10,0)),Charts!D25)</f>
        <v>73322.254785739759</v>
      </c>
      <c r="E25" s="45">
        <f ca="1">+IF(E$2=Inputs!$C$2,INDEX('Monthly Model'!$O$40:$BV$40,MATCH(Charts!$C25,'Monthly Model'!$O$10:$BV$10,0)),Charts!E25)</f>
        <v>49815.145026788574</v>
      </c>
      <c r="F25" s="45">
        <f ca="1">+IF(F$2=Inputs!$C$2,INDEX('Monthly Model'!$O$40:$BV$40,MATCH(Charts!$C25,'Monthly Model'!$O$10:$BV$10,0)),Charts!F25)</f>
        <v>25303.173716646947</v>
      </c>
      <c r="G25" s="45">
        <f ca="1">+IF(G$2=Inputs!$C$2,INDEX('Monthly Model'!$O$40:$BV$40,MATCH(Charts!$C25,'Monthly Model'!$O$10:$BV$10,0)),Charts!G25)</f>
        <v>64069.621052663693</v>
      </c>
    </row>
    <row r="26" spans="3:13" x14ac:dyDescent="0.35">
      <c r="C26" s="34">
        <f t="shared" ca="1" si="0"/>
        <v>44773</v>
      </c>
      <c r="D26" s="45">
        <f ca="1">+IF(D$2=Inputs!$C$2,INDEX('Monthly Model'!$O$40:$BV$40,MATCH(Charts!$C26,'Monthly Model'!$O$10:$BV$10,0)),Charts!D26)</f>
        <v>77395.713384947521</v>
      </c>
      <c r="E26" s="45">
        <f ca="1">+IF(E$2=Inputs!$C$2,INDEX('Monthly Model'!$O$40:$BV$40,MATCH(Charts!$C26,'Monthly Model'!$O$10:$BV$10,0)),Charts!E26)</f>
        <v>52582.653083832382</v>
      </c>
      <c r="F26" s="45">
        <f ca="1">+IF(F$2=Inputs!$C$2,INDEX('Monthly Model'!$O$40:$BV$40,MATCH(Charts!$C26,'Monthly Model'!$O$10:$BV$10,0)),Charts!F26)</f>
        <v>26708.905589793998</v>
      </c>
      <c r="G26" s="45">
        <f ca="1">+IF(G$2=Inputs!$C$2,INDEX('Monthly Model'!$O$40:$BV$40,MATCH(Charts!$C26,'Monthly Model'!$O$10:$BV$10,0)),Charts!G26)</f>
        <v>67629.04444447835</v>
      </c>
    </row>
    <row r="27" spans="3:13" x14ac:dyDescent="0.35">
      <c r="C27" s="34">
        <f t="shared" ca="1" si="0"/>
        <v>44804</v>
      </c>
      <c r="D27" s="45">
        <f ca="1">+IF(D$2=Inputs!$C$2,INDEX('Monthly Model'!$O$40:$BV$40,MATCH(Charts!$C27,'Monthly Model'!$O$10:$BV$10,0)),Charts!D27)</f>
        <v>81469.171984155284</v>
      </c>
      <c r="E27" s="45">
        <f ca="1">+IF(E$2=Inputs!$C$2,INDEX('Monthly Model'!$O$40:$BV$40,MATCH(Charts!$C27,'Monthly Model'!$O$10:$BV$10,0)),Charts!E27)</f>
        <v>55350.161140876189</v>
      </c>
      <c r="F27" s="45">
        <f ca="1">+IF(F$2=Inputs!$C$2,INDEX('Monthly Model'!$O$40:$BV$40,MATCH(Charts!$C27,'Monthly Model'!$O$10:$BV$10,0)),Charts!F27)</f>
        <v>28114.637462941049</v>
      </c>
      <c r="G27" s="45">
        <f ca="1">+IF(G$2=Inputs!$C$2,INDEX('Monthly Model'!$O$40:$BV$40,MATCH(Charts!$C27,'Monthly Model'!$O$10:$BV$10,0)),Charts!G27)</f>
        <v>71188.467836292999</v>
      </c>
    </row>
    <row r="28" spans="3:13" x14ac:dyDescent="0.35">
      <c r="C28" s="34">
        <f t="shared" ca="1" si="0"/>
        <v>44834</v>
      </c>
      <c r="D28" s="45">
        <f ca="1">+IF(D$2=Inputs!$C$2,INDEX('Monthly Model'!$O$40:$BV$40,MATCH(Charts!$C28,'Monthly Model'!$O$10:$BV$10,0)),Charts!D28)</f>
        <v>85542.630583363047</v>
      </c>
      <c r="E28" s="45">
        <f ca="1">+IF(E$2=Inputs!$C$2,INDEX('Monthly Model'!$O$40:$BV$40,MATCH(Charts!$C28,'Monthly Model'!$O$10:$BV$10,0)),Charts!E28)</f>
        <v>58117.669197919997</v>
      </c>
      <c r="F28" s="45">
        <f ca="1">+IF(F$2=Inputs!$C$2,INDEX('Monthly Model'!$O$40:$BV$40,MATCH(Charts!$C28,'Monthly Model'!$O$10:$BV$10,0)),Charts!F28)</f>
        <v>29520.369336088101</v>
      </c>
      <c r="G28" s="45">
        <f ca="1">+IF(G$2=Inputs!$C$2,INDEX('Monthly Model'!$O$40:$BV$40,MATCH(Charts!$C28,'Monthly Model'!$O$10:$BV$10,0)),Charts!G28)</f>
        <v>74747.891228107648</v>
      </c>
    </row>
    <row r="29" spans="3:13" x14ac:dyDescent="0.35">
      <c r="C29" s="34">
        <f t="shared" ca="1" si="0"/>
        <v>44865</v>
      </c>
      <c r="D29" s="45">
        <f ca="1">+IF(D$2=Inputs!$C$2,INDEX('Monthly Model'!$O$40:$BV$40,MATCH(Charts!$C29,'Monthly Model'!$O$10:$BV$10,0)),Charts!D29)</f>
        <v>89616.089182570809</v>
      </c>
      <c r="E29" s="45">
        <f ca="1">+IF(E$2=Inputs!$C$2,INDEX('Monthly Model'!$O$40:$BV$40,MATCH(Charts!$C29,'Monthly Model'!$O$10:$BV$10,0)),Charts!E29)</f>
        <v>60885.177254963804</v>
      </c>
      <c r="F29" s="45">
        <f ca="1">+IF(F$2=Inputs!$C$2,INDEX('Monthly Model'!$O$40:$BV$40,MATCH(Charts!$C29,'Monthly Model'!$O$10:$BV$10,0)),Charts!F29)</f>
        <v>30926.101209235152</v>
      </c>
      <c r="G29" s="45">
        <f ca="1">+IF(G$2=Inputs!$C$2,INDEX('Monthly Model'!$O$40:$BV$40,MATCH(Charts!$C29,'Monthly Model'!$O$10:$BV$10,0)),Charts!G29)</f>
        <v>78307.314619922297</v>
      </c>
    </row>
    <row r="30" spans="3:13" x14ac:dyDescent="0.35">
      <c r="C30" s="34">
        <f t="shared" ca="1" si="0"/>
        <v>44895</v>
      </c>
      <c r="D30" s="45">
        <f ca="1">+IF(D$2=Inputs!$C$2,INDEX('Monthly Model'!$O$40:$BV$40,MATCH(Charts!$C30,'Monthly Model'!$O$10:$BV$10,0)),Charts!D30)</f>
        <v>93689.547781778572</v>
      </c>
      <c r="E30" s="45">
        <f ca="1">+IF(E$2=Inputs!$C$2,INDEX('Monthly Model'!$O$40:$BV$40,MATCH(Charts!$C30,'Monthly Model'!$O$10:$BV$10,0)),Charts!E30)</f>
        <v>63652.685312007612</v>
      </c>
      <c r="F30" s="45">
        <f ca="1">+IF(F$2=Inputs!$C$2,INDEX('Monthly Model'!$O$40:$BV$40,MATCH(Charts!$C30,'Monthly Model'!$O$10:$BV$10,0)),Charts!F30)</f>
        <v>32331.833082382203</v>
      </c>
      <c r="G30" s="45">
        <f ca="1">+IF(G$2=Inputs!$C$2,INDEX('Monthly Model'!$O$40:$BV$40,MATCH(Charts!$C30,'Monthly Model'!$O$10:$BV$10,0)),Charts!G30)</f>
        <v>81866.738011736947</v>
      </c>
    </row>
    <row r="31" spans="3:13" x14ac:dyDescent="0.35">
      <c r="C31" s="34">
        <f t="shared" ca="1" si="0"/>
        <v>44926</v>
      </c>
      <c r="D31" s="45">
        <f ca="1">+IF(D$2=Inputs!$C$2,INDEX('Monthly Model'!$O$40:$BV$40,MATCH(Charts!$C31,'Monthly Model'!$O$10:$BV$10,0)),Charts!D31)</f>
        <v>97763.006380986335</v>
      </c>
      <c r="E31" s="45">
        <f ca="1">+IF(E$2=Inputs!$C$2,INDEX('Monthly Model'!$O$40:$BV$40,MATCH(Charts!$C31,'Monthly Model'!$O$10:$BV$10,0)),Charts!E31)</f>
        <v>66420.193369051427</v>
      </c>
      <c r="F31" s="45">
        <f ca="1">+IF(F$2=Inputs!$C$2,INDEX('Monthly Model'!$O$40:$BV$40,MATCH(Charts!$C31,'Monthly Model'!$O$10:$BV$10,0)),Charts!F31)</f>
        <v>33737.564955529255</v>
      </c>
      <c r="G31" s="45">
        <f ca="1">+IF(G$2=Inputs!$C$2,INDEX('Monthly Model'!$O$40:$BV$40,MATCH(Charts!$C31,'Monthly Model'!$O$10:$BV$10,0)),Charts!G31)</f>
        <v>85426.161403551596</v>
      </c>
    </row>
    <row r="32" spans="3:13" x14ac:dyDescent="0.35">
      <c r="C32" s="34">
        <f t="shared" ca="1" si="0"/>
        <v>44957</v>
      </c>
      <c r="D32" s="45">
        <f ca="1">+IF(D$2=Inputs!$C$2,INDEX('Monthly Model'!$O$40:$BV$40,MATCH(Charts!$C32,'Monthly Model'!$O$10:$BV$10,0)),Charts!D32)</f>
        <v>101836.4649801941</v>
      </c>
      <c r="E32" s="45">
        <f ca="1">+IF(E$2=Inputs!$C$2,INDEX('Monthly Model'!$O$40:$BV$40,MATCH(Charts!$C32,'Monthly Model'!$O$10:$BV$10,0)),Charts!E32)</f>
        <v>69187.701426095242</v>
      </c>
      <c r="F32" s="45">
        <f ca="1">+IF(F$2=Inputs!$C$2,INDEX('Monthly Model'!$O$40:$BV$40,MATCH(Charts!$C32,'Monthly Model'!$O$10:$BV$10,0)),Charts!F32)</f>
        <v>35143.296828676306</v>
      </c>
      <c r="G32" s="45">
        <f ca="1">+IF(G$2=Inputs!$C$2,INDEX('Monthly Model'!$O$40:$BV$40,MATCH(Charts!$C32,'Monthly Model'!$O$10:$BV$10,0)),Charts!G32)</f>
        <v>88985.584795366245</v>
      </c>
    </row>
    <row r="33" spans="3:7" x14ac:dyDescent="0.35">
      <c r="C33" s="34">
        <f t="shared" ca="1" si="0"/>
        <v>44985</v>
      </c>
      <c r="D33" s="45">
        <f ca="1">+IF(D$2=Inputs!$C$2,INDEX('Monthly Model'!$O$40:$BV$40,MATCH(Charts!$C33,'Monthly Model'!$O$10:$BV$10,0)),Charts!D33)</f>
        <v>105909.92357940186</v>
      </c>
      <c r="E33" s="45">
        <f ca="1">+IF(E$2=Inputs!$C$2,INDEX('Monthly Model'!$O$40:$BV$40,MATCH(Charts!$C33,'Monthly Model'!$O$10:$BV$10,0)),Charts!E33)</f>
        <v>71955.209483139057</v>
      </c>
      <c r="F33" s="45">
        <f ca="1">+IF(F$2=Inputs!$C$2,INDEX('Monthly Model'!$O$40:$BV$40,MATCH(Charts!$C33,'Monthly Model'!$O$10:$BV$10,0)),Charts!F33)</f>
        <v>36549.028701823358</v>
      </c>
      <c r="G33" s="45">
        <f ca="1">+IF(G$2=Inputs!$C$2,INDEX('Monthly Model'!$O$40:$BV$40,MATCH(Charts!$C33,'Monthly Model'!$O$10:$BV$10,0)),Charts!G33)</f>
        <v>92545.008187180894</v>
      </c>
    </row>
    <row r="34" spans="3:7" x14ac:dyDescent="0.35">
      <c r="C34" s="34">
        <f t="shared" ca="1" si="0"/>
        <v>45016</v>
      </c>
      <c r="D34" s="45">
        <f ca="1">+IF(D$2=Inputs!$C$2,INDEX('Monthly Model'!$O$40:$BV$40,MATCH(Charts!$C34,'Monthly Model'!$O$10:$BV$10,0)),Charts!D34)</f>
        <v>109983.38217860962</v>
      </c>
      <c r="E34" s="45">
        <f ca="1">+IF(E$2=Inputs!$C$2,INDEX('Monthly Model'!$O$40:$BV$40,MATCH(Charts!$C34,'Monthly Model'!$O$10:$BV$10,0)),Charts!E34)</f>
        <v>74722.717540182872</v>
      </c>
      <c r="F34" s="45">
        <f ca="1">+IF(F$2=Inputs!$C$2,INDEX('Monthly Model'!$O$40:$BV$40,MATCH(Charts!$C34,'Monthly Model'!$O$10:$BV$10,0)),Charts!F34)</f>
        <v>37954.760574970409</v>
      </c>
      <c r="G34" s="45">
        <f ca="1">+IF(G$2=Inputs!$C$2,INDEX('Monthly Model'!$O$40:$BV$40,MATCH(Charts!$C34,'Monthly Model'!$O$10:$BV$10,0)),Charts!G34)</f>
        <v>96104.431578995544</v>
      </c>
    </row>
    <row r="35" spans="3:7" x14ac:dyDescent="0.35">
      <c r="C35" s="34">
        <f t="shared" ca="1" si="0"/>
        <v>45046</v>
      </c>
      <c r="D35" s="45">
        <f ca="1">+IF(D$2=Inputs!$C$2,INDEX('Monthly Model'!$O$40:$BV$40,MATCH(Charts!$C35,'Monthly Model'!$O$10:$BV$10,0)),Charts!D35)</f>
        <v>114056.84077781739</v>
      </c>
      <c r="E35" s="45">
        <f ca="1">+IF(E$2=Inputs!$C$2,INDEX('Monthly Model'!$O$40:$BV$40,MATCH(Charts!$C35,'Monthly Model'!$O$10:$BV$10,0)),Charts!E35)</f>
        <v>77490.225597226687</v>
      </c>
      <c r="F35" s="45">
        <f ca="1">+IF(F$2=Inputs!$C$2,INDEX('Monthly Model'!$O$40:$BV$40,MATCH(Charts!$C35,'Monthly Model'!$O$10:$BV$10,0)),Charts!F35)</f>
        <v>39360.49244811746</v>
      </c>
      <c r="G35" s="45">
        <f ca="1">+IF(G$2=Inputs!$C$2,INDEX('Monthly Model'!$O$40:$BV$40,MATCH(Charts!$C35,'Monthly Model'!$O$10:$BV$10,0)),Charts!G35)</f>
        <v>99663.854970810193</v>
      </c>
    </row>
    <row r="36" spans="3:7" x14ac:dyDescent="0.35">
      <c r="C36" s="34">
        <f t="shared" ca="1" si="0"/>
        <v>45077</v>
      </c>
      <c r="D36" s="45">
        <f ca="1">+IF(D$2=Inputs!$C$2,INDEX('Monthly Model'!$O$40:$BV$40,MATCH(Charts!$C36,'Monthly Model'!$O$10:$BV$10,0)),Charts!D36)</f>
        <v>118130.29937702515</v>
      </c>
      <c r="E36" s="45">
        <f ca="1">+IF(E$2=Inputs!$C$2,INDEX('Monthly Model'!$O$40:$BV$40,MATCH(Charts!$C36,'Monthly Model'!$O$10:$BV$10,0)),Charts!E36)</f>
        <v>80257.733654270502</v>
      </c>
      <c r="F36" s="45">
        <f ca="1">+IF(F$2=Inputs!$C$2,INDEX('Monthly Model'!$O$40:$BV$40,MATCH(Charts!$C36,'Monthly Model'!$O$10:$BV$10,0)),Charts!F36)</f>
        <v>40766.224321264512</v>
      </c>
      <c r="G36" s="45">
        <f ca="1">+IF(G$2=Inputs!$C$2,INDEX('Monthly Model'!$O$40:$BV$40,MATCH(Charts!$C36,'Monthly Model'!$O$10:$BV$10,0)),Charts!G36)</f>
        <v>103223.27836262484</v>
      </c>
    </row>
    <row r="37" spans="3:7" x14ac:dyDescent="0.35">
      <c r="C37" s="34">
        <f t="shared" ca="1" si="0"/>
        <v>45107</v>
      </c>
      <c r="D37" s="45">
        <f ca="1">+IF(D$2=Inputs!$C$2,INDEX('Monthly Model'!$O$40:$BV$40,MATCH(Charts!$C37,'Monthly Model'!$O$10:$BV$10,0)),Charts!D37)</f>
        <v>122203.75797623291</v>
      </c>
      <c r="E37" s="45">
        <f ca="1">+IF(E$2=Inputs!$C$2,INDEX('Monthly Model'!$O$40:$BV$40,MATCH(Charts!$C37,'Monthly Model'!$O$10:$BV$10,0)),Charts!E37)</f>
        <v>83025.241711314316</v>
      </c>
      <c r="F37" s="45">
        <f ca="1">+IF(F$2=Inputs!$C$2,INDEX('Monthly Model'!$O$40:$BV$40,MATCH(Charts!$C37,'Monthly Model'!$O$10:$BV$10,0)),Charts!F37)</f>
        <v>42171.956194411563</v>
      </c>
      <c r="G37" s="45">
        <f ca="1">+IF(G$2=Inputs!$C$2,INDEX('Monthly Model'!$O$40:$BV$40,MATCH(Charts!$C37,'Monthly Model'!$O$10:$BV$10,0)),Charts!G37)</f>
        <v>106782.70175443949</v>
      </c>
    </row>
    <row r="38" spans="3:7" x14ac:dyDescent="0.35">
      <c r="C38" s="34">
        <f t="shared" ca="1" si="0"/>
        <v>45138</v>
      </c>
      <c r="D38" s="45">
        <f ca="1">+IF(D$2=Inputs!$C$2,INDEX('Monthly Model'!$O$40:$BV$40,MATCH(Charts!$C38,'Monthly Model'!$O$10:$BV$10,0)),Charts!D38)</f>
        <v>126277.21657544067</v>
      </c>
      <c r="E38" s="45">
        <f ca="1">+IF(E$2=Inputs!$C$2,INDEX('Monthly Model'!$O$40:$BV$40,MATCH(Charts!$C38,'Monthly Model'!$O$10:$BV$10,0)),Charts!E38)</f>
        <v>85792.749768358131</v>
      </c>
      <c r="F38" s="45">
        <f ca="1">+IF(F$2=Inputs!$C$2,INDEX('Monthly Model'!$O$40:$BV$40,MATCH(Charts!$C38,'Monthly Model'!$O$10:$BV$10,0)),Charts!F38)</f>
        <v>43577.688067558614</v>
      </c>
      <c r="G38" s="45">
        <f ca="1">+IF(G$2=Inputs!$C$2,INDEX('Monthly Model'!$O$40:$BV$40,MATCH(Charts!$C38,'Monthly Model'!$O$10:$BV$10,0)),Charts!G38)</f>
        <v>110342.12514625414</v>
      </c>
    </row>
    <row r="39" spans="3:7" x14ac:dyDescent="0.35">
      <c r="C39" s="34">
        <f t="shared" ca="1" si="0"/>
        <v>45169</v>
      </c>
      <c r="D39" s="45">
        <f ca="1">+IF(D$2=Inputs!$C$2,INDEX('Monthly Model'!$O$40:$BV$40,MATCH(Charts!$C39,'Monthly Model'!$O$10:$BV$10,0)),Charts!D39)</f>
        <v>130350.67517464844</v>
      </c>
      <c r="E39" s="45">
        <f ca="1">+IF(E$2=Inputs!$C$2,INDEX('Monthly Model'!$O$40:$BV$40,MATCH(Charts!$C39,'Monthly Model'!$O$10:$BV$10,0)),Charts!E39)</f>
        <v>88560.257825401946</v>
      </c>
      <c r="F39" s="45">
        <f ca="1">+IF(F$2=Inputs!$C$2,INDEX('Monthly Model'!$O$40:$BV$40,MATCH(Charts!$C39,'Monthly Model'!$O$10:$BV$10,0)),Charts!F39)</f>
        <v>44983.419940705666</v>
      </c>
      <c r="G39" s="45">
        <f ca="1">+IF(G$2=Inputs!$C$2,INDEX('Monthly Model'!$O$40:$BV$40,MATCH(Charts!$C39,'Monthly Model'!$O$10:$BV$10,0)),Charts!G39)</f>
        <v>113901.54853806879</v>
      </c>
    </row>
    <row r="40" spans="3:7" x14ac:dyDescent="0.35">
      <c r="C40" s="34">
        <f t="shared" ca="1" si="0"/>
        <v>45199</v>
      </c>
      <c r="D40" s="45">
        <f ca="1">+IF(D$2=Inputs!$C$2,INDEX('Monthly Model'!$O$40:$BV$40,MATCH(Charts!$C40,'Monthly Model'!$O$10:$BV$10,0)),Charts!D40)</f>
        <v>134424.13377385621</v>
      </c>
      <c r="E40" s="45">
        <f ca="1">+IF(E$2=Inputs!$C$2,INDEX('Monthly Model'!$O$40:$BV$40,MATCH(Charts!$C40,'Monthly Model'!$O$10:$BV$10,0)),Charts!E40)</f>
        <v>91327.765882445761</v>
      </c>
      <c r="F40" s="45">
        <f ca="1">+IF(F$2=Inputs!$C$2,INDEX('Monthly Model'!$O$40:$BV$40,MATCH(Charts!$C40,'Monthly Model'!$O$10:$BV$10,0)),Charts!F40)</f>
        <v>46389.151813852717</v>
      </c>
      <c r="G40" s="45">
        <f ca="1">+IF(G$2=Inputs!$C$2,INDEX('Monthly Model'!$O$40:$BV$40,MATCH(Charts!$C40,'Monthly Model'!$O$10:$BV$10,0)),Charts!G40)</f>
        <v>117460.97192988344</v>
      </c>
    </row>
    <row r="41" spans="3:7" x14ac:dyDescent="0.35">
      <c r="C41" s="34">
        <f t="shared" ca="1" si="0"/>
        <v>45230</v>
      </c>
      <c r="D41" s="45">
        <f ca="1">+IF(D$2=Inputs!$C$2,INDEX('Monthly Model'!$O$40:$BV$40,MATCH(Charts!$C41,'Monthly Model'!$O$10:$BV$10,0)),Charts!D41)</f>
        <v>138497.59237306399</v>
      </c>
      <c r="E41" s="45">
        <f ca="1">+IF(E$2=Inputs!$C$2,INDEX('Monthly Model'!$O$40:$BV$40,MATCH(Charts!$C41,'Monthly Model'!$O$10:$BV$10,0)),Charts!E41)</f>
        <v>94095.273939489576</v>
      </c>
      <c r="F41" s="45">
        <f ca="1">+IF(F$2=Inputs!$C$2,INDEX('Monthly Model'!$O$40:$BV$40,MATCH(Charts!$C41,'Monthly Model'!$O$10:$BV$10,0)),Charts!F41)</f>
        <v>47794.883686999769</v>
      </c>
      <c r="G41" s="45">
        <f ca="1">+IF(G$2=Inputs!$C$2,INDEX('Monthly Model'!$O$40:$BV$40,MATCH(Charts!$C41,'Monthly Model'!$O$10:$BV$10,0)),Charts!G41)</f>
        <v>121020.39532169809</v>
      </c>
    </row>
    <row r="42" spans="3:7" x14ac:dyDescent="0.35">
      <c r="C42" s="34">
        <f t="shared" ca="1" si="0"/>
        <v>45260</v>
      </c>
      <c r="D42" s="45">
        <f ca="1">+IF(D$2=Inputs!$C$2,INDEX('Monthly Model'!$O$40:$BV$40,MATCH(Charts!$C42,'Monthly Model'!$O$10:$BV$10,0)),Charts!D42)</f>
        <v>142571.05097227177</v>
      </c>
      <c r="E42" s="45">
        <f ca="1">+IF(E$2=Inputs!$C$2,INDEX('Monthly Model'!$O$40:$BV$40,MATCH(Charts!$C42,'Monthly Model'!$O$10:$BV$10,0)),Charts!E42)</f>
        <v>96862.781996533391</v>
      </c>
      <c r="F42" s="45">
        <f ca="1">+IF(F$2=Inputs!$C$2,INDEX('Monthly Model'!$O$40:$BV$40,MATCH(Charts!$C42,'Monthly Model'!$O$10:$BV$10,0)),Charts!F42)</f>
        <v>49200.61556014682</v>
      </c>
      <c r="G42" s="45">
        <f ca="1">+IF(G$2=Inputs!$C$2,INDEX('Monthly Model'!$O$40:$BV$40,MATCH(Charts!$C42,'Monthly Model'!$O$10:$BV$10,0)),Charts!G42)</f>
        <v>124579.81871351274</v>
      </c>
    </row>
    <row r="43" spans="3:7" x14ac:dyDescent="0.35">
      <c r="C43" s="34">
        <f t="shared" ca="1" si="0"/>
        <v>45291</v>
      </c>
      <c r="D43" s="45">
        <f ca="1">+IF(D$2=Inputs!$C$2,INDEX('Monthly Model'!$O$40:$BV$40,MATCH(Charts!$C43,'Monthly Model'!$O$10:$BV$10,0)),Charts!D43)</f>
        <v>146644.50957147955</v>
      </c>
      <c r="E43" s="45">
        <f ca="1">+IF(E$2=Inputs!$C$2,INDEX('Monthly Model'!$O$40:$BV$40,MATCH(Charts!$C43,'Monthly Model'!$O$10:$BV$10,0)),Charts!E43)</f>
        <v>99630.290053577206</v>
      </c>
      <c r="F43" s="45">
        <f ca="1">+IF(F$2=Inputs!$C$2,INDEX('Monthly Model'!$O$40:$BV$40,MATCH(Charts!$C43,'Monthly Model'!$O$10:$BV$10,0)),Charts!F43)</f>
        <v>50606.347433293871</v>
      </c>
      <c r="G43" s="45">
        <f ca="1">+IF(G$2=Inputs!$C$2,INDEX('Monthly Model'!$O$40:$BV$40,MATCH(Charts!$C43,'Monthly Model'!$O$10:$BV$10,0)),Charts!G43)</f>
        <v>128139.24210532739</v>
      </c>
    </row>
    <row r="44" spans="3:7" x14ac:dyDescent="0.35">
      <c r="C44" s="34">
        <f t="shared" ca="1" si="0"/>
        <v>45322</v>
      </c>
      <c r="D44" s="45">
        <f ca="1">+IF(D$2=Inputs!$C$2,INDEX('Monthly Model'!$O$40:$BV$40,MATCH(Charts!$C44,'Monthly Model'!$O$10:$BV$10,0)),Charts!D44)</f>
        <v>150717.96817068732</v>
      </c>
      <c r="E44" s="45">
        <f ca="1">+IF(E$2=Inputs!$C$2,INDEX('Monthly Model'!$O$40:$BV$40,MATCH(Charts!$C44,'Monthly Model'!$O$10:$BV$10,0)),Charts!E44)</f>
        <v>102397.79811062102</v>
      </c>
      <c r="F44" s="45">
        <f ca="1">+IF(F$2=Inputs!$C$2,INDEX('Monthly Model'!$O$40:$BV$40,MATCH(Charts!$C44,'Monthly Model'!$O$10:$BV$10,0)),Charts!F44)</f>
        <v>52012.079306440923</v>
      </c>
      <c r="G44" s="45">
        <f ca="1">+IF(G$2=Inputs!$C$2,INDEX('Monthly Model'!$O$40:$BV$40,MATCH(Charts!$C44,'Monthly Model'!$O$10:$BV$10,0)),Charts!G44)</f>
        <v>131698.66549714204</v>
      </c>
    </row>
    <row r="45" spans="3:7" x14ac:dyDescent="0.35">
      <c r="C45" s="34">
        <f t="shared" ca="1" si="0"/>
        <v>45351</v>
      </c>
      <c r="D45" s="45">
        <f ca="1">+IF(D$2=Inputs!$C$2,INDEX('Monthly Model'!$O$40:$BV$40,MATCH(Charts!$C45,'Monthly Model'!$O$10:$BV$10,0)),Charts!D45)</f>
        <v>154791.4267698951</v>
      </c>
      <c r="E45" s="45">
        <f ca="1">+IF(E$2=Inputs!$C$2,INDEX('Monthly Model'!$O$40:$BV$40,MATCH(Charts!$C45,'Monthly Model'!$O$10:$BV$10,0)),Charts!E45)</f>
        <v>105165.30616766484</v>
      </c>
      <c r="F45" s="45">
        <f ca="1">+IF(F$2=Inputs!$C$2,INDEX('Monthly Model'!$O$40:$BV$40,MATCH(Charts!$C45,'Monthly Model'!$O$10:$BV$10,0)),Charts!F45)</f>
        <v>53417.811179587974</v>
      </c>
      <c r="G45" s="45">
        <f ca="1">+IF(G$2=Inputs!$C$2,INDEX('Monthly Model'!$O$40:$BV$40,MATCH(Charts!$C45,'Monthly Model'!$O$10:$BV$10,0)),Charts!G45)</f>
        <v>135258.0888889567</v>
      </c>
    </row>
    <row r="46" spans="3:7" x14ac:dyDescent="0.35">
      <c r="C46" s="34">
        <f t="shared" ca="1" si="0"/>
        <v>45382</v>
      </c>
      <c r="D46" s="45">
        <f ca="1">+IF(D$2=Inputs!$C$2,INDEX('Monthly Model'!$O$40:$BV$40,MATCH(Charts!$C46,'Monthly Model'!$O$10:$BV$10,0)),Charts!D46)</f>
        <v>158864.88536910288</v>
      </c>
      <c r="E46" s="45">
        <f ca="1">+IF(E$2=Inputs!$C$2,INDEX('Monthly Model'!$O$40:$BV$40,MATCH(Charts!$C46,'Monthly Model'!$O$10:$BV$10,0)),Charts!E46)</f>
        <v>107932.81422470865</v>
      </c>
      <c r="F46" s="45">
        <f ca="1">+IF(F$2=Inputs!$C$2,INDEX('Monthly Model'!$O$40:$BV$40,MATCH(Charts!$C46,'Monthly Model'!$O$10:$BV$10,0)),Charts!F46)</f>
        <v>54823.543052735025</v>
      </c>
      <c r="G46" s="45">
        <f ca="1">+IF(G$2=Inputs!$C$2,INDEX('Monthly Model'!$O$40:$BV$40,MATCH(Charts!$C46,'Monthly Model'!$O$10:$BV$10,0)),Charts!G46)</f>
        <v>138817.51228077136</v>
      </c>
    </row>
    <row r="47" spans="3:7" x14ac:dyDescent="0.35">
      <c r="C47" s="34">
        <f t="shared" ca="1" si="0"/>
        <v>45412</v>
      </c>
      <c r="D47" s="45">
        <f ca="1">+IF(D$2=Inputs!$C$2,INDEX('Monthly Model'!$O$40:$BV$40,MATCH(Charts!$C47,'Monthly Model'!$O$10:$BV$10,0)),Charts!D47)</f>
        <v>162938.34396831066</v>
      </c>
      <c r="E47" s="45">
        <f ca="1">+IF(E$2=Inputs!$C$2,INDEX('Monthly Model'!$O$40:$BV$40,MATCH(Charts!$C47,'Monthly Model'!$O$10:$BV$10,0)),Charts!E47)</f>
        <v>110700.32228175247</v>
      </c>
      <c r="F47" s="45">
        <f ca="1">+IF(F$2=Inputs!$C$2,INDEX('Monthly Model'!$O$40:$BV$40,MATCH(Charts!$C47,'Monthly Model'!$O$10:$BV$10,0)),Charts!F47)</f>
        <v>56229.274925882077</v>
      </c>
      <c r="G47" s="45">
        <f ca="1">+IF(G$2=Inputs!$C$2,INDEX('Monthly Model'!$O$40:$BV$40,MATCH(Charts!$C47,'Monthly Model'!$O$10:$BV$10,0)),Charts!G47)</f>
        <v>142376.93567258603</v>
      </c>
    </row>
    <row r="48" spans="3:7" x14ac:dyDescent="0.35">
      <c r="C48" s="34">
        <f t="shared" ca="1" si="0"/>
        <v>45443</v>
      </c>
      <c r="D48" s="45">
        <f ca="1">+IF(D$2=Inputs!$C$2,INDEX('Monthly Model'!$O$40:$BV$40,MATCH(Charts!$C48,'Monthly Model'!$O$10:$BV$10,0)),Charts!D48)</f>
        <v>167011.80256751843</v>
      </c>
      <c r="E48" s="45">
        <f ca="1">+IF(E$2=Inputs!$C$2,INDEX('Monthly Model'!$O$40:$BV$40,MATCH(Charts!$C48,'Monthly Model'!$O$10:$BV$10,0)),Charts!E48)</f>
        <v>113467.83033879628</v>
      </c>
      <c r="F48" s="45">
        <f ca="1">+IF(F$2=Inputs!$C$2,INDEX('Monthly Model'!$O$40:$BV$40,MATCH(Charts!$C48,'Monthly Model'!$O$10:$BV$10,0)),Charts!F48)</f>
        <v>57635.006799029128</v>
      </c>
      <c r="G48" s="45">
        <f ca="1">+IF(G$2=Inputs!$C$2,INDEX('Monthly Model'!$O$40:$BV$40,MATCH(Charts!$C48,'Monthly Model'!$O$10:$BV$10,0)),Charts!G48)</f>
        <v>145936.35906440069</v>
      </c>
    </row>
    <row r="49" spans="3:12" x14ac:dyDescent="0.35">
      <c r="C49" s="34">
        <f t="shared" ca="1" si="0"/>
        <v>45473</v>
      </c>
      <c r="D49" s="45">
        <f ca="1">+IF(D$2=Inputs!$C$2,INDEX('Monthly Model'!$O$40:$BV$40,MATCH(Charts!$C49,'Monthly Model'!$O$10:$BV$10,0)),Charts!D49)</f>
        <v>171085.26116672621</v>
      </c>
      <c r="E49" s="45">
        <f ca="1">+IF(E$2=Inputs!$C$2,INDEX('Monthly Model'!$O$40:$BV$40,MATCH(Charts!$C49,'Monthly Model'!$O$10:$BV$10,0)),Charts!E49)</f>
        <v>116235.3383958401</v>
      </c>
      <c r="F49" s="45">
        <f ca="1">+IF(F$2=Inputs!$C$2,INDEX('Monthly Model'!$O$40:$BV$40,MATCH(Charts!$C49,'Monthly Model'!$O$10:$BV$10,0)),Charts!F49)</f>
        <v>59040.73867217618</v>
      </c>
      <c r="G49" s="45">
        <f ca="1">+IF(G$2=Inputs!$C$2,INDEX('Monthly Model'!$O$40:$BV$40,MATCH(Charts!$C49,'Monthly Model'!$O$10:$BV$10,0)),Charts!G49)</f>
        <v>149495.78245621535</v>
      </c>
    </row>
    <row r="50" spans="3:12" x14ac:dyDescent="0.35">
      <c r="C50" s="34">
        <f t="shared" ca="1" si="0"/>
        <v>45504</v>
      </c>
      <c r="D50" s="45">
        <f ca="1">+IF(D$2=Inputs!$C$2,INDEX('Monthly Model'!$O$40:$BV$40,MATCH(Charts!$C50,'Monthly Model'!$O$10:$BV$10,0)),Charts!D50)</f>
        <v>175158.71976593399</v>
      </c>
      <c r="E50" s="45">
        <f ca="1">+IF(E$2=Inputs!$C$2,INDEX('Monthly Model'!$O$40:$BV$40,MATCH(Charts!$C50,'Monthly Model'!$O$10:$BV$10,0)),Charts!E50)</f>
        <v>119002.84645288391</v>
      </c>
      <c r="F50" s="45">
        <f ca="1">+IF(F$2=Inputs!$C$2,INDEX('Monthly Model'!$O$40:$BV$40,MATCH(Charts!$C50,'Monthly Model'!$O$10:$BV$10,0)),Charts!F50)</f>
        <v>60446.470545323231</v>
      </c>
      <c r="G50" s="45">
        <f ca="1">+IF(G$2=Inputs!$C$2,INDEX('Monthly Model'!$O$40:$BV$40,MATCH(Charts!$C50,'Monthly Model'!$O$10:$BV$10,0)),Charts!G50)</f>
        <v>153055.20584803002</v>
      </c>
    </row>
    <row r="51" spans="3:12" x14ac:dyDescent="0.35">
      <c r="C51" s="34">
        <f t="shared" ca="1" si="0"/>
        <v>45535</v>
      </c>
      <c r="D51" s="45">
        <f ca="1">+IF(D$2=Inputs!$C$2,INDEX('Monthly Model'!$O$40:$BV$40,MATCH(Charts!$C51,'Monthly Model'!$O$10:$BV$10,0)),Charts!D51)</f>
        <v>179232.17836514176</v>
      </c>
      <c r="E51" s="45">
        <f ca="1">+IF(E$2=Inputs!$C$2,INDEX('Monthly Model'!$O$40:$BV$40,MATCH(Charts!$C51,'Monthly Model'!$O$10:$BV$10,0)),Charts!E51)</f>
        <v>121770.35450992773</v>
      </c>
      <c r="F51" s="45">
        <f ca="1">+IF(F$2=Inputs!$C$2,INDEX('Monthly Model'!$O$40:$BV$40,MATCH(Charts!$C51,'Monthly Model'!$O$10:$BV$10,0)),Charts!F51)</f>
        <v>61852.202418470282</v>
      </c>
      <c r="G51" s="45">
        <f ca="1">+IF(G$2=Inputs!$C$2,INDEX('Monthly Model'!$O$40:$BV$40,MATCH(Charts!$C51,'Monthly Model'!$O$10:$BV$10,0)),Charts!G51)</f>
        <v>156614.62923984468</v>
      </c>
    </row>
    <row r="52" spans="3:12" x14ac:dyDescent="0.35">
      <c r="C52" s="34">
        <f ca="1">+C41</f>
        <v>45230</v>
      </c>
      <c r="D52" s="45">
        <f ca="1">+IF(D$2=Inputs!$C$2,INDEX('Monthly Model'!$O$40:$BV$40,MATCH(Charts!$C52,'Monthly Model'!$O$10:$BV$10,0)),Charts!D52)</f>
        <v>138497.59237306399</v>
      </c>
      <c r="E52" s="45">
        <f ca="1">+IF(E$2=Inputs!$C$2,INDEX('Monthly Model'!$O$40:$BV$40,MATCH(Charts!$C52,'Monthly Model'!$O$10:$BV$10,0)),Charts!E52)</f>
        <v>94095.273939489576</v>
      </c>
      <c r="F52" s="45">
        <f ca="1">+IF(F$2=Inputs!$C$2,INDEX('Monthly Model'!$O$40:$BV$40,MATCH(Charts!$C52,'Monthly Model'!$O$10:$BV$10,0)),Charts!F52)</f>
        <v>47794.883686999769</v>
      </c>
      <c r="G52" s="45">
        <f ca="1">+IF(G$2=Inputs!$C$2,INDEX('Monthly Model'!$O$40:$BV$40,MATCH(Charts!$C52,'Monthly Model'!$O$10:$BV$10,0)),Charts!G52)</f>
        <v>121020.39532169809</v>
      </c>
    </row>
    <row r="53" spans="3:12" x14ac:dyDescent="0.35">
      <c r="C53" s="34">
        <f t="shared" ca="1" si="0"/>
        <v>45260</v>
      </c>
      <c r="D53" s="45">
        <f ca="1">+IF(D$2=Inputs!$C$2,INDEX('Monthly Model'!$O$40:$BV$40,MATCH(Charts!$C53,'Monthly Model'!$O$10:$BV$10,0)),Charts!D53)</f>
        <v>142571.05097227177</v>
      </c>
      <c r="E53" s="45">
        <f ca="1">+IF(E$2=Inputs!$C$2,INDEX('Monthly Model'!$O$40:$BV$40,MATCH(Charts!$C53,'Monthly Model'!$O$10:$BV$10,0)),Charts!E53)</f>
        <v>96862.781996533391</v>
      </c>
      <c r="F53" s="45">
        <f ca="1">+IF(F$2=Inputs!$C$2,INDEX('Monthly Model'!$O$40:$BV$40,MATCH(Charts!$C53,'Monthly Model'!$O$10:$BV$10,0)),Charts!F53)</f>
        <v>49200.61556014682</v>
      </c>
      <c r="G53" s="45">
        <f ca="1">+IF(G$2=Inputs!$C$2,INDEX('Monthly Model'!$O$40:$BV$40,MATCH(Charts!$C53,'Monthly Model'!$O$10:$BV$10,0)),Charts!G53)</f>
        <v>124579.81871351274</v>
      </c>
    </row>
    <row r="54" spans="3:12" x14ac:dyDescent="0.35">
      <c r="C54" s="34">
        <f t="shared" ca="1" si="0"/>
        <v>45291</v>
      </c>
      <c r="D54" s="45">
        <f ca="1">+IF(D$2=Inputs!$C$2,INDEX('Monthly Model'!$O$40:$BV$40,MATCH(Charts!$C54,'Monthly Model'!$O$10:$BV$10,0)),Charts!D54)</f>
        <v>146644.50957147955</v>
      </c>
      <c r="E54" s="45">
        <f ca="1">+IF(E$2=Inputs!$C$2,INDEX('Monthly Model'!$O$40:$BV$40,MATCH(Charts!$C54,'Monthly Model'!$O$10:$BV$10,0)),Charts!E54)</f>
        <v>99630.290053577206</v>
      </c>
      <c r="F54" s="45">
        <f ca="1">+IF(F$2=Inputs!$C$2,INDEX('Monthly Model'!$O$40:$BV$40,MATCH(Charts!$C54,'Monthly Model'!$O$10:$BV$10,0)),Charts!F54)</f>
        <v>50606.347433293871</v>
      </c>
      <c r="G54" s="45">
        <f ca="1">+IF(G$2=Inputs!$C$2,INDEX('Monthly Model'!$O$40:$BV$40,MATCH(Charts!$C54,'Monthly Model'!$O$10:$BV$10,0)),Charts!G54)</f>
        <v>128139.24210532739</v>
      </c>
    </row>
    <row r="55" spans="3:12" x14ac:dyDescent="0.35">
      <c r="C55" s="34">
        <f t="shared" ca="1" si="0"/>
        <v>45322</v>
      </c>
      <c r="D55" s="45">
        <f ca="1">+IF(D$2=Inputs!$C$2,INDEX('Monthly Model'!$O$40:$BV$40,MATCH(Charts!$C55,'Monthly Model'!$O$10:$BV$10,0)),Charts!D55)</f>
        <v>150717.96817068732</v>
      </c>
      <c r="E55" s="45">
        <f ca="1">+IF(E$2=Inputs!$C$2,INDEX('Monthly Model'!$O$40:$BV$40,MATCH(Charts!$C55,'Monthly Model'!$O$10:$BV$10,0)),Charts!E55)</f>
        <v>102397.79811062102</v>
      </c>
      <c r="F55" s="45">
        <f ca="1">+IF(F$2=Inputs!$C$2,INDEX('Monthly Model'!$O$40:$BV$40,MATCH(Charts!$C55,'Monthly Model'!$O$10:$BV$10,0)),Charts!F55)</f>
        <v>52012.079306440923</v>
      </c>
      <c r="G55" s="45">
        <f ca="1">+IF(G$2=Inputs!$C$2,INDEX('Monthly Model'!$O$40:$BV$40,MATCH(Charts!$C55,'Monthly Model'!$O$10:$BV$10,0)),Charts!G55)</f>
        <v>131698.66549714204</v>
      </c>
    </row>
    <row r="56" spans="3:12" x14ac:dyDescent="0.35">
      <c r="C56" s="34">
        <f t="shared" ca="1" si="0"/>
        <v>45351</v>
      </c>
      <c r="D56" s="45">
        <f ca="1">+IF(D$2=Inputs!$C$2,INDEX('Monthly Model'!$O$40:$BV$40,MATCH(Charts!$C56,'Monthly Model'!$O$10:$BV$10,0)),Charts!D56)</f>
        <v>154791.4267698951</v>
      </c>
      <c r="E56" s="45">
        <f ca="1">+IF(E$2=Inputs!$C$2,INDEX('Monthly Model'!$O$40:$BV$40,MATCH(Charts!$C56,'Monthly Model'!$O$10:$BV$10,0)),Charts!E56)</f>
        <v>105165.30616766484</v>
      </c>
      <c r="F56" s="45">
        <f ca="1">+IF(F$2=Inputs!$C$2,INDEX('Monthly Model'!$O$40:$BV$40,MATCH(Charts!$C56,'Monthly Model'!$O$10:$BV$10,0)),Charts!F56)</f>
        <v>53417.811179587974</v>
      </c>
      <c r="G56" s="45">
        <f ca="1">+IF(G$2=Inputs!$C$2,INDEX('Monthly Model'!$O$40:$BV$40,MATCH(Charts!$C56,'Monthly Model'!$O$10:$BV$10,0)),Charts!G56)</f>
        <v>135258.0888889567</v>
      </c>
    </row>
    <row r="57" spans="3:12" x14ac:dyDescent="0.35">
      <c r="C57" s="34">
        <f t="shared" ca="1" si="0"/>
        <v>45382</v>
      </c>
      <c r="D57" s="45">
        <f ca="1">+IF(D$2=Inputs!$C$2,INDEX('Monthly Model'!$O$40:$BV$40,MATCH(Charts!$C57,'Monthly Model'!$O$10:$BV$10,0)),Charts!D57)</f>
        <v>158864.88536910288</v>
      </c>
      <c r="E57" s="45">
        <f ca="1">+IF(E$2=Inputs!$C$2,INDEX('Monthly Model'!$O$40:$BV$40,MATCH(Charts!$C57,'Monthly Model'!$O$10:$BV$10,0)),Charts!E57)</f>
        <v>107932.81422470865</v>
      </c>
      <c r="F57" s="45">
        <f ca="1">+IF(F$2=Inputs!$C$2,INDEX('Monthly Model'!$O$40:$BV$40,MATCH(Charts!$C57,'Monthly Model'!$O$10:$BV$10,0)),Charts!F57)</f>
        <v>54823.543052735025</v>
      </c>
      <c r="G57" s="45">
        <f ca="1">+IF(G$2=Inputs!$C$2,INDEX('Monthly Model'!$O$40:$BV$40,MATCH(Charts!$C57,'Monthly Model'!$O$10:$BV$10,0)),Charts!G57)</f>
        <v>138817.51228077136</v>
      </c>
    </row>
    <row r="58" spans="3:12" x14ac:dyDescent="0.35">
      <c r="C58" s="34">
        <f t="shared" ca="1" si="0"/>
        <v>45412</v>
      </c>
      <c r="D58" s="45">
        <f ca="1">+IF(D$2=Inputs!$C$2,INDEX('Monthly Model'!$O$40:$BV$40,MATCH(Charts!$C58,'Monthly Model'!$O$10:$BV$10,0)),Charts!D58)</f>
        <v>162938.34396831066</v>
      </c>
      <c r="E58" s="45">
        <f ca="1">+IF(E$2=Inputs!$C$2,INDEX('Monthly Model'!$O$40:$BV$40,MATCH(Charts!$C58,'Monthly Model'!$O$10:$BV$10,0)),Charts!E58)</f>
        <v>110700.32228175247</v>
      </c>
      <c r="F58" s="45">
        <f ca="1">+IF(F$2=Inputs!$C$2,INDEX('Monthly Model'!$O$40:$BV$40,MATCH(Charts!$C58,'Monthly Model'!$O$10:$BV$10,0)),Charts!F58)</f>
        <v>56229.274925882077</v>
      </c>
      <c r="G58" s="45">
        <f ca="1">+IF(G$2=Inputs!$C$2,INDEX('Monthly Model'!$O$40:$BV$40,MATCH(Charts!$C58,'Monthly Model'!$O$10:$BV$10,0)),Charts!G58)</f>
        <v>142376.93567258603</v>
      </c>
    </row>
    <row r="59" spans="3:12" x14ac:dyDescent="0.35">
      <c r="C59" s="34">
        <f t="shared" ca="1" si="0"/>
        <v>45443</v>
      </c>
      <c r="D59" s="45">
        <f ca="1">+IF(D$2=Inputs!$C$2,INDEX('Monthly Model'!$O$40:$BV$40,MATCH(Charts!$C59,'Monthly Model'!$O$10:$BV$10,0)),Charts!D59)</f>
        <v>167011.80256751843</v>
      </c>
      <c r="E59" s="45">
        <f ca="1">+IF(E$2=Inputs!$C$2,INDEX('Monthly Model'!$O$40:$BV$40,MATCH(Charts!$C59,'Monthly Model'!$O$10:$BV$10,0)),Charts!E59)</f>
        <v>113467.83033879628</v>
      </c>
      <c r="F59" s="45">
        <f ca="1">+IF(F$2=Inputs!$C$2,INDEX('Monthly Model'!$O$40:$BV$40,MATCH(Charts!$C59,'Monthly Model'!$O$10:$BV$10,0)),Charts!F59)</f>
        <v>57635.006799029128</v>
      </c>
      <c r="G59" s="45">
        <f ca="1">+IF(G$2=Inputs!$C$2,INDEX('Monthly Model'!$O$40:$BV$40,MATCH(Charts!$C59,'Monthly Model'!$O$10:$BV$10,0)),Charts!G59)</f>
        <v>145936.35906440069</v>
      </c>
    </row>
    <row r="60" spans="3:12" x14ac:dyDescent="0.35">
      <c r="C60" s="34">
        <f t="shared" ca="1" si="0"/>
        <v>45473</v>
      </c>
      <c r="D60" s="45">
        <f ca="1">+IF(D$2=Inputs!$C$2,INDEX('Monthly Model'!$O$40:$BV$40,MATCH(Charts!$C60,'Monthly Model'!$O$10:$BV$10,0)),Charts!D60)</f>
        <v>171085.26116672621</v>
      </c>
      <c r="E60" s="45">
        <f ca="1">+IF(E$2=Inputs!$C$2,INDEX('Monthly Model'!$O$40:$BV$40,MATCH(Charts!$C60,'Monthly Model'!$O$10:$BV$10,0)),Charts!E60)</f>
        <v>116235.3383958401</v>
      </c>
      <c r="F60" s="45">
        <f ca="1">+IF(F$2=Inputs!$C$2,INDEX('Monthly Model'!$O$40:$BV$40,MATCH(Charts!$C60,'Monthly Model'!$O$10:$BV$10,0)),Charts!F60)</f>
        <v>59040.73867217618</v>
      </c>
      <c r="G60" s="45">
        <f ca="1">+IF(G$2=Inputs!$C$2,INDEX('Monthly Model'!$O$40:$BV$40,MATCH(Charts!$C60,'Monthly Model'!$O$10:$BV$10,0)),Charts!G60)</f>
        <v>149495.78245621535</v>
      </c>
    </row>
    <row r="61" spans="3:12" x14ac:dyDescent="0.35">
      <c r="C61" s="34">
        <f t="shared" ca="1" si="0"/>
        <v>45504</v>
      </c>
      <c r="D61" s="45">
        <f ca="1">+IF(D$2=Inputs!$C$2,INDEX('Monthly Model'!$O$40:$BV$40,MATCH(Charts!$C61,'Monthly Model'!$O$10:$BV$10,0)),Charts!D61)</f>
        <v>175158.71976593399</v>
      </c>
      <c r="E61" s="45">
        <f ca="1">+IF(E$2=Inputs!$C$2,INDEX('Monthly Model'!$O$40:$BV$40,MATCH(Charts!$C61,'Monthly Model'!$O$10:$BV$10,0)),Charts!E61)</f>
        <v>119002.84645288391</v>
      </c>
      <c r="F61" s="45">
        <f ca="1">+IF(F$2=Inputs!$C$2,INDEX('Monthly Model'!$O$40:$BV$40,MATCH(Charts!$C61,'Monthly Model'!$O$10:$BV$10,0)),Charts!F61)</f>
        <v>60446.470545323231</v>
      </c>
      <c r="G61" s="45">
        <f ca="1">+IF(G$2=Inputs!$C$2,INDEX('Monthly Model'!$O$40:$BV$40,MATCH(Charts!$C61,'Monthly Model'!$O$10:$BV$10,0)),Charts!G61)</f>
        <v>153055.20584803002</v>
      </c>
    </row>
    <row r="62" spans="3:12" x14ac:dyDescent="0.35">
      <c r="C62" s="34">
        <f t="shared" ca="1" si="0"/>
        <v>45535</v>
      </c>
      <c r="D62" s="45">
        <f ca="1">+IF(D$2=Inputs!$C$2,INDEX('Monthly Model'!$O$40:$BV$40,MATCH(Charts!$C62,'Monthly Model'!$O$10:$BV$10,0)),Charts!D62)</f>
        <v>179232.17836514176</v>
      </c>
      <c r="E62" s="45">
        <f ca="1">+IF(E$2=Inputs!$C$2,INDEX('Monthly Model'!$O$40:$BV$40,MATCH(Charts!$C62,'Monthly Model'!$O$10:$BV$10,0)),Charts!E62)</f>
        <v>121770.35450992773</v>
      </c>
      <c r="F62" s="45">
        <f ca="1">+IF(F$2=Inputs!$C$2,INDEX('Monthly Model'!$O$40:$BV$40,MATCH(Charts!$C62,'Monthly Model'!$O$10:$BV$10,0)),Charts!F62)</f>
        <v>61852.202418470282</v>
      </c>
      <c r="G62" s="45">
        <f ca="1">+IF(G$2=Inputs!$C$2,INDEX('Monthly Model'!$O$40:$BV$40,MATCH(Charts!$C62,'Monthly Model'!$O$10:$BV$10,0)),Charts!G62)</f>
        <v>156614.62923984468</v>
      </c>
    </row>
    <row r="63" spans="3:12" x14ac:dyDescent="0.35">
      <c r="C63" s="34">
        <f t="shared" ca="1" si="0"/>
        <v>45565</v>
      </c>
      <c r="D63" s="45">
        <f ca="1">+IF(D$2=Inputs!$C$2,INDEX('Monthly Model'!$O$40:$BV$40,MATCH(Charts!$C63,'Monthly Model'!$O$10:$BV$10,0)),Charts!D63)</f>
        <v>183305.63696434954</v>
      </c>
      <c r="E63" s="45">
        <f ca="1">+IF(E$2=Inputs!$C$2,INDEX('Monthly Model'!$O$40:$BV$40,MATCH(Charts!$C63,'Monthly Model'!$O$10:$BV$10,0)),Charts!E63)</f>
        <v>124537.86256697154</v>
      </c>
      <c r="F63" s="45">
        <f ca="1">+IF(F$2=Inputs!$C$2,INDEX('Monthly Model'!$O$40:$BV$40,MATCH(Charts!$C63,'Monthly Model'!$O$10:$BV$10,0)),Charts!F63)</f>
        <v>63257.934291617334</v>
      </c>
      <c r="G63" s="45">
        <f ca="1">+IF(G$2=Inputs!$C$2,INDEX('Monthly Model'!$O$40:$BV$40,MATCH(Charts!$C63,'Monthly Model'!$O$10:$BV$10,0)),Charts!G63)</f>
        <v>160174.05263165935</v>
      </c>
      <c r="L63" s="125">
        <f ca="1">+'Monthly Model'!M87</f>
        <v>-152039.61768348879</v>
      </c>
    </row>
    <row r="64" spans="3:12" x14ac:dyDescent="0.35">
      <c r="C64" s="34">
        <f t="shared" ca="1" si="0"/>
        <v>45596</v>
      </c>
      <c r="D64" s="45">
        <f ca="1">+IF(D$2=Inputs!$C$2,INDEX('Monthly Model'!$O$40:$BV$40,MATCH(Charts!$C64,'Monthly Model'!$O$10:$BV$10,0)),Charts!D64)</f>
        <v>187379.09556355732</v>
      </c>
      <c r="E64" s="45">
        <f ca="1">+IF(E$2=Inputs!$C$2,INDEX('Monthly Model'!$O$40:$BV$40,MATCH(Charts!$C64,'Monthly Model'!$O$10:$BV$10,0)),Charts!E64)</f>
        <v>127305.37062401536</v>
      </c>
      <c r="F64" s="45">
        <f ca="1">+IF(F$2=Inputs!$C$2,INDEX('Monthly Model'!$O$40:$BV$40,MATCH(Charts!$C64,'Monthly Model'!$O$10:$BV$10,0)),Charts!F64)</f>
        <v>64663.666164764385</v>
      </c>
      <c r="G64" s="45">
        <f ca="1">+IF(G$2=Inputs!$C$2,INDEX('Monthly Model'!$O$40:$BV$40,MATCH(Charts!$C64,'Monthly Model'!$O$10:$BV$10,0)),Charts!G64)</f>
        <v>163733.47602347401</v>
      </c>
    </row>
    <row r="65" spans="2:7" x14ac:dyDescent="0.35">
      <c r="C65" s="34">
        <f t="shared" ca="1" si="0"/>
        <v>45626</v>
      </c>
      <c r="D65" s="45">
        <f ca="1">+IF(D$2=Inputs!$C$2,INDEX('Monthly Model'!$O$40:$BV$40,MATCH(Charts!$C65,'Monthly Model'!$O$10:$BV$10,0)),Charts!D65)</f>
        <v>191452.5541627651</v>
      </c>
      <c r="E65" s="45">
        <f ca="1">+IF(E$2=Inputs!$C$2,INDEX('Monthly Model'!$O$40:$BV$40,MATCH(Charts!$C65,'Monthly Model'!$O$10:$BV$10,0)),Charts!E65)</f>
        <v>130072.87868105917</v>
      </c>
      <c r="F65" s="45">
        <f ca="1">+IF(F$2=Inputs!$C$2,INDEX('Monthly Model'!$O$40:$BV$40,MATCH(Charts!$C65,'Monthly Model'!$O$10:$BV$10,0)),Charts!F65)</f>
        <v>66069.398037911436</v>
      </c>
      <c r="G65" s="45">
        <f ca="1">+IF(G$2=Inputs!$C$2,INDEX('Monthly Model'!$O$40:$BV$40,MATCH(Charts!$C65,'Monthly Model'!$O$10:$BV$10,0)),Charts!G65)</f>
        <v>167292.89941528867</v>
      </c>
    </row>
    <row r="66" spans="2:7" x14ac:dyDescent="0.35">
      <c r="C66" s="34">
        <f t="shared" ca="1" si="0"/>
        <v>45657</v>
      </c>
      <c r="D66" s="45">
        <f ca="1">+IF(D$2=Inputs!$C$2,INDEX('Monthly Model'!$O$40:$BV$40,MATCH(Charts!$C66,'Monthly Model'!$O$10:$BV$10,0)),Charts!D66)</f>
        <v>195526.01276197287</v>
      </c>
      <c r="E66" s="45">
        <f ca="1">+IF(E$2=Inputs!$C$2,INDEX('Monthly Model'!$O$40:$BV$40,MATCH(Charts!$C66,'Monthly Model'!$O$10:$BV$10,0)),Charts!E66)</f>
        <v>132840.38673810297</v>
      </c>
      <c r="F66" s="45">
        <f ca="1">+IF(F$2=Inputs!$C$2,INDEX('Monthly Model'!$O$40:$BV$40,MATCH(Charts!$C66,'Monthly Model'!$O$10:$BV$10,0)),Charts!F66)</f>
        <v>67475.129911058495</v>
      </c>
      <c r="G66" s="45">
        <f ca="1">+IF(G$2=Inputs!$C$2,INDEX('Monthly Model'!$O$40:$BV$40,MATCH(Charts!$C66,'Monthly Model'!$O$10:$BV$10,0)),Charts!G66)</f>
        <v>170852.32280710334</v>
      </c>
    </row>
    <row r="67" spans="2:7" x14ac:dyDescent="0.35">
      <c r="C67" s="34">
        <f t="shared" ca="1" si="0"/>
        <v>45688</v>
      </c>
      <c r="D67" s="45">
        <f ca="1">+IF(D$2=Inputs!$C$2,INDEX('Monthly Model'!$O$40:$BV$40,MATCH(Charts!$C67,'Monthly Model'!$O$10:$BV$10,0)),Charts!D67)</f>
        <v>199599.47136118065</v>
      </c>
      <c r="E67" s="45">
        <f ca="1">+IF(E$2=Inputs!$C$2,INDEX('Monthly Model'!$O$40:$BV$40,MATCH(Charts!$C67,'Monthly Model'!$O$10:$BV$10,0)),Charts!E67)</f>
        <v>135607.89479514677</v>
      </c>
      <c r="F67" s="45">
        <f ca="1">+IF(F$2=Inputs!$C$2,INDEX('Monthly Model'!$O$40:$BV$40,MATCH(Charts!$C67,'Monthly Model'!$O$10:$BV$10,0)),Charts!F67)</f>
        <v>68880.861784205554</v>
      </c>
      <c r="G67" s="45">
        <f ca="1">+IF(G$2=Inputs!$C$2,INDEX('Monthly Model'!$O$40:$BV$40,MATCH(Charts!$C67,'Monthly Model'!$O$10:$BV$10,0)),Charts!G67)</f>
        <v>174411.746198918</v>
      </c>
    </row>
    <row r="68" spans="2:7" x14ac:dyDescent="0.35">
      <c r="C68" s="34"/>
    </row>
    <row r="69" spans="2:7" x14ac:dyDescent="0.35">
      <c r="C69" s="34"/>
    </row>
    <row r="70" spans="2:7" x14ac:dyDescent="0.35">
      <c r="B70" s="1" t="s">
        <v>110</v>
      </c>
      <c r="C70" s="11" t="s">
        <v>40</v>
      </c>
      <c r="D70" s="11" t="s">
        <v>41</v>
      </c>
      <c r="E70" s="11" t="str">
        <f>+'Monthly Model'!B76</f>
        <v>Ending Investment Balance, incl. newly investable cash</v>
      </c>
      <c r="F70" s="11" t="str">
        <f>+'Monthly Model'!B77</f>
        <v>Ending Excess Cash Balance</v>
      </c>
      <c r="G70" s="11" t="str">
        <f>+'Monthly Model'!B78</f>
        <v>Total Investment Balance + Excess Cash</v>
      </c>
    </row>
    <row r="71" spans="2:7" x14ac:dyDescent="0.35">
      <c r="C71" s="34">
        <f ca="1">+C8</f>
        <v>44227</v>
      </c>
      <c r="D71" s="45">
        <f ca="1">+INDEX('Monthly Model'!$O$40:$BV$40,MATCH(Charts!C71,'Monthly Model'!$O$10:$BV$10,0))</f>
        <v>4073.4585992077655</v>
      </c>
      <c r="E71" s="35">
        <f ca="1">+INDEX('Monthly Model'!$O$76:$BV$76,MATCH(Charts!C71,'Monthly Model'!$O$10:$BV$10,0))</f>
        <v>3258.7668793662106</v>
      </c>
      <c r="F71" s="35">
        <f ca="1">+INDEX('Monthly Model'!$O$77:$BV$77,MATCH(Charts!C71,'Monthly Model'!$O$10:$BV$10,0))</f>
        <v>814.69171984155241</v>
      </c>
      <c r="G71" s="35">
        <f ca="1">+INDEX('Monthly Model'!$O$78:$BV$78,MATCH(Charts!C71,'Monthly Model'!$O$10:$BV$10,0))</f>
        <v>4073.4585992077627</v>
      </c>
    </row>
    <row r="72" spans="2:7" x14ac:dyDescent="0.35">
      <c r="C72" s="34">
        <f t="shared" ref="C72:C130" ca="1" si="1">+C9</f>
        <v>44255</v>
      </c>
      <c r="D72" s="45">
        <f ca="1">+INDEX('Monthly Model'!$O$40:$BV$40,MATCH(Charts!C72,'Monthly Model'!$O$10:$BV$10,0))</f>
        <v>8146.9171984155309</v>
      </c>
      <c r="E72" s="35">
        <f ca="1">+INDEX('Monthly Model'!$O$76:$BV$76,MATCH(Charts!C72,'Monthly Model'!$O$10:$BV$10,0))</f>
        <v>6535.9604235343459</v>
      </c>
      <c r="F72" s="35">
        <f ca="1">+INDEX('Monthly Model'!$O$77:$BV$77,MATCH(Charts!C72,'Monthly Model'!$O$10:$BV$10,0))</f>
        <v>1629.3834396831048</v>
      </c>
      <c r="G72" s="35">
        <f ca="1">+INDEX('Monthly Model'!$O$78:$BV$78,MATCH(Charts!C72,'Monthly Model'!$O$10:$BV$10,0))</f>
        <v>8165.3438632174511</v>
      </c>
    </row>
    <row r="73" spans="2:7" x14ac:dyDescent="0.35">
      <c r="C73" s="34">
        <f t="shared" ca="1" si="1"/>
        <v>44286</v>
      </c>
      <c r="D73" s="45">
        <f ca="1">+INDEX('Monthly Model'!$O$40:$BV$40,MATCH(Charts!C73,'Monthly Model'!$O$10:$BV$10,0))</f>
        <v>12220.375797623296</v>
      </c>
      <c r="E73" s="35">
        <f ca="1">+INDEX('Monthly Model'!$O$76:$BV$76,MATCH(Charts!C73,'Monthly Model'!$O$10:$BV$10,0))</f>
        <v>9831.6848258966584</v>
      </c>
      <c r="F73" s="35">
        <f ca="1">+INDEX('Monthly Model'!$O$77:$BV$77,MATCH(Charts!C73,'Monthly Model'!$O$10:$BV$10,0))</f>
        <v>2444.0751595246575</v>
      </c>
      <c r="G73" s="35">
        <f ca="1">+INDEX('Monthly Model'!$O$78:$BV$78,MATCH(Charts!C73,'Monthly Model'!$O$10:$BV$10,0))</f>
        <v>12275.759985421315</v>
      </c>
    </row>
    <row r="74" spans="2:7" x14ac:dyDescent="0.35">
      <c r="C74" s="34">
        <f t="shared" ca="1" si="1"/>
        <v>44316</v>
      </c>
      <c r="D74" s="45">
        <f ca="1">+INDEX('Monthly Model'!$O$40:$BV$40,MATCH(Charts!C74,'Monthly Model'!$O$10:$BV$10,0))</f>
        <v>16293.834396831062</v>
      </c>
      <c r="E74" s="35">
        <f ca="1">+INDEX('Monthly Model'!$O$76:$BV$76,MATCH(Charts!C74,'Monthly Model'!$O$10:$BV$10,0))</f>
        <v>13146.044869005898</v>
      </c>
      <c r="F74" s="35">
        <f ca="1">+INDEX('Monthly Model'!$O$77:$BV$77,MATCH(Charts!C74,'Monthly Model'!$O$10:$BV$10,0))</f>
        <v>3258.7668793662097</v>
      </c>
      <c r="G74" s="35">
        <f ca="1">+INDEX('Monthly Model'!$O$78:$BV$78,MATCH(Charts!C74,'Monthly Model'!$O$10:$BV$10,0))</f>
        <v>16404.811748372107</v>
      </c>
    </row>
    <row r="75" spans="2:7" x14ac:dyDescent="0.35">
      <c r="C75" s="34">
        <f t="shared" ca="1" si="1"/>
        <v>44347</v>
      </c>
      <c r="D75" s="45">
        <f ca="1">+INDEX('Monthly Model'!$O$40:$BV$40,MATCH(Charts!C75,'Monthly Model'!$O$10:$BV$10,0))</f>
        <v>20367.292996038828</v>
      </c>
      <c r="E75" s="35">
        <f ca="1">+INDEX('Monthly Model'!$O$76:$BV$76,MATCH(Charts!C75,'Monthly Model'!$O$10:$BV$10,0))</f>
        <v>16479.145927906713</v>
      </c>
      <c r="F75" s="35">
        <f ca="1">+INDEX('Monthly Model'!$O$77:$BV$77,MATCH(Charts!C75,'Monthly Model'!$O$10:$BV$10,0))</f>
        <v>4073.4585992077618</v>
      </c>
      <c r="G75" s="35">
        <f ca="1">+INDEX('Monthly Model'!$O$78:$BV$78,MATCH(Charts!C75,'Monthly Model'!$O$10:$BV$10,0))</f>
        <v>20552.604527114476</v>
      </c>
    </row>
    <row r="76" spans="2:7" x14ac:dyDescent="0.35">
      <c r="C76" s="34">
        <f t="shared" ca="1" si="1"/>
        <v>44377</v>
      </c>
      <c r="D76" s="45">
        <f ca="1">+INDEX('Monthly Model'!$O$40:$BV$40,MATCH(Charts!C76,'Monthly Model'!$O$10:$BV$10,0))</f>
        <v>24440.751595246595</v>
      </c>
      <c r="E76" s="35">
        <f ca="1">+INDEX('Monthly Model'!$O$76:$BV$76,MATCH(Charts!C76,'Monthly Model'!$O$10:$BV$10,0))</f>
        <v>19831.093973485891</v>
      </c>
      <c r="F76" s="35">
        <f ca="1">+INDEX('Monthly Model'!$O$77:$BV$77,MATCH(Charts!C76,'Monthly Model'!$O$10:$BV$10,0))</f>
        <v>4888.150319049314</v>
      </c>
      <c r="G76" s="35">
        <f ca="1">+INDEX('Monthly Model'!$O$78:$BV$78,MATCH(Charts!C76,'Monthly Model'!$O$10:$BV$10,0))</f>
        <v>24719.244292535204</v>
      </c>
    </row>
    <row r="77" spans="2:7" x14ac:dyDescent="0.35">
      <c r="C77" s="34">
        <f t="shared" ca="1" si="1"/>
        <v>44408</v>
      </c>
      <c r="D77" s="45">
        <f ca="1">+INDEX('Monthly Model'!$O$40:$BV$40,MATCH(Charts!C77,'Monthly Model'!$O$10:$BV$10,0))</f>
        <v>28514.210194454361</v>
      </c>
      <c r="E77" s="35">
        <f ca="1">+INDEX('Monthly Model'!$O$76:$BV$76,MATCH(Charts!C77,'Monthly Model'!$O$10:$BV$10,0))</f>
        <v>23201.995575841545</v>
      </c>
      <c r="F77" s="35">
        <f ca="1">+INDEX('Monthly Model'!$O$77:$BV$77,MATCH(Charts!C77,'Monthly Model'!$O$10:$BV$10,0))</f>
        <v>5702.8420388908662</v>
      </c>
      <c r="G77" s="35">
        <f ca="1">+INDEX('Monthly Model'!$O$78:$BV$78,MATCH(Charts!C77,'Monthly Model'!$O$10:$BV$10,0))</f>
        <v>28904.837614732412</v>
      </c>
    </row>
    <row r="78" spans="2:7" x14ac:dyDescent="0.35">
      <c r="C78" s="34">
        <f t="shared" ca="1" si="1"/>
        <v>44439</v>
      </c>
      <c r="D78" s="45">
        <f ca="1">+INDEX('Monthly Model'!$O$40:$BV$40,MATCH(Charts!C78,'Monthly Model'!$O$10:$BV$10,0))</f>
        <v>32587.668793662127</v>
      </c>
      <c r="E78" s="35">
        <f ca="1">+INDEX('Monthly Model'!$O$76:$BV$76,MATCH(Charts!C78,'Monthly Model'!$O$10:$BV$10,0))</f>
        <v>26591.957907671334</v>
      </c>
      <c r="F78" s="35">
        <f ca="1">+INDEX('Monthly Model'!$O$77:$BV$77,MATCH(Charts!C78,'Monthly Model'!$O$10:$BV$10,0))</f>
        <v>6517.5337587324184</v>
      </c>
      <c r="G78" s="35">
        <f ca="1">+INDEX('Monthly Model'!$O$78:$BV$78,MATCH(Charts!C78,'Monthly Model'!$O$10:$BV$10,0))</f>
        <v>33109.491666403752</v>
      </c>
    </row>
    <row r="79" spans="2:7" x14ac:dyDescent="0.35">
      <c r="C79" s="34">
        <f t="shared" ca="1" si="1"/>
        <v>44469</v>
      </c>
      <c r="D79" s="45">
        <f ca="1">+INDEX('Monthly Model'!$O$40:$BV$40,MATCH(Charts!C79,'Monthly Model'!$O$10:$BV$10,0))</f>
        <v>36661.127392869894</v>
      </c>
      <c r="E79" s="35">
        <f ca="1">+INDEX('Monthly Model'!$O$76:$BV$76,MATCH(Charts!C79,'Monthly Model'!$O$10:$BV$10,0))</f>
        <v>30001.088747679874</v>
      </c>
      <c r="F79" s="35">
        <f ca="1">+INDEX('Monthly Model'!$O$77:$BV$77,MATCH(Charts!C79,'Monthly Model'!$O$10:$BV$10,0))</f>
        <v>7332.2254785739706</v>
      </c>
      <c r="G79" s="35">
        <f ca="1">+INDEX('Monthly Model'!$O$78:$BV$78,MATCH(Charts!C79,'Monthly Model'!$O$10:$BV$10,0))</f>
        <v>37333.314226253846</v>
      </c>
    </row>
    <row r="80" spans="2:7" x14ac:dyDescent="0.35">
      <c r="C80" s="34">
        <f t="shared" ca="1" si="1"/>
        <v>44500</v>
      </c>
      <c r="D80" s="45">
        <f ca="1">+INDEX('Monthly Model'!$O$40:$BV$40,MATCH(Charts!C80,'Monthly Model'!$O$10:$BV$10,0))</f>
        <v>40734.585992077657</v>
      </c>
      <c r="E80" s="35">
        <f ca="1">+INDEX('Monthly Model'!$O$76:$BV$76,MATCH(Charts!C80,'Monthly Model'!$O$10:$BV$10,0))</f>
        <v>33429.496484005394</v>
      </c>
      <c r="F80" s="35">
        <f ca="1">+INDEX('Monthly Model'!$O$77:$BV$77,MATCH(Charts!C80,'Monthly Model'!$O$10:$BV$10,0))</f>
        <v>8146.9171984155228</v>
      </c>
      <c r="G80" s="35">
        <f ca="1">+INDEX('Monthly Model'!$O$78:$BV$78,MATCH(Charts!C80,'Monthly Model'!$O$10:$BV$10,0))</f>
        <v>41576.41368242092</v>
      </c>
    </row>
    <row r="81" spans="3:7" x14ac:dyDescent="0.35">
      <c r="C81" s="34">
        <f t="shared" ca="1" si="1"/>
        <v>44530</v>
      </c>
      <c r="D81" s="45">
        <f ca="1">+INDEX('Monthly Model'!$O$40:$BV$40,MATCH(Charts!C81,'Monthly Model'!$O$10:$BV$10,0))</f>
        <v>44808.044591285419</v>
      </c>
      <c r="E81" s="35">
        <f ca="1">+INDEX('Monthly Model'!$O$76:$BV$76,MATCH(Charts!C81,'Monthly Model'!$O$10:$BV$10,0))</f>
        <v>36877.290117665754</v>
      </c>
      <c r="F81" s="35">
        <f ca="1">+INDEX('Monthly Model'!$O$77:$BV$77,MATCH(Charts!C81,'Monthly Model'!$O$10:$BV$10,0))</f>
        <v>8961.6089182570759</v>
      </c>
      <c r="G81" s="35">
        <f ca="1">+INDEX('Monthly Model'!$O$78:$BV$78,MATCH(Charts!C81,'Monthly Model'!$O$10:$BV$10,0))</f>
        <v>45838.899035922834</v>
      </c>
    </row>
    <row r="82" spans="3:7" x14ac:dyDescent="0.35">
      <c r="C82" s="34">
        <f t="shared" ca="1" si="1"/>
        <v>44561</v>
      </c>
      <c r="D82" s="45">
        <f ca="1">+INDEX('Monthly Model'!$O$40:$BV$40,MATCH(Charts!C82,'Monthly Model'!$O$10:$BV$10,0))</f>
        <v>48881.503190493182</v>
      </c>
      <c r="E82" s="35">
        <f ca="1">+INDEX('Monthly Model'!$O$76:$BV$76,MATCH(Charts!C82,'Monthly Model'!$O$10:$BV$10,0))</f>
        <v>40344.579266024004</v>
      </c>
      <c r="F82" s="35">
        <f ca="1">+INDEX('Monthly Model'!$O$77:$BV$77,MATCH(Charts!C82,'Monthly Model'!$O$10:$BV$10,0))</f>
        <v>9776.300638098628</v>
      </c>
      <c r="G82" s="35">
        <f ca="1">+INDEX('Monthly Model'!$O$78:$BV$78,MATCH(Charts!C82,'Monthly Model'!$O$10:$BV$10,0))</f>
        <v>50120.87990412263</v>
      </c>
    </row>
    <row r="83" spans="3:7" x14ac:dyDescent="0.35">
      <c r="C83" s="34">
        <f t="shared" ca="1" si="1"/>
        <v>44592</v>
      </c>
      <c r="D83" s="45">
        <f ca="1">+INDEX('Monthly Model'!$O$40:$BV$40,MATCH(Charts!C83,'Monthly Model'!$O$10:$BV$10,0))</f>
        <v>52954.961789700945</v>
      </c>
      <c r="E83" s="35">
        <f ca="1">+INDEX('Monthly Model'!$O$76:$BV$76,MATCH(Charts!C83,'Monthly Model'!$O$10:$BV$10,0))</f>
        <v>43831.474166273467</v>
      </c>
      <c r="F83" s="35">
        <f ca="1">+INDEX('Monthly Model'!$O$77:$BV$77,MATCH(Charts!C83,'Monthly Model'!$O$10:$BV$10,0))</f>
        <v>10590.99235794018</v>
      </c>
      <c r="G83" s="35">
        <f ca="1">+INDEX('Monthly Model'!$O$78:$BV$78,MATCH(Charts!C83,'Monthly Model'!$O$10:$BV$10,0))</f>
        <v>54422.466524213647</v>
      </c>
    </row>
    <row r="84" spans="3:7" x14ac:dyDescent="0.35">
      <c r="C84" s="34">
        <f t="shared" ca="1" si="1"/>
        <v>44620</v>
      </c>
      <c r="D84" s="45">
        <f ca="1">+INDEX('Monthly Model'!$O$40:$BV$40,MATCH(Charts!C84,'Monthly Model'!$O$10:$BV$10,0))</f>
        <v>57028.420388908708</v>
      </c>
      <c r="E84" s="35">
        <f ca="1">+INDEX('Monthly Model'!$O$76:$BV$76,MATCH(Charts!C84,'Monthly Model'!$O$10:$BV$10,0))</f>
        <v>47338.085678942574</v>
      </c>
      <c r="F84" s="35">
        <f ca="1">+INDEX('Monthly Model'!$O$77:$BV$77,MATCH(Charts!C84,'Monthly Model'!$O$10:$BV$10,0))</f>
        <v>11405.684077781732</v>
      </c>
      <c r="G84" s="35">
        <f ca="1">+INDEX('Monthly Model'!$O$78:$BV$78,MATCH(Charts!C84,'Monthly Model'!$O$10:$BV$10,0))</f>
        <v>58743.769756724309</v>
      </c>
    </row>
    <row r="85" spans="3:7" x14ac:dyDescent="0.35">
      <c r="C85" s="34">
        <f t="shared" ca="1" si="1"/>
        <v>44651</v>
      </c>
      <c r="D85" s="45">
        <f ca="1">+INDEX('Monthly Model'!$O$40:$BV$40,MATCH(Charts!C85,'Monthly Model'!$O$10:$BV$10,0))</f>
        <v>61101.87898811647</v>
      </c>
      <c r="E85" s="35">
        <f ca="1">+INDEX('Monthly Model'!$O$76:$BV$76,MATCH(Charts!C85,'Monthly Model'!$O$10:$BV$10,0))</f>
        <v>50864.525291419508</v>
      </c>
      <c r="F85" s="35">
        <f ca="1">+INDEX('Monthly Model'!$O$77:$BV$77,MATCH(Charts!C85,'Monthly Model'!$O$10:$BV$10,0))</f>
        <v>12220.375797623285</v>
      </c>
      <c r="G85" s="35">
        <f ca="1">+INDEX('Monthly Model'!$O$78:$BV$78,MATCH(Charts!C85,'Monthly Model'!$O$10:$BV$10,0))</f>
        <v>63084.901089042789</v>
      </c>
    </row>
    <row r="86" spans="3:7" x14ac:dyDescent="0.35">
      <c r="C86" s="34">
        <f t="shared" ca="1" si="1"/>
        <v>44681</v>
      </c>
      <c r="D86" s="45">
        <f ca="1">+INDEX('Monthly Model'!$O$40:$BV$40,MATCH(Charts!C86,'Monthly Model'!$O$10:$BV$10,0))</f>
        <v>65175.337587324233</v>
      </c>
      <c r="E86" s="35">
        <f ca="1">+INDEX('Monthly Model'!$O$76:$BV$76,MATCH(Charts!C86,'Monthly Model'!$O$10:$BV$10,0))</f>
        <v>54410.905121496784</v>
      </c>
      <c r="F86" s="35">
        <f ca="1">+INDEX('Monthly Model'!$O$77:$BV$77,MATCH(Charts!C86,'Monthly Model'!$O$10:$BV$10,0))</f>
        <v>13035.067517464837</v>
      </c>
      <c r="G86" s="35">
        <f ca="1">+INDEX('Monthly Model'!$O$78:$BV$78,MATCH(Charts!C86,'Monthly Model'!$O$10:$BV$10,0))</f>
        <v>67445.972638961626</v>
      </c>
    </row>
    <row r="87" spans="3:7" x14ac:dyDescent="0.35">
      <c r="C87" s="34">
        <f t="shared" ca="1" si="1"/>
        <v>44712</v>
      </c>
      <c r="D87" s="45">
        <f ca="1">+INDEX('Monthly Model'!$O$40:$BV$40,MATCH(Charts!C87,'Monthly Model'!$O$10:$BV$10,0))</f>
        <v>69248.796186531996</v>
      </c>
      <c r="E87" s="35">
        <f ca="1">+INDEX('Monthly Model'!$O$76:$BV$76,MATCH(Charts!C87,'Monthly Model'!$O$10:$BV$10,0))</f>
        <v>57977.337920935846</v>
      </c>
      <c r="F87" s="35">
        <f ca="1">+INDEX('Monthly Model'!$O$77:$BV$77,MATCH(Charts!C87,'Monthly Model'!$O$10:$BV$10,0))</f>
        <v>13849.759237306389</v>
      </c>
      <c r="G87" s="35">
        <f ca="1">+INDEX('Monthly Model'!$O$78:$BV$78,MATCH(Charts!C87,'Monthly Model'!$O$10:$BV$10,0))</f>
        <v>71827.097158242235</v>
      </c>
    </row>
    <row r="88" spans="3:7" x14ac:dyDescent="0.35">
      <c r="C88" s="34">
        <f t="shared" ca="1" si="1"/>
        <v>44742</v>
      </c>
      <c r="D88" s="45">
        <f ca="1">+INDEX('Monthly Model'!$O$40:$BV$40,MATCH(Charts!C88,'Monthly Model'!$O$10:$BV$10,0))</f>
        <v>73322.254785739759</v>
      </c>
      <c r="E88" s="35">
        <f ca="1">+INDEX('Monthly Model'!$O$76:$BV$76,MATCH(Charts!C88,'Monthly Model'!$O$10:$BV$10,0))</f>
        <v>61563.937079051851</v>
      </c>
      <c r="F88" s="35">
        <f ca="1">+INDEX('Monthly Model'!$O$77:$BV$77,MATCH(Charts!C88,'Monthly Model'!$O$10:$BV$10,0))</f>
        <v>14664.450957147941</v>
      </c>
      <c r="G88" s="35">
        <f ca="1">+INDEX('Monthly Model'!$O$78:$BV$78,MATCH(Charts!C88,'Monthly Model'!$O$10:$BV$10,0))</f>
        <v>76228.388036199787</v>
      </c>
    </row>
    <row r="89" spans="3:7" x14ac:dyDescent="0.35">
      <c r="C89" s="34">
        <f t="shared" ca="1" si="1"/>
        <v>44773</v>
      </c>
      <c r="D89" s="45">
        <f ca="1">+INDEX('Monthly Model'!$O$40:$BV$40,MATCH(Charts!C89,'Monthly Model'!$O$10:$BV$10,0))</f>
        <v>77395.713384947521</v>
      </c>
      <c r="E89" s="35">
        <f ca="1">+INDEX('Monthly Model'!$O$76:$BV$76,MATCH(Charts!C89,'Monthly Model'!$O$10:$BV$10,0))</f>
        <v>65170.816626318716</v>
      </c>
      <c r="F89" s="35">
        <f ca="1">+INDEX('Monthly Model'!$O$77:$BV$77,MATCH(Charts!C89,'Monthly Model'!$O$10:$BV$10,0))</f>
        <v>15479.142676989493</v>
      </c>
      <c r="G89" s="35">
        <f ca="1">+INDEX('Monthly Model'!$O$78:$BV$78,MATCH(Charts!C89,'Monthly Model'!$O$10:$BV$10,0))</f>
        <v>80649.959303308206</v>
      </c>
    </row>
    <row r="90" spans="3:7" x14ac:dyDescent="0.35">
      <c r="C90" s="34">
        <f t="shared" ca="1" si="1"/>
        <v>44804</v>
      </c>
      <c r="D90" s="45">
        <f ca="1">+INDEX('Monthly Model'!$O$40:$BV$40,MATCH(Charts!C90,'Monthly Model'!$O$10:$BV$10,0))</f>
        <v>81469.171984155284</v>
      </c>
      <c r="E90" s="35">
        <f ca="1">+INDEX('Monthly Model'!$O$76:$BV$76,MATCH(Charts!C90,'Monthly Model'!$O$10:$BV$10,0))</f>
        <v>68798.091237994537</v>
      </c>
      <c r="F90" s="35">
        <f ca="1">+INDEX('Monthly Model'!$O$77:$BV$77,MATCH(Charts!C90,'Monthly Model'!$O$10:$BV$10,0))</f>
        <v>16293.834396831046</v>
      </c>
      <c r="G90" s="35">
        <f ca="1">+INDEX('Monthly Model'!$O$78:$BV$78,MATCH(Charts!C90,'Monthly Model'!$O$10:$BV$10,0))</f>
        <v>85091.925634825588</v>
      </c>
    </row>
    <row r="91" spans="3:7" x14ac:dyDescent="0.35">
      <c r="C91" s="34">
        <f t="shared" ca="1" si="1"/>
        <v>44834</v>
      </c>
      <c r="D91" s="45">
        <f ca="1">+INDEX('Monthly Model'!$O$40:$BV$40,MATCH(Charts!C91,'Monthly Model'!$O$10:$BV$10,0))</f>
        <v>85542.630583363047</v>
      </c>
      <c r="E91" s="35">
        <f ca="1">+INDEX('Monthly Model'!$O$76:$BV$76,MATCH(Charts!C91,'Monthly Model'!$O$10:$BV$10,0))</f>
        <v>72445.876237767487</v>
      </c>
      <c r="F91" s="35">
        <f ca="1">+INDEX('Monthly Model'!$O$77:$BV$77,MATCH(Charts!C91,'Monthly Model'!$O$10:$BV$10,0))</f>
        <v>17108.526116672598</v>
      </c>
      <c r="G91" s="35">
        <f ca="1">+INDEX('Monthly Model'!$O$78:$BV$78,MATCH(Charts!C91,'Monthly Model'!$O$10:$BV$10,0))</f>
        <v>89554.402354440084</v>
      </c>
    </row>
    <row r="92" spans="3:7" x14ac:dyDescent="0.35">
      <c r="C92" s="34">
        <f t="shared" ca="1" si="1"/>
        <v>44865</v>
      </c>
      <c r="D92" s="45">
        <f ca="1">+INDEX('Monthly Model'!$O$40:$BV$40,MATCH(Charts!C92,'Monthly Model'!$O$10:$BV$10,0))</f>
        <v>89616.089182570809</v>
      </c>
      <c r="E92" s="35">
        <f ca="1">+INDEX('Monthly Model'!$O$76:$BV$76,MATCH(Charts!C92,'Monthly Model'!$O$10:$BV$10,0))</f>
        <v>76114.287601422402</v>
      </c>
      <c r="F92" s="35">
        <f ca="1">+INDEX('Monthly Model'!$O$77:$BV$77,MATCH(Charts!C92,'Monthly Model'!$O$10:$BV$10,0))</f>
        <v>17923.217836514152</v>
      </c>
      <c r="G92" s="35">
        <f ca="1">+INDEX('Monthly Model'!$O$78:$BV$78,MATCH(Charts!C92,'Monthly Model'!$O$10:$BV$10,0))</f>
        <v>94037.505437936547</v>
      </c>
    </row>
    <row r="93" spans="3:7" x14ac:dyDescent="0.35">
      <c r="C93" s="34">
        <f t="shared" ca="1" si="1"/>
        <v>44895</v>
      </c>
      <c r="D93" s="45">
        <f ca="1">+INDEX('Monthly Model'!$O$40:$BV$40,MATCH(Charts!C93,'Monthly Model'!$O$10:$BV$10,0))</f>
        <v>93689.547781778572</v>
      </c>
      <c r="E93" s="35">
        <f ca="1">+INDEX('Monthly Model'!$O$76:$BV$76,MATCH(Charts!C93,'Monthly Model'!$O$10:$BV$10,0))</f>
        <v>79803.441960528027</v>
      </c>
      <c r="F93" s="35">
        <f ca="1">+INDEX('Monthly Model'!$O$77:$BV$77,MATCH(Charts!C93,'Monthly Model'!$O$10:$BV$10,0))</f>
        <v>18737.909556355706</v>
      </c>
      <c r="G93" s="35">
        <f ca="1">+INDEX('Monthly Model'!$O$78:$BV$78,MATCH(Charts!C93,'Monthly Model'!$O$10:$BV$10,0))</f>
        <v>98541.351516883733</v>
      </c>
    </row>
    <row r="94" spans="3:7" x14ac:dyDescent="0.35">
      <c r="C94" s="34">
        <f t="shared" ca="1" si="1"/>
        <v>44926</v>
      </c>
      <c r="D94" s="45">
        <f ca="1">+INDEX('Monthly Model'!$O$40:$BV$40,MATCH(Charts!C94,'Monthly Model'!$O$10:$BV$10,0))</f>
        <v>97763.006380986335</v>
      </c>
      <c r="E94" s="35">
        <f ca="1">+INDEX('Monthly Model'!$O$76:$BV$76,MATCH(Charts!C94,'Monthly Model'!$O$10:$BV$10,0))</f>
        <v>83513.456606145162</v>
      </c>
      <c r="F94" s="35">
        <f ca="1">+INDEX('Monthly Model'!$O$77:$BV$77,MATCH(Charts!C94,'Monthly Model'!$O$10:$BV$10,0))</f>
        <v>19552.60127619726</v>
      </c>
      <c r="G94" s="35">
        <f ca="1">+INDEX('Monthly Model'!$O$78:$BV$78,MATCH(Charts!C94,'Monthly Model'!$O$10:$BV$10,0))</f>
        <v>103066.05788234243</v>
      </c>
    </row>
    <row r="95" spans="3:7" x14ac:dyDescent="0.35">
      <c r="C95" s="34">
        <f t="shared" ca="1" si="1"/>
        <v>44957</v>
      </c>
      <c r="D95" s="45">
        <f ca="1">+INDEX('Monthly Model'!$O$40:$BV$40,MATCH(Charts!C95,'Monthly Model'!$O$10:$BV$10,0))</f>
        <v>101836.4649801941</v>
      </c>
      <c r="E95" s="35">
        <f ca="1">+INDEX('Monthly Model'!$O$76:$BV$76,MATCH(Charts!C95,'Monthly Model'!$O$10:$BV$10,0))</f>
        <v>87244.449492555737</v>
      </c>
      <c r="F95" s="35">
        <f ca="1">+INDEX('Monthly Model'!$O$77:$BV$77,MATCH(Charts!C95,'Monthly Model'!$O$10:$BV$10,0))</f>
        <v>20367.292996038814</v>
      </c>
      <c r="G95" s="35">
        <f ca="1">+INDEX('Monthly Model'!$O$78:$BV$78,MATCH(Charts!C95,'Monthly Model'!$O$10:$BV$10,0))</f>
        <v>107611.74248859455</v>
      </c>
    </row>
    <row r="96" spans="3:7" x14ac:dyDescent="0.35">
      <c r="C96" s="34">
        <f t="shared" ca="1" si="1"/>
        <v>44985</v>
      </c>
      <c r="D96" s="45">
        <f ca="1">+INDEX('Monthly Model'!$O$40:$BV$40,MATCH(Charts!C96,'Monthly Model'!$O$10:$BV$10,0))</f>
        <v>105909.92357940186</v>
      </c>
      <c r="E96" s="35">
        <f ca="1">+INDEX('Monthly Model'!$O$76:$BV$76,MATCH(Charts!C96,'Monthly Model'!$O$10:$BV$10,0))</f>
        <v>90996.539241012986</v>
      </c>
      <c r="F96" s="35">
        <f ca="1">+INDEX('Monthly Model'!$O$77:$BV$77,MATCH(Charts!C96,'Monthly Model'!$O$10:$BV$10,0))</f>
        <v>21181.984715880368</v>
      </c>
      <c r="G96" s="35">
        <f ca="1">+INDEX('Monthly Model'!$O$78:$BV$78,MATCH(Charts!C96,'Monthly Model'!$O$10:$BV$10,0))</f>
        <v>112178.52395689336</v>
      </c>
    </row>
    <row r="97" spans="3:17" x14ac:dyDescent="0.35">
      <c r="C97" s="34">
        <f t="shared" ca="1" si="1"/>
        <v>45016</v>
      </c>
      <c r="D97" s="45">
        <f ca="1">+INDEX('Monthly Model'!$O$40:$BV$40,MATCH(Charts!C97,'Monthly Model'!$O$10:$BV$10,0))</f>
        <v>109983.38217860962</v>
      </c>
      <c r="E97" s="35">
        <f ca="1">+INDEX('Monthly Model'!$O$76:$BV$76,MATCH(Charts!C97,'Monthly Model'!$O$10:$BV$10,0))</f>
        <v>94769.845143512837</v>
      </c>
      <c r="F97" s="35">
        <f ca="1">+INDEX('Monthly Model'!$O$77:$BV$77,MATCH(Charts!C97,'Monthly Model'!$O$10:$BV$10,0))</f>
        <v>21996.676435721922</v>
      </c>
      <c r="G97" s="35">
        <f ca="1">+INDEX('Monthly Model'!$O$78:$BV$78,MATCH(Charts!C97,'Monthly Model'!$O$10:$BV$10,0))</f>
        <v>116766.52157923476</v>
      </c>
    </row>
    <row r="98" spans="3:17" x14ac:dyDescent="0.35">
      <c r="C98" s="34">
        <f t="shared" ca="1" si="1"/>
        <v>45046</v>
      </c>
      <c r="D98" s="45">
        <f ca="1">+INDEX('Monthly Model'!$O$40:$BV$40,MATCH(Charts!C98,'Monthly Model'!$O$10:$BV$10,0))</f>
        <v>114056.84077781739</v>
      </c>
      <c r="E98" s="35">
        <f ca="1">+INDEX('Monthly Model'!$O$76:$BV$76,MATCH(Charts!C98,'Monthly Model'!$O$10:$BV$10,0))</f>
        <v>98564.487166586623</v>
      </c>
      <c r="F98" s="35">
        <f ca="1">+INDEX('Monthly Model'!$O$77:$BV$77,MATCH(Charts!C98,'Monthly Model'!$O$10:$BV$10,0))</f>
        <v>22811.368155563476</v>
      </c>
      <c r="G98" s="35">
        <f ca="1">+INDEX('Monthly Model'!$O$78:$BV$78,MATCH(Charts!C98,'Monthly Model'!$O$10:$BV$10,0))</f>
        <v>121375.85532215011</v>
      </c>
    </row>
    <row r="99" spans="3:17" x14ac:dyDescent="0.35">
      <c r="C99" s="34">
        <f t="shared" ca="1" si="1"/>
        <v>45077</v>
      </c>
      <c r="D99" s="45">
        <f ca="1">+INDEX('Monthly Model'!$O$40:$BV$40,MATCH(Charts!C99,'Monthly Model'!$O$10:$BV$10,0))</f>
        <v>118130.29937702515</v>
      </c>
      <c r="E99" s="35">
        <f ca="1">+INDEX('Monthly Model'!$O$76:$BV$76,MATCH(Charts!C99,'Monthly Model'!$O$10:$BV$10,0))</f>
        <v>102380.58595511521</v>
      </c>
      <c r="F99" s="35">
        <f ca="1">+INDEX('Monthly Model'!$O$77:$BV$77,MATCH(Charts!C99,'Monthly Model'!$O$10:$BV$10,0))</f>
        <v>23626.05987540503</v>
      </c>
      <c r="G99" s="35">
        <f ca="1">+INDEX('Monthly Model'!$O$78:$BV$78,MATCH(Charts!C99,'Monthly Model'!$O$10:$BV$10,0))</f>
        <v>126006.64583052024</v>
      </c>
    </row>
    <row r="100" spans="3:17" ht="58" x14ac:dyDescent="0.35">
      <c r="C100" s="34">
        <f t="shared" ca="1" si="1"/>
        <v>45107</v>
      </c>
      <c r="D100" s="45">
        <f ca="1">+INDEX('Monthly Model'!$O$40:$BV$40,MATCH(Charts!C100,'Monthly Model'!$O$10:$BV$10,0))</f>
        <v>122203.75797623291</v>
      </c>
      <c r="E100" s="35">
        <f ca="1">+INDEX('Monthly Model'!$O$76:$BV$76,MATCH(Charts!C100,'Monthly Model'!$O$10:$BV$10,0))</f>
        <v>106218.26283616478</v>
      </c>
      <c r="F100" s="35">
        <f ca="1">+INDEX('Monthly Model'!$O$77:$BV$77,MATCH(Charts!C100,'Monthly Model'!$O$10:$BV$10,0))</f>
        <v>24440.751595246584</v>
      </c>
      <c r="G100" s="35">
        <f ca="1">+INDEX('Monthly Model'!$O$78:$BV$78,MATCH(Charts!C100,'Monthly Model'!$O$10:$BV$10,0))</f>
        <v>130659.01443141137</v>
      </c>
      <c r="K100" s="49"/>
      <c r="L100" s="50" t="str">
        <f>+D70</f>
        <v>NOP, pre-tax</v>
      </c>
      <c r="N100" s="50" t="str">
        <f>+E70</f>
        <v>Ending Investment Balance, incl. newly investable cash</v>
      </c>
      <c r="O100" s="50" t="str">
        <f>+F70</f>
        <v>Ending Excess Cash Balance</v>
      </c>
      <c r="P100" s="50" t="str">
        <f>+G70</f>
        <v>Total Investment Balance + Excess Cash</v>
      </c>
      <c r="Q100" s="49" t="s">
        <v>109</v>
      </c>
    </row>
    <row r="101" spans="3:17" x14ac:dyDescent="0.35">
      <c r="C101" s="34">
        <f t="shared" ca="1" si="1"/>
        <v>45138</v>
      </c>
      <c r="D101" s="45">
        <f ca="1">+INDEX('Monthly Model'!$O$40:$BV$40,MATCH(Charts!C101,'Monthly Model'!$O$10:$BV$10,0))</f>
        <v>126277.21657544067</v>
      </c>
      <c r="E101" s="35">
        <f ca="1">+INDEX('Monthly Model'!$O$76:$BV$76,MATCH(Charts!C101,'Monthly Model'!$O$10:$BV$10,0))</f>
        <v>110077.63982284417</v>
      </c>
      <c r="F101" s="35">
        <f ca="1">+INDEX('Monthly Model'!$O$77:$BV$77,MATCH(Charts!C101,'Monthly Model'!$O$10:$BV$10,0))</f>
        <v>25255.443315088138</v>
      </c>
      <c r="G101" s="35">
        <f ca="1">+INDEX('Monthly Model'!$O$78:$BV$78,MATCH(Charts!C101,'Monthly Model'!$O$10:$BV$10,0))</f>
        <v>135333.08313793229</v>
      </c>
      <c r="J101" s="52">
        <v>1</v>
      </c>
      <c r="K101" t="str">
        <f>+D4</f>
        <v>Scenario 1</v>
      </c>
      <c r="L101" s="48">
        <f ca="1">+IF(Inputs!$C$2=Charts!$J101,D$130,L101)</f>
        <v>199599.47136118065</v>
      </c>
      <c r="N101" s="48">
        <f ca="1">+IF(Inputs!$C$2=Charts!$J101,E$130,N101)</f>
        <v>183400.44836875927</v>
      </c>
      <c r="O101" s="48">
        <f ca="1">+IF(Inputs!$C$2=Charts!$J101,F$130,O101)</f>
        <v>39919.89427223611</v>
      </c>
      <c r="P101" s="48">
        <f ca="1">+IF(Inputs!$C$2=Charts!$J101,G$130,P101)</f>
        <v>223320.3426409954</v>
      </c>
    </row>
    <row r="102" spans="3:17" x14ac:dyDescent="0.35">
      <c r="C102" s="34">
        <f t="shared" ca="1" si="1"/>
        <v>45169</v>
      </c>
      <c r="D102" s="45">
        <f ca="1">+INDEX('Monthly Model'!$O$40:$BV$40,MATCH(Charts!C102,'Monthly Model'!$O$10:$BV$10,0))</f>
        <v>130350.67517464844</v>
      </c>
      <c r="E102" s="35">
        <f ca="1">+INDEX('Monthly Model'!$O$76:$BV$76,MATCH(Charts!C102,'Monthly Model'!$O$10:$BV$10,0))</f>
        <v>113958.83961818412</v>
      </c>
      <c r="F102" s="35">
        <f ca="1">+INDEX('Monthly Model'!$O$77:$BV$77,MATCH(Charts!C102,'Monthly Model'!$O$10:$BV$10,0))</f>
        <v>26070.135034929692</v>
      </c>
      <c r="G102" s="35">
        <f ca="1">+INDEX('Monthly Model'!$O$78:$BV$78,MATCH(Charts!C102,'Monthly Model'!$O$10:$BV$10,0))</f>
        <v>140028.97465311381</v>
      </c>
      <c r="J102" s="52">
        <f>+J101+1</f>
        <v>2</v>
      </c>
      <c r="K102" s="38" t="str">
        <f>+E4</f>
        <v>Scenario 2</v>
      </c>
      <c r="L102" s="48">
        <f ca="1">+IF(Inputs!$C$2=Charts!$J102,D$130,L102)</f>
        <v>135607.89479514677</v>
      </c>
      <c r="N102" s="48">
        <f ca="1">+IF(Inputs!$C$2=Charts!$J102,E$130,N102)</f>
        <v>124602.27744175491</v>
      </c>
      <c r="O102" s="48">
        <f ca="1">+IF(Inputs!$C$2=Charts!$J102,F$130,O102)</f>
        <v>27121.578959029335</v>
      </c>
      <c r="P102" s="48">
        <f ca="1">+IF(Inputs!$C$2=Charts!$J102,G$130,P102)</f>
        <v>151723.85640078425</v>
      </c>
      <c r="Q102" s="12">
        <f ca="1">+P102/P101</f>
        <v>0.67940006990179125</v>
      </c>
    </row>
    <row r="103" spans="3:17" x14ac:dyDescent="0.35">
      <c r="C103" s="34">
        <f t="shared" ca="1" si="1"/>
        <v>45199</v>
      </c>
      <c r="D103" s="45">
        <f ca="1">+INDEX('Monthly Model'!$O$40:$BV$40,MATCH(Charts!C103,'Monthly Model'!$O$10:$BV$10,0))</f>
        <v>134424.13377385621</v>
      </c>
      <c r="E103" s="35">
        <f ca="1">+INDEX('Monthly Model'!$O$76:$BV$76,MATCH(Charts!C103,'Monthly Model'!$O$10:$BV$10,0))</f>
        <v>117861.98561903846</v>
      </c>
      <c r="F103" s="35">
        <f ca="1">+INDEX('Monthly Model'!$O$77:$BV$77,MATCH(Charts!C103,'Monthly Model'!$O$10:$BV$10,0))</f>
        <v>26884.826754771246</v>
      </c>
      <c r="G103" s="35">
        <f ca="1">+INDEX('Monthly Model'!$O$78:$BV$78,MATCH(Charts!C103,'Monthly Model'!$O$10:$BV$10,0))</f>
        <v>144746.81237380969</v>
      </c>
      <c r="J103" s="52">
        <f>+J102+1</f>
        <v>3</v>
      </c>
      <c r="K103" s="38" t="str">
        <f>+F4</f>
        <v>Scenario 3</v>
      </c>
      <c r="L103" s="48">
        <f ca="1">+IF(Inputs!$C$2=Charts!$J103,D$130,L103)</f>
        <v>68880.861784205554</v>
      </c>
      <c r="N103" s="48">
        <f ca="1">+IF(Inputs!$C$2=Charts!$J103,E$130,N103)</f>
        <v>63290.653272274816</v>
      </c>
      <c r="O103" s="48">
        <f ca="1">+IF(Inputs!$C$2=Charts!$J103,F$130,O103)</f>
        <v>13776.172356841102</v>
      </c>
      <c r="P103" s="48">
        <f ca="1">+IF(Inputs!$C$2=Charts!$J103,G$130,P103)</f>
        <v>77066.82562911592</v>
      </c>
      <c r="Q103" s="12">
        <f ca="1">+P103/P101</f>
        <v>0.34509541189898119</v>
      </c>
    </row>
    <row r="104" spans="3:17" x14ac:dyDescent="0.35">
      <c r="C104" s="34">
        <f t="shared" ca="1" si="1"/>
        <v>45230</v>
      </c>
      <c r="D104" s="45">
        <f ca="1">+INDEX('Monthly Model'!$O$40:$BV$40,MATCH(Charts!C104,'Monthly Model'!$O$10:$BV$10,0))</f>
        <v>138497.59237306399</v>
      </c>
      <c r="E104" s="35">
        <f ca="1">+INDEX('Monthly Model'!$O$76:$BV$76,MATCH(Charts!C104,'Monthly Model'!$O$10:$BV$10,0))</f>
        <v>121787.20192000727</v>
      </c>
      <c r="F104" s="35">
        <f ca="1">+INDEX('Monthly Model'!$O$77:$BV$77,MATCH(Charts!C104,'Monthly Model'!$O$10:$BV$10,0))</f>
        <v>27699.5184746128</v>
      </c>
      <c r="G104" s="35">
        <f ca="1">+INDEX('Monthly Model'!$O$78:$BV$78,MATCH(Charts!C104,'Monthly Model'!$O$10:$BV$10,0))</f>
        <v>149486.72039462006</v>
      </c>
      <c r="J104" s="52">
        <f>+J103+1</f>
        <v>4</v>
      </c>
      <c r="K104" s="38" t="str">
        <f>+G4</f>
        <v>Scenario 4</v>
      </c>
      <c r="L104" s="48">
        <f ca="1">+IF(Inputs!$C$2=Charts!$J104,D$130,L104)</f>
        <v>174411.746198918</v>
      </c>
      <c r="N104" s="48">
        <f ca="1">+IF(Inputs!$C$2=Charts!$J104,E$130,N104)</f>
        <v>160256.89965770545</v>
      </c>
      <c r="O104" s="48">
        <f ca="1">+IF(Inputs!$C$2=Charts!$J104,F$130,O104)</f>
        <v>34882.34923978358</v>
      </c>
      <c r="P104" s="48">
        <f ca="1">+IF(Inputs!$C$2=Charts!$J104,G$130,P104)</f>
        <v>195139.24889748904</v>
      </c>
      <c r="Q104" s="12">
        <f ca="1">+P104/P101</f>
        <v>0.87380865795638851</v>
      </c>
    </row>
    <row r="105" spans="3:17" x14ac:dyDescent="0.35">
      <c r="C105" s="34">
        <f t="shared" ca="1" si="1"/>
        <v>45260</v>
      </c>
      <c r="D105" s="45">
        <f ca="1">+INDEX('Monthly Model'!$O$40:$BV$40,MATCH(Charts!C105,'Monthly Model'!$O$10:$BV$10,0))</f>
        <v>142571.05097227177</v>
      </c>
      <c r="E105" s="35">
        <f ca="1">+INDEX('Monthly Model'!$O$76:$BV$76,MATCH(Charts!C105,'Monthly Model'!$O$10:$BV$10,0))</f>
        <v>125734.61331738232</v>
      </c>
      <c r="F105" s="35">
        <f ca="1">+INDEX('Monthly Model'!$O$77:$BV$77,MATCH(Charts!C105,'Monthly Model'!$O$10:$BV$10,0))</f>
        <v>28514.210194454354</v>
      </c>
      <c r="G105" s="35">
        <f ca="1">+INDEX('Monthly Model'!$O$78:$BV$78,MATCH(Charts!C105,'Monthly Model'!$O$10:$BV$10,0))</f>
        <v>154248.82351183667</v>
      </c>
    </row>
    <row r="106" spans="3:17" x14ac:dyDescent="0.35">
      <c r="C106" s="34">
        <f t="shared" ca="1" si="1"/>
        <v>45291</v>
      </c>
      <c r="D106" s="45">
        <f ca="1">+INDEX('Monthly Model'!$O$40:$BV$40,MATCH(Charts!C106,'Monthly Model'!$O$10:$BV$10,0))</f>
        <v>146644.50957147955</v>
      </c>
      <c r="E106" s="35">
        <f ca="1">+INDEX('Monthly Model'!$O$76:$BV$76,MATCH(Charts!C106,'Monthly Model'!$O$10:$BV$10,0))</f>
        <v>129704.34531311477</v>
      </c>
      <c r="F106" s="35">
        <f ca="1">+INDEX('Monthly Model'!$O$77:$BV$77,MATCH(Charts!C106,'Monthly Model'!$O$10:$BV$10,0))</f>
        <v>29328.901914295908</v>
      </c>
      <c r="G106" s="35">
        <f ca="1">+INDEX('Monthly Model'!$O$78:$BV$78,MATCH(Charts!C106,'Monthly Model'!$O$10:$BV$10,0))</f>
        <v>159033.24722741067</v>
      </c>
      <c r="L106" s="125"/>
    </row>
    <row r="107" spans="3:17" x14ac:dyDescent="0.35">
      <c r="C107" s="34">
        <f t="shared" ca="1" si="1"/>
        <v>45322</v>
      </c>
      <c r="D107" s="45">
        <f ca="1">+INDEX('Monthly Model'!$O$40:$BV$40,MATCH(Charts!C107,'Monthly Model'!$O$10:$BV$10,0))</f>
        <v>150717.96817068732</v>
      </c>
      <c r="E107" s="35">
        <f ca="1">+INDEX('Monthly Model'!$O$76:$BV$76,MATCH(Charts!C107,'Monthly Model'!$O$10:$BV$10,0))</f>
        <v>133696.5241188053</v>
      </c>
      <c r="F107" s="35">
        <f ca="1">+INDEX('Monthly Model'!$O$77:$BV$77,MATCH(Charts!C107,'Monthly Model'!$O$10:$BV$10,0))</f>
        <v>30143.593634137462</v>
      </c>
      <c r="G107" s="35">
        <f ca="1">+INDEX('Monthly Model'!$O$78:$BV$78,MATCH(Charts!C107,'Monthly Model'!$O$10:$BV$10,0))</f>
        <v>163840.11775294278</v>
      </c>
    </row>
    <row r="108" spans="3:17" x14ac:dyDescent="0.35">
      <c r="C108" s="34">
        <f t="shared" ca="1" si="1"/>
        <v>45351</v>
      </c>
      <c r="D108" s="45">
        <f ca="1">+INDEX('Monthly Model'!$O$40:$BV$40,MATCH(Charts!C108,'Monthly Model'!$O$10:$BV$10,0))</f>
        <v>154791.4267698951</v>
      </c>
      <c r="E108" s="35">
        <f ca="1">+INDEX('Monthly Model'!$O$76:$BV$76,MATCH(Charts!C108,'Monthly Model'!$O$10:$BV$10,0))</f>
        <v>137711.27665971685</v>
      </c>
      <c r="F108" s="35">
        <f ca="1">+INDEX('Monthly Model'!$O$77:$BV$77,MATCH(Charts!C108,'Monthly Model'!$O$10:$BV$10,0))</f>
        <v>30958.285353979016</v>
      </c>
      <c r="G108" s="35">
        <f ca="1">+INDEX('Monthly Model'!$O$78:$BV$78,MATCH(Charts!C108,'Monthly Model'!$O$10:$BV$10,0))</f>
        <v>168669.56201369586</v>
      </c>
    </row>
    <row r="109" spans="3:17" x14ac:dyDescent="0.35">
      <c r="C109" s="34">
        <f t="shared" ca="1" si="1"/>
        <v>45382</v>
      </c>
      <c r="D109" s="45">
        <f ca="1">+INDEX('Monthly Model'!$O$40:$BV$40,MATCH(Charts!C109,'Monthly Model'!$O$10:$BV$10,0))</f>
        <v>158864.88536910288</v>
      </c>
      <c r="E109" s="35">
        <f ca="1">+INDEX('Monthly Model'!$O$76:$BV$76,MATCH(Charts!C109,'Monthly Model'!$O$10:$BV$10,0))</f>
        <v>141748.73057880995</v>
      </c>
      <c r="F109" s="35">
        <f ca="1">+INDEX('Monthly Model'!$O$77:$BV$77,MATCH(Charts!C109,'Monthly Model'!$O$10:$BV$10,0))</f>
        <v>31772.97707382057</v>
      </c>
      <c r="G109" s="35">
        <f ca="1">+INDEX('Monthly Model'!$O$78:$BV$78,MATCH(Charts!C109,'Monthly Model'!$O$10:$BV$10,0))</f>
        <v>173521.70765263052</v>
      </c>
    </row>
    <row r="110" spans="3:17" x14ac:dyDescent="0.35">
      <c r="C110" s="34">
        <f t="shared" ca="1" si="1"/>
        <v>45412</v>
      </c>
      <c r="D110" s="45">
        <f ca="1">+INDEX('Monthly Model'!$O$40:$BV$40,MATCH(Charts!C110,'Monthly Model'!$O$10:$BV$10,0))</f>
        <v>162938.34396831066</v>
      </c>
      <c r="E110" s="35">
        <f ca="1">+INDEX('Monthly Model'!$O$76:$BV$76,MATCH(Charts!C110,'Monthly Model'!$O$10:$BV$10,0))</f>
        <v>145809.01424080101</v>
      </c>
      <c r="F110" s="35">
        <f ca="1">+INDEX('Monthly Model'!$O$77:$BV$77,MATCH(Charts!C110,'Monthly Model'!$O$10:$BV$10,0))</f>
        <v>32587.668793662124</v>
      </c>
      <c r="G110" s="35">
        <f ca="1">+INDEX('Monthly Model'!$O$78:$BV$78,MATCH(Charts!C110,'Monthly Model'!$O$10:$BV$10,0))</f>
        <v>178396.68303446315</v>
      </c>
    </row>
    <row r="111" spans="3:17" x14ac:dyDescent="0.35">
      <c r="C111" s="34">
        <f t="shared" ca="1" si="1"/>
        <v>45443</v>
      </c>
      <c r="D111" s="45">
        <f ca="1">+INDEX('Monthly Model'!$O$40:$BV$40,MATCH(Charts!C111,'Monthly Model'!$O$10:$BV$10,0))</f>
        <v>167011.80256751843</v>
      </c>
      <c r="E111" s="35">
        <f ca="1">+INDEX('Monthly Model'!$O$76:$BV$76,MATCH(Charts!C111,'Monthly Model'!$O$10:$BV$10,0))</f>
        <v>149892.25673624346</v>
      </c>
      <c r="F111" s="35">
        <f ca="1">+INDEX('Monthly Model'!$O$77:$BV$77,MATCH(Charts!C111,'Monthly Model'!$O$10:$BV$10,0))</f>
        <v>33402.360513503678</v>
      </c>
      <c r="G111" s="35">
        <f ca="1">+INDEX('Monthly Model'!$O$78:$BV$78,MATCH(Charts!C111,'Monthly Model'!$O$10:$BV$10,0))</f>
        <v>183294.61724974716</v>
      </c>
    </row>
    <row r="112" spans="3:17" x14ac:dyDescent="0.35">
      <c r="C112" s="34">
        <f t="shared" ca="1" si="1"/>
        <v>45473</v>
      </c>
      <c r="D112" s="45">
        <f ca="1">+INDEX('Monthly Model'!$O$40:$BV$40,MATCH(Charts!C112,'Monthly Model'!$O$10:$BV$10,0))</f>
        <v>171085.26116672621</v>
      </c>
      <c r="E112" s="35">
        <f ca="1">+INDEX('Monthly Model'!$O$76:$BV$76,MATCH(Charts!C112,'Monthly Model'!$O$10:$BV$10,0))</f>
        <v>153998.58788563195</v>
      </c>
      <c r="F112" s="35">
        <f ca="1">+INDEX('Monthly Model'!$O$77:$BV$77,MATCH(Charts!C112,'Monthly Model'!$O$10:$BV$10,0))</f>
        <v>34217.052233345232</v>
      </c>
      <c r="G112" s="35">
        <f ca="1">+INDEX('Monthly Model'!$O$78:$BV$78,MATCH(Charts!C112,'Monthly Model'!$O$10:$BV$10,0))</f>
        <v>188215.64011897717</v>
      </c>
    </row>
    <row r="113" spans="3:7" x14ac:dyDescent="0.35">
      <c r="C113" s="34">
        <f t="shared" ca="1" si="1"/>
        <v>45504</v>
      </c>
      <c r="D113" s="45">
        <f ca="1">+INDEX('Monthly Model'!$O$40:$BV$40,MATCH(Charts!C113,'Monthly Model'!$O$10:$BV$10,0))</f>
        <v>175158.71976593399</v>
      </c>
      <c r="E113" s="35">
        <f ca="1">+INDEX('Monthly Model'!$O$76:$BV$76,MATCH(Charts!C113,'Monthly Model'!$O$10:$BV$10,0))</f>
        <v>158128.13824352983</v>
      </c>
      <c r="F113" s="35">
        <f ca="1">+INDEX('Monthly Model'!$O$77:$BV$77,MATCH(Charts!C113,'Monthly Model'!$O$10:$BV$10,0))</f>
        <v>35031.743953186786</v>
      </c>
      <c r="G113" s="35">
        <f ca="1">+INDEX('Monthly Model'!$O$78:$BV$78,MATCH(Charts!C113,'Monthly Model'!$O$10:$BV$10,0))</f>
        <v>193159.88219671661</v>
      </c>
    </row>
    <row r="114" spans="3:7" x14ac:dyDescent="0.35">
      <c r="C114" s="34">
        <f t="shared" ca="1" si="1"/>
        <v>45535</v>
      </c>
      <c r="D114" s="45">
        <f ca="1">+INDEX('Monthly Model'!$O$40:$BV$40,MATCH(Charts!C114,'Monthly Model'!$O$10:$BV$10,0))</f>
        <v>179232.17836514176</v>
      </c>
      <c r="E114" s="35">
        <f ca="1">+INDEX('Monthly Model'!$O$76:$BV$76,MATCH(Charts!C114,'Monthly Model'!$O$10:$BV$10,0))</f>
        <v>162281.03910271992</v>
      </c>
      <c r="F114" s="35">
        <f ca="1">+INDEX('Monthly Model'!$O$77:$BV$77,MATCH(Charts!C114,'Monthly Model'!$O$10:$BV$10,0))</f>
        <v>35846.43567302834</v>
      </c>
      <c r="G114" s="35">
        <f ca="1">+INDEX('Monthly Model'!$O$78:$BV$78,MATCH(Charts!C114,'Monthly Model'!$O$10:$BV$10,0))</f>
        <v>198127.47477574827</v>
      </c>
    </row>
    <row r="115" spans="3:7" x14ac:dyDescent="0.35">
      <c r="C115" s="34">
        <f t="shared" ca="1" si="1"/>
        <v>45230</v>
      </c>
      <c r="D115" s="45">
        <f ca="1">+INDEX('Monthly Model'!$O$40:$BV$40,MATCH(Charts!C115,'Monthly Model'!$O$10:$BV$10,0))</f>
        <v>138497.59237306399</v>
      </c>
      <c r="E115" s="35">
        <f ca="1">+INDEX('Monthly Model'!$O$76:$BV$76,MATCH(Charts!C115,'Monthly Model'!$O$10:$BV$10,0))</f>
        <v>121787.20192000727</v>
      </c>
      <c r="F115" s="35">
        <f ca="1">+INDEX('Monthly Model'!$O$77:$BV$77,MATCH(Charts!C115,'Monthly Model'!$O$10:$BV$10,0))</f>
        <v>27699.5184746128</v>
      </c>
      <c r="G115" s="35">
        <f ca="1">+INDEX('Monthly Model'!$O$78:$BV$78,MATCH(Charts!C115,'Monthly Model'!$O$10:$BV$10,0))</f>
        <v>149486.72039462006</v>
      </c>
    </row>
    <row r="116" spans="3:7" x14ac:dyDescent="0.35">
      <c r="C116" s="34">
        <f t="shared" ca="1" si="1"/>
        <v>45260</v>
      </c>
      <c r="D116" s="45">
        <f ca="1">+INDEX('Monthly Model'!$O$40:$BV$40,MATCH(Charts!C116,'Monthly Model'!$O$10:$BV$10,0))</f>
        <v>142571.05097227177</v>
      </c>
      <c r="E116" s="35">
        <f ca="1">+INDEX('Monthly Model'!$O$76:$BV$76,MATCH(Charts!C116,'Monthly Model'!$O$10:$BV$10,0))</f>
        <v>125734.61331738232</v>
      </c>
      <c r="F116" s="35">
        <f ca="1">+INDEX('Monthly Model'!$O$77:$BV$77,MATCH(Charts!C116,'Monthly Model'!$O$10:$BV$10,0))</f>
        <v>28514.210194454354</v>
      </c>
      <c r="G116" s="35">
        <f ca="1">+INDEX('Monthly Model'!$O$78:$BV$78,MATCH(Charts!C116,'Monthly Model'!$O$10:$BV$10,0))</f>
        <v>154248.82351183667</v>
      </c>
    </row>
    <row r="117" spans="3:7" x14ac:dyDescent="0.35">
      <c r="C117" s="34">
        <f t="shared" ca="1" si="1"/>
        <v>45291</v>
      </c>
      <c r="D117" s="45">
        <f ca="1">+INDEX('Monthly Model'!$O$40:$BV$40,MATCH(Charts!C117,'Monthly Model'!$O$10:$BV$10,0))</f>
        <v>146644.50957147955</v>
      </c>
      <c r="E117" s="35">
        <f ca="1">+INDEX('Monthly Model'!$O$76:$BV$76,MATCH(Charts!C117,'Monthly Model'!$O$10:$BV$10,0))</f>
        <v>129704.34531311477</v>
      </c>
      <c r="F117" s="35">
        <f ca="1">+INDEX('Monthly Model'!$O$77:$BV$77,MATCH(Charts!C117,'Monthly Model'!$O$10:$BV$10,0))</f>
        <v>29328.901914295908</v>
      </c>
      <c r="G117" s="35">
        <f ca="1">+INDEX('Monthly Model'!$O$78:$BV$78,MATCH(Charts!C117,'Monthly Model'!$O$10:$BV$10,0))</f>
        <v>159033.24722741067</v>
      </c>
    </row>
    <row r="118" spans="3:7" x14ac:dyDescent="0.35">
      <c r="C118" s="34">
        <f t="shared" ca="1" si="1"/>
        <v>45322</v>
      </c>
      <c r="D118" s="45">
        <f ca="1">+INDEX('Monthly Model'!$O$40:$BV$40,MATCH(Charts!C118,'Monthly Model'!$O$10:$BV$10,0))</f>
        <v>150717.96817068732</v>
      </c>
      <c r="E118" s="35">
        <f ca="1">+INDEX('Monthly Model'!$O$76:$BV$76,MATCH(Charts!C118,'Monthly Model'!$O$10:$BV$10,0))</f>
        <v>133696.5241188053</v>
      </c>
      <c r="F118" s="35">
        <f ca="1">+INDEX('Monthly Model'!$O$77:$BV$77,MATCH(Charts!C118,'Monthly Model'!$O$10:$BV$10,0))</f>
        <v>30143.593634137462</v>
      </c>
      <c r="G118" s="35">
        <f ca="1">+INDEX('Monthly Model'!$O$78:$BV$78,MATCH(Charts!C118,'Monthly Model'!$O$10:$BV$10,0))</f>
        <v>163840.11775294278</v>
      </c>
    </row>
    <row r="119" spans="3:7" x14ac:dyDescent="0.35">
      <c r="C119" s="34">
        <f t="shared" ca="1" si="1"/>
        <v>45351</v>
      </c>
      <c r="D119" s="45">
        <f ca="1">+INDEX('Monthly Model'!$O$40:$BV$40,MATCH(Charts!C119,'Monthly Model'!$O$10:$BV$10,0))</f>
        <v>154791.4267698951</v>
      </c>
      <c r="E119" s="35">
        <f ca="1">+INDEX('Monthly Model'!$O$76:$BV$76,MATCH(Charts!C119,'Monthly Model'!$O$10:$BV$10,0))</f>
        <v>137711.27665971685</v>
      </c>
      <c r="F119" s="35">
        <f ca="1">+INDEX('Monthly Model'!$O$77:$BV$77,MATCH(Charts!C119,'Monthly Model'!$O$10:$BV$10,0))</f>
        <v>30958.285353979016</v>
      </c>
      <c r="G119" s="35">
        <f ca="1">+INDEX('Monthly Model'!$O$78:$BV$78,MATCH(Charts!C119,'Monthly Model'!$O$10:$BV$10,0))</f>
        <v>168669.56201369586</v>
      </c>
    </row>
    <row r="120" spans="3:7" x14ac:dyDescent="0.35">
      <c r="C120" s="34">
        <f t="shared" ca="1" si="1"/>
        <v>45382</v>
      </c>
      <c r="D120" s="45">
        <f ca="1">+INDEX('Monthly Model'!$O$40:$BV$40,MATCH(Charts!C120,'Monthly Model'!$O$10:$BV$10,0))</f>
        <v>158864.88536910288</v>
      </c>
      <c r="E120" s="35">
        <f ca="1">+INDEX('Monthly Model'!$O$76:$BV$76,MATCH(Charts!C120,'Monthly Model'!$O$10:$BV$10,0))</f>
        <v>141748.73057880995</v>
      </c>
      <c r="F120" s="35">
        <f ca="1">+INDEX('Monthly Model'!$O$77:$BV$77,MATCH(Charts!C120,'Monthly Model'!$O$10:$BV$10,0))</f>
        <v>31772.97707382057</v>
      </c>
      <c r="G120" s="35">
        <f ca="1">+INDEX('Monthly Model'!$O$78:$BV$78,MATCH(Charts!C120,'Monthly Model'!$O$10:$BV$10,0))</f>
        <v>173521.70765263052</v>
      </c>
    </row>
    <row r="121" spans="3:7" x14ac:dyDescent="0.35">
      <c r="C121" s="34">
        <f t="shared" ca="1" si="1"/>
        <v>45412</v>
      </c>
      <c r="D121" s="45">
        <f ca="1">+INDEX('Monthly Model'!$O$40:$BV$40,MATCH(Charts!C121,'Monthly Model'!$O$10:$BV$10,0))</f>
        <v>162938.34396831066</v>
      </c>
      <c r="E121" s="35">
        <f ca="1">+INDEX('Monthly Model'!$O$76:$BV$76,MATCH(Charts!C121,'Monthly Model'!$O$10:$BV$10,0))</f>
        <v>145809.01424080101</v>
      </c>
      <c r="F121" s="35">
        <f ca="1">+INDEX('Monthly Model'!$O$77:$BV$77,MATCH(Charts!C121,'Monthly Model'!$O$10:$BV$10,0))</f>
        <v>32587.668793662124</v>
      </c>
      <c r="G121" s="35">
        <f ca="1">+INDEX('Monthly Model'!$O$78:$BV$78,MATCH(Charts!C121,'Monthly Model'!$O$10:$BV$10,0))</f>
        <v>178396.68303446315</v>
      </c>
    </row>
    <row r="122" spans="3:7" x14ac:dyDescent="0.35">
      <c r="C122" s="34">
        <f t="shared" ca="1" si="1"/>
        <v>45443</v>
      </c>
      <c r="D122" s="45">
        <f ca="1">+INDEX('Monthly Model'!$O$40:$BV$40,MATCH(Charts!C122,'Monthly Model'!$O$10:$BV$10,0))</f>
        <v>167011.80256751843</v>
      </c>
      <c r="E122" s="35">
        <f ca="1">+INDEX('Monthly Model'!$O$76:$BV$76,MATCH(Charts!C122,'Monthly Model'!$O$10:$BV$10,0))</f>
        <v>149892.25673624346</v>
      </c>
      <c r="F122" s="35">
        <f ca="1">+INDEX('Monthly Model'!$O$77:$BV$77,MATCH(Charts!C122,'Monthly Model'!$O$10:$BV$10,0))</f>
        <v>33402.360513503678</v>
      </c>
      <c r="G122" s="35">
        <f ca="1">+INDEX('Monthly Model'!$O$78:$BV$78,MATCH(Charts!C122,'Monthly Model'!$O$10:$BV$10,0))</f>
        <v>183294.61724974716</v>
      </c>
    </row>
    <row r="123" spans="3:7" x14ac:dyDescent="0.35">
      <c r="C123" s="34">
        <f t="shared" ca="1" si="1"/>
        <v>45473</v>
      </c>
      <c r="D123" s="45">
        <f ca="1">+INDEX('Monthly Model'!$O$40:$BV$40,MATCH(Charts!C123,'Monthly Model'!$O$10:$BV$10,0))</f>
        <v>171085.26116672621</v>
      </c>
      <c r="E123" s="35">
        <f ca="1">+INDEX('Monthly Model'!$O$76:$BV$76,MATCH(Charts!C123,'Monthly Model'!$O$10:$BV$10,0))</f>
        <v>153998.58788563195</v>
      </c>
      <c r="F123" s="35">
        <f ca="1">+INDEX('Monthly Model'!$O$77:$BV$77,MATCH(Charts!C123,'Monthly Model'!$O$10:$BV$10,0))</f>
        <v>34217.052233345232</v>
      </c>
      <c r="G123" s="35">
        <f ca="1">+INDEX('Monthly Model'!$O$78:$BV$78,MATCH(Charts!C123,'Monthly Model'!$O$10:$BV$10,0))</f>
        <v>188215.64011897717</v>
      </c>
    </row>
    <row r="124" spans="3:7" x14ac:dyDescent="0.35">
      <c r="C124" s="34">
        <f t="shared" ca="1" si="1"/>
        <v>45504</v>
      </c>
      <c r="D124" s="45">
        <f ca="1">+INDEX('Monthly Model'!$O$40:$BV$40,MATCH(Charts!C124,'Monthly Model'!$O$10:$BV$10,0))</f>
        <v>175158.71976593399</v>
      </c>
      <c r="E124" s="35">
        <f ca="1">+INDEX('Monthly Model'!$O$76:$BV$76,MATCH(Charts!C124,'Monthly Model'!$O$10:$BV$10,0))</f>
        <v>158128.13824352983</v>
      </c>
      <c r="F124" s="35">
        <f ca="1">+INDEX('Monthly Model'!$O$77:$BV$77,MATCH(Charts!C124,'Monthly Model'!$O$10:$BV$10,0))</f>
        <v>35031.743953186786</v>
      </c>
      <c r="G124" s="35">
        <f ca="1">+INDEX('Monthly Model'!$O$78:$BV$78,MATCH(Charts!C124,'Monthly Model'!$O$10:$BV$10,0))</f>
        <v>193159.88219671661</v>
      </c>
    </row>
    <row r="125" spans="3:7" x14ac:dyDescent="0.35">
      <c r="C125" s="34">
        <f t="shared" ca="1" si="1"/>
        <v>45535</v>
      </c>
      <c r="D125" s="45">
        <f ca="1">+INDEX('Monthly Model'!$O$40:$BV$40,MATCH(Charts!C125,'Monthly Model'!$O$10:$BV$10,0))</f>
        <v>179232.17836514176</v>
      </c>
      <c r="E125" s="35">
        <f ca="1">+INDEX('Monthly Model'!$O$76:$BV$76,MATCH(Charts!C125,'Monthly Model'!$O$10:$BV$10,0))</f>
        <v>162281.03910271992</v>
      </c>
      <c r="F125" s="35">
        <f ca="1">+INDEX('Monthly Model'!$O$77:$BV$77,MATCH(Charts!C125,'Monthly Model'!$O$10:$BV$10,0))</f>
        <v>35846.43567302834</v>
      </c>
      <c r="G125" s="35">
        <f ca="1">+INDEX('Monthly Model'!$O$78:$BV$78,MATCH(Charts!C125,'Monthly Model'!$O$10:$BV$10,0))</f>
        <v>198127.47477574827</v>
      </c>
    </row>
    <row r="126" spans="3:7" x14ac:dyDescent="0.35">
      <c r="C126" s="34">
        <f t="shared" ca="1" si="1"/>
        <v>45565</v>
      </c>
      <c r="D126" s="45">
        <f ca="1">+INDEX('Monthly Model'!$O$40:$BV$40,MATCH(Charts!C126,'Monthly Model'!$O$10:$BV$10,0))</f>
        <v>183305.63696434954</v>
      </c>
      <c r="E126" s="35">
        <f ca="1">+INDEX('Monthly Model'!$O$76:$BV$76,MATCH(Charts!C126,'Monthly Model'!$O$10:$BV$10,0))</f>
        <v>166457.42249837879</v>
      </c>
      <c r="F126" s="35">
        <f ca="1">+INDEX('Monthly Model'!$O$77:$BV$77,MATCH(Charts!C126,'Monthly Model'!$O$10:$BV$10,0))</f>
        <v>36661.127392869894</v>
      </c>
      <c r="G126" s="35">
        <f ca="1">+INDEX('Monthly Model'!$O$78:$BV$78,MATCH(Charts!C126,'Monthly Model'!$O$10:$BV$10,0))</f>
        <v>203118.54989124869</v>
      </c>
    </row>
    <row r="127" spans="3:7" x14ac:dyDescent="0.35">
      <c r="C127" s="34">
        <f t="shared" ca="1" si="1"/>
        <v>45596</v>
      </c>
      <c r="D127" s="45">
        <f ca="1">+INDEX('Monthly Model'!$O$40:$BV$40,MATCH(Charts!C127,'Monthly Model'!$O$10:$BV$10,0))</f>
        <v>187379.09556355732</v>
      </c>
      <c r="E127" s="35">
        <f ca="1">+INDEX('Monthly Model'!$O$76:$BV$76,MATCH(Charts!C127,'Monthly Model'!$O$10:$BV$10,0))</f>
        <v>170657.42121227455</v>
      </c>
      <c r="F127" s="35">
        <f ca="1">+INDEX('Monthly Model'!$O$77:$BV$77,MATCH(Charts!C127,'Monthly Model'!$O$10:$BV$10,0))</f>
        <v>37475.819112711448</v>
      </c>
      <c r="G127" s="35">
        <f ca="1">+INDEX('Monthly Model'!$O$78:$BV$78,MATCH(Charts!C127,'Monthly Model'!$O$10:$BV$10,0))</f>
        <v>208133.24032498599</v>
      </c>
    </row>
    <row r="128" spans="3:7" x14ac:dyDescent="0.35">
      <c r="C128" s="34">
        <f t="shared" ca="1" si="1"/>
        <v>45626</v>
      </c>
      <c r="D128" s="45">
        <f ca="1">+INDEX('Monthly Model'!$O$40:$BV$40,MATCH(Charts!C128,'Monthly Model'!$O$10:$BV$10,0))</f>
        <v>191452.5541627651</v>
      </c>
      <c r="E128" s="35">
        <f ca="1">+INDEX('Monthly Model'!$O$76:$BV$76,MATCH(Charts!C128,'Monthly Model'!$O$10:$BV$10,0))</f>
        <v>174881.16877698855</v>
      </c>
      <c r="F128" s="35">
        <f ca="1">+INDEX('Monthly Model'!$O$77:$BV$77,MATCH(Charts!C128,'Monthly Model'!$O$10:$BV$10,0))</f>
        <v>38290.510832553002</v>
      </c>
      <c r="G128" s="35">
        <f ca="1">+INDEX('Monthly Model'!$O$78:$BV$78,MATCH(Charts!C128,'Monthly Model'!$O$10:$BV$10,0))</f>
        <v>213171.67960954155</v>
      </c>
    </row>
    <row r="129" spans="2:8" x14ac:dyDescent="0.35">
      <c r="C129" s="34">
        <f t="shared" ca="1" si="1"/>
        <v>45657</v>
      </c>
      <c r="D129" s="45">
        <f ca="1">+INDEX('Monthly Model'!$O$40:$BV$40,MATCH(Charts!C129,'Monthly Model'!$O$10:$BV$10,0))</f>
        <v>195526.01276197287</v>
      </c>
      <c r="E129" s="35">
        <f ca="1">+INDEX('Monthly Model'!$O$76:$BV$76,MATCH(Charts!C129,'Monthly Model'!$O$10:$BV$10,0))</f>
        <v>179128.79948016076</v>
      </c>
      <c r="F129" s="35">
        <f ca="1">+INDEX('Monthly Model'!$O$77:$BV$77,MATCH(Charts!C129,'Monthly Model'!$O$10:$BV$10,0))</f>
        <v>39105.202552394556</v>
      </c>
      <c r="G129" s="35">
        <f ca="1">+INDEX('Monthly Model'!$O$78:$BV$78,MATCH(Charts!C129,'Monthly Model'!$O$10:$BV$10,0))</f>
        <v>218234.00203255532</v>
      </c>
    </row>
    <row r="130" spans="2:8" x14ac:dyDescent="0.35">
      <c r="C130" s="34">
        <f t="shared" ca="1" si="1"/>
        <v>45688</v>
      </c>
      <c r="D130" s="45">
        <f ca="1">+INDEX('Monthly Model'!$O$40:$BV$40,MATCH(Charts!C130,'Monthly Model'!$O$10:$BV$10,0))</f>
        <v>199599.47136118065</v>
      </c>
      <c r="E130" s="35">
        <f ca="1">+INDEX('Monthly Model'!$O$76:$BV$76,MATCH(Charts!C130,'Monthly Model'!$O$10:$BV$10,0))</f>
        <v>183400.44836875927</v>
      </c>
      <c r="F130" s="35">
        <f ca="1">+INDEX('Monthly Model'!$O$77:$BV$77,MATCH(Charts!C130,'Monthly Model'!$O$10:$BV$10,0))</f>
        <v>39919.89427223611</v>
      </c>
      <c r="G130" s="35">
        <f ca="1">+INDEX('Monthly Model'!$O$78:$BV$78,MATCH(Charts!C130,'Monthly Model'!$O$10:$BV$10,0))</f>
        <v>223320.3426409954</v>
      </c>
    </row>
    <row r="133" spans="2:8" x14ac:dyDescent="0.35">
      <c r="B133" s="1" t="s">
        <v>110</v>
      </c>
      <c r="C133" s="11" t="s">
        <v>40</v>
      </c>
      <c r="D133" t="s">
        <v>99</v>
      </c>
      <c r="E133" t="s">
        <v>112</v>
      </c>
      <c r="F133" t="s">
        <v>94</v>
      </c>
      <c r="G133" t="s">
        <v>111</v>
      </c>
      <c r="H133" t="s">
        <v>90</v>
      </c>
    </row>
    <row r="134" spans="2:8" x14ac:dyDescent="0.35">
      <c r="C134" s="34">
        <f ca="1">+C71</f>
        <v>44227</v>
      </c>
      <c r="D134" s="35">
        <f ca="1">+INDEX('Monthly Model'!$O$88:$BV$88,MATCH(Charts!C134,'Monthly Model'!$O$10:$BV$10,0))</f>
        <v>51000.3213437495</v>
      </c>
      <c r="E134" s="35">
        <f ca="1">+INDEX('Monthly Model'!$O$101:$BV$101,MATCH(Charts!C134,'Monthly Model'!$O$10:$BV$10,0))</f>
        <v>4073.4585992077627</v>
      </c>
      <c r="F134" s="35">
        <f ca="1">+INDEX('Monthly Model'!$O$99:$BV$99,MATCH(Charts!C134,'Monthly Model'!$O$10:$BV$10,0))</f>
        <v>55073.779942957262</v>
      </c>
      <c r="G134" s="35">
        <f ca="1">+-INDEX('Monthly Model'!$O$87:$BV$87,MATCH(Charts!C134,'Monthly Model'!$O$10:$BV$10,0))</f>
        <v>199656.79193254109</v>
      </c>
      <c r="H134" s="45">
        <f ca="1">+INDEX('Monthly Model'!$O$86:$BV$86,MATCH(Charts!C134,'Monthly Model'!$O$10:$BV$10,0))</f>
        <v>250657.11327629059</v>
      </c>
    </row>
    <row r="135" spans="2:8" x14ac:dyDescent="0.35">
      <c r="C135" s="34">
        <f t="shared" ref="C135:C193" ca="1" si="2">+C72</f>
        <v>44255</v>
      </c>
      <c r="D135" s="35">
        <f ca="1">+INDEX('Monthly Model'!$O$88:$BV$88,MATCH(Charts!C135,'Monthly Model'!$O$10:$BV$10,0))</f>
        <v>52003.227899099147</v>
      </c>
      <c r="E135" s="35">
        <f ca="1">+INDEX('Monthly Model'!$O$101:$BV$101,MATCH(Charts!C135,'Monthly Model'!$O$10:$BV$10,0))</f>
        <v>8165.3438632174511</v>
      </c>
      <c r="F135" s="35">
        <f ca="1">+INDEX('Monthly Model'!$O$99:$BV$99,MATCH(Charts!C135,'Monthly Model'!$O$10:$BV$10,0))</f>
        <v>60168.571762316598</v>
      </c>
      <c r="G135" s="35">
        <f ca="1">+-INDEX('Monthly Model'!$O$87:$BV$87,MATCH(Charts!C135,'Monthly Model'!$O$10:$BV$10,0))</f>
        <v>199312.72584491354</v>
      </c>
      <c r="H135" s="45">
        <f ca="1">+INDEX('Monthly Model'!$O$86:$BV$86,MATCH(Charts!C135,'Monthly Model'!$O$10:$BV$10,0))</f>
        <v>251315.95374401269</v>
      </c>
    </row>
    <row r="136" spans="2:8" x14ac:dyDescent="0.35">
      <c r="C136" s="34">
        <f t="shared" ca="1" si="2"/>
        <v>44286</v>
      </c>
      <c r="D136" s="35">
        <f ca="1">+INDEX('Monthly Model'!$O$88:$BV$88,MATCH(Charts!C136,'Monthly Model'!$O$10:$BV$10,0))</f>
        <v>53008.726350941055</v>
      </c>
      <c r="E136" s="35">
        <f ca="1">+INDEX('Monthly Model'!$O$101:$BV$101,MATCH(Charts!C136,'Monthly Model'!$O$10:$BV$10,0))</f>
        <v>12275.759985421315</v>
      </c>
      <c r="F136" s="35">
        <f ca="1">+INDEX('Monthly Model'!$O$99:$BV$99,MATCH(Charts!C136,'Monthly Model'!$O$10:$BV$10,0))</f>
        <v>65284.486336362374</v>
      </c>
      <c r="G136" s="35">
        <f ca="1">+-INDEX('Monthly Model'!$O$87:$BV$87,MATCH(Charts!C136,'Monthly Model'!$O$10:$BV$10,0))</f>
        <v>198967.79959206693</v>
      </c>
      <c r="H136" s="45">
        <f ca="1">+INDEX('Monthly Model'!$O$86:$BV$86,MATCH(Charts!C136,'Monthly Model'!$O$10:$BV$10,0))</f>
        <v>251976.52594300799</v>
      </c>
    </row>
    <row r="137" spans="2:8" x14ac:dyDescent="0.35">
      <c r="C137" s="34">
        <f t="shared" ca="1" si="2"/>
        <v>44316</v>
      </c>
      <c r="D137" s="35">
        <f ca="1">+INDEX('Monthly Model'!$O$88:$BV$88,MATCH(Charts!C137,'Monthly Model'!$O$10:$BV$10,0))</f>
        <v>54016.823401462723</v>
      </c>
      <c r="E137" s="35">
        <f ca="1">+INDEX('Monthly Model'!$O$101:$BV$101,MATCH(Charts!C137,'Monthly Model'!$O$10:$BV$10,0))</f>
        <v>16404.811748372107</v>
      </c>
      <c r="F137" s="35">
        <f ca="1">+INDEX('Monthly Model'!$O$99:$BV$99,MATCH(Charts!C137,'Monthly Model'!$O$10:$BV$10,0))</f>
        <v>70421.635149834823</v>
      </c>
      <c r="G137" s="35">
        <f ca="1">+-INDEX('Monthly Model'!$O$87:$BV$87,MATCH(Charts!C137,'Monthly Model'!$O$10:$BV$10,0))</f>
        <v>198622.01102358819</v>
      </c>
      <c r="H137" s="45">
        <f ca="1">+INDEX('Monthly Model'!$O$86:$BV$86,MATCH(Charts!C137,'Monthly Model'!$O$10:$BV$10,0))</f>
        <v>252638.83442505091</v>
      </c>
    </row>
    <row r="138" spans="2:8" x14ac:dyDescent="0.35">
      <c r="C138" s="34">
        <f t="shared" ca="1" si="2"/>
        <v>44347</v>
      </c>
      <c r="D138" s="35">
        <f ca="1">+INDEX('Monthly Model'!$O$88:$BV$88,MATCH(Charts!C138,'Monthly Model'!$O$10:$BV$10,0))</f>
        <v>55027.525770191773</v>
      </c>
      <c r="E138" s="35">
        <f ca="1">+INDEX('Monthly Model'!$O$101:$BV$101,MATCH(Charts!C138,'Monthly Model'!$O$10:$BV$10,0))</f>
        <v>20552.604527114476</v>
      </c>
      <c r="F138" s="35">
        <f ca="1">+INDEX('Monthly Model'!$O$99:$BV$99,MATCH(Charts!C138,'Monthly Model'!$O$10:$BV$10,0))</f>
        <v>75580.130297306256</v>
      </c>
      <c r="G138" s="35">
        <f ca="1">+-INDEX('Monthly Model'!$O$87:$BV$87,MATCH(Charts!C138,'Monthly Model'!$O$10:$BV$10,0))</f>
        <v>198275.35798368827</v>
      </c>
      <c r="H138" s="45">
        <f ca="1">+INDEX('Monthly Model'!$O$86:$BV$86,MATCH(Charts!C138,'Monthly Model'!$O$10:$BV$10,0))</f>
        <v>253302.88375388004</v>
      </c>
    </row>
    <row r="139" spans="2:8" x14ac:dyDescent="0.35">
      <c r="C139" s="34">
        <f t="shared" ca="1" si="2"/>
        <v>44377</v>
      </c>
      <c r="D139" s="35">
        <f ca="1">+INDEX('Monthly Model'!$O$88:$BV$88,MATCH(Charts!C139,'Monthly Model'!$O$10:$BV$10,0))</f>
        <v>56040.840194040909</v>
      </c>
      <c r="E139" s="35">
        <f ca="1">+INDEX('Monthly Model'!$O$101:$BV$101,MATCH(Charts!C139,'Monthly Model'!$O$10:$BV$10,0))</f>
        <v>24719.244292535204</v>
      </c>
      <c r="F139" s="35">
        <f ca="1">+INDEX('Monthly Model'!$O$99:$BV$99,MATCH(Charts!C139,'Monthly Model'!$O$10:$BV$10,0))</f>
        <v>80760.084486576117</v>
      </c>
      <c r="G139" s="35">
        <f ca="1">+-INDEX('Monthly Model'!$O$87:$BV$87,MATCH(Charts!C139,'Monthly Model'!$O$10:$BV$10,0))</f>
        <v>197927.83831118859</v>
      </c>
      <c r="H139" s="45">
        <f ca="1">+INDEX('Monthly Model'!$O$86:$BV$86,MATCH(Charts!C139,'Monthly Model'!$O$10:$BV$10,0))</f>
        <v>253968.6785052295</v>
      </c>
    </row>
    <row r="140" spans="2:8" x14ac:dyDescent="0.35">
      <c r="C140" s="34">
        <f t="shared" ca="1" si="2"/>
        <v>44408</v>
      </c>
      <c r="D140" s="35">
        <f ca="1">+INDEX('Monthly Model'!$O$88:$BV$88,MATCH(Charts!C140,'Monthly Model'!$O$10:$BV$10,0))</f>
        <v>57056.773427352891</v>
      </c>
      <c r="E140" s="35">
        <f ca="1">+INDEX('Monthly Model'!$O$101:$BV$101,MATCH(Charts!C140,'Monthly Model'!$O$10:$BV$10,0))</f>
        <v>28904.837614732412</v>
      </c>
      <c r="F140" s="35">
        <f ca="1">+INDEX('Monthly Model'!$O$99:$BV$99,MATCH(Charts!C140,'Monthly Model'!$O$10:$BV$10,0))</f>
        <v>85961.611042085307</v>
      </c>
      <c r="G140" s="35">
        <f ca="1">+-INDEX('Monthly Model'!$O$87:$BV$87,MATCH(Charts!C140,'Monthly Model'!$O$10:$BV$10,0))</f>
        <v>197579.44983950767</v>
      </c>
      <c r="H140" s="45">
        <f ca="1">+INDEX('Monthly Model'!$O$86:$BV$86,MATCH(Charts!C140,'Monthly Model'!$O$10:$BV$10,0))</f>
        <v>254636.22326686056</v>
      </c>
    </row>
    <row r="141" spans="2:8" x14ac:dyDescent="0.35">
      <c r="C141" s="34">
        <f t="shared" ca="1" si="2"/>
        <v>44439</v>
      </c>
      <c r="D141" s="35">
        <f ca="1">+INDEX('Monthly Model'!$O$88:$BV$88,MATCH(Charts!C141,'Monthly Model'!$O$10:$BV$10,0))</f>
        <v>58075.332241945638</v>
      </c>
      <c r="E141" s="35">
        <f ca="1">+INDEX('Monthly Model'!$O$101:$BV$101,MATCH(Charts!C141,'Monthly Model'!$O$10:$BV$10,0))</f>
        <v>33109.491666403752</v>
      </c>
      <c r="F141" s="35">
        <f ca="1">+INDEX('Monthly Model'!$O$99:$BV$99,MATCH(Charts!C141,'Monthly Model'!$O$10:$BV$10,0))</f>
        <v>91184.823908349383</v>
      </c>
      <c r="G141" s="35">
        <f ca="1">+-INDEX('Monthly Model'!$O$87:$BV$87,MATCH(Charts!C141,'Monthly Model'!$O$10:$BV$10,0))</f>
        <v>197230.19039664752</v>
      </c>
      <c r="H141" s="45">
        <f ca="1">+INDEX('Monthly Model'!$O$86:$BV$86,MATCH(Charts!C141,'Monthly Model'!$O$10:$BV$10,0))</f>
        <v>255305.52263859316</v>
      </c>
    </row>
    <row r="142" spans="2:8" x14ac:dyDescent="0.35">
      <c r="C142" s="34">
        <f t="shared" ca="1" si="2"/>
        <v>44469</v>
      </c>
      <c r="D142" s="35">
        <f ca="1">+INDEX('Monthly Model'!$O$88:$BV$88,MATCH(Charts!C142,'Monthly Model'!$O$10:$BV$10,0))</f>
        <v>59096.52342715743</v>
      </c>
      <c r="E142" s="35">
        <f ca="1">+INDEX('Monthly Model'!$O$101:$BV$101,MATCH(Charts!C142,'Monthly Model'!$O$10:$BV$10,0))</f>
        <v>37333.314226253846</v>
      </c>
      <c r="F142" s="35">
        <f ca="1">+INDEX('Monthly Model'!$O$99:$BV$99,MATCH(Charts!C142,'Monthly Model'!$O$10:$BV$10,0))</f>
        <v>96429.837653411276</v>
      </c>
      <c r="G142" s="35">
        <f ca="1">+-INDEX('Monthly Model'!$O$87:$BV$87,MATCH(Charts!C142,'Monthly Model'!$O$10:$BV$10,0))</f>
        <v>196880.05780518023</v>
      </c>
      <c r="H142" s="45">
        <f ca="1">+INDEX('Monthly Model'!$O$86:$BV$86,MATCH(Charts!C142,'Monthly Model'!$O$10:$BV$10,0))</f>
        <v>255976.58123233766</v>
      </c>
    </row>
    <row r="143" spans="2:8" x14ac:dyDescent="0.35">
      <c r="C143" s="34">
        <f t="shared" ca="1" si="2"/>
        <v>44500</v>
      </c>
      <c r="D143" s="35">
        <f ca="1">+INDEX('Monthly Model'!$O$88:$BV$88,MATCH(Charts!C143,'Monthly Model'!$O$10:$BV$10,0))</f>
        <v>60120.353789892368</v>
      </c>
      <c r="E143" s="35">
        <f ca="1">+INDEX('Monthly Model'!$O$101:$BV$101,MATCH(Charts!C143,'Monthly Model'!$O$10:$BV$10,0))</f>
        <v>41576.41368242092</v>
      </c>
      <c r="F143" s="35">
        <f ca="1">+INDEX('Monthly Model'!$O$99:$BV$99,MATCH(Charts!C143,'Monthly Model'!$O$10:$BV$10,0))</f>
        <v>101696.76747231328</v>
      </c>
      <c r="G143" s="35">
        <f ca="1">+-INDEX('Monthly Model'!$O$87:$BV$87,MATCH(Charts!C143,'Monthly Model'!$O$10:$BV$10,0))</f>
        <v>196529.04988223428</v>
      </c>
      <c r="H143" s="45">
        <f ca="1">+INDEX('Monthly Model'!$O$86:$BV$86,MATCH(Charts!C143,'Monthly Model'!$O$10:$BV$10,0))</f>
        <v>256649.40367212665</v>
      </c>
    </row>
    <row r="144" spans="2:8" x14ac:dyDescent="0.35">
      <c r="C144" s="34">
        <f t="shared" ca="1" si="2"/>
        <v>44530</v>
      </c>
      <c r="D144" s="35">
        <f ca="1">+INDEX('Monthly Model'!$O$88:$BV$88,MATCH(Charts!C144,'Monthly Model'!$O$10:$BV$10,0))</f>
        <v>61146.830154665746</v>
      </c>
      <c r="E144" s="35">
        <f ca="1">+INDEX('Monthly Model'!$O$101:$BV$101,MATCH(Charts!C144,'Monthly Model'!$O$10:$BV$10,0))</f>
        <v>45838.899035922834</v>
      </c>
      <c r="F144" s="35">
        <f ca="1">+INDEX('Monthly Model'!$O$99:$BV$99,MATCH(Charts!C144,'Monthly Model'!$O$10:$BV$10,0))</f>
        <v>106985.72919058858</v>
      </c>
      <c r="G144" s="35">
        <f ca="1">+-INDEX('Monthly Model'!$O$87:$BV$87,MATCH(Charts!C144,'Monthly Model'!$O$10:$BV$10,0))</f>
        <v>196177.16443948096</v>
      </c>
      <c r="H144" s="45">
        <f ca="1">+INDEX('Monthly Model'!$O$86:$BV$86,MATCH(Charts!C144,'Monthly Model'!$O$10:$BV$10,0))</f>
        <v>257323.9945941467</v>
      </c>
    </row>
    <row r="145" spans="3:22" x14ac:dyDescent="0.35">
      <c r="C145" s="34">
        <f t="shared" ca="1" si="2"/>
        <v>44561</v>
      </c>
      <c r="D145" s="35">
        <f ca="1">+INDEX('Monthly Model'!$O$88:$BV$88,MATCH(Charts!C145,'Monthly Model'!$O$10:$BV$10,0))</f>
        <v>62175.959363649716</v>
      </c>
      <c r="E145" s="35">
        <f ca="1">+INDEX('Monthly Model'!$O$101:$BV$101,MATCH(Charts!C145,'Monthly Model'!$O$10:$BV$10,0))</f>
        <v>50120.87990412263</v>
      </c>
      <c r="F145" s="35">
        <f ca="1">+INDEX('Monthly Model'!$O$99:$BV$99,MATCH(Charts!C145,'Monthly Model'!$O$10:$BV$10,0))</f>
        <v>112296.83926777235</v>
      </c>
      <c r="G145" s="35">
        <f ca="1">+-INDEX('Monthly Model'!$O$87:$BV$87,MATCH(Charts!C145,'Monthly Model'!$O$10:$BV$10,0))</f>
        <v>195824.39928312076</v>
      </c>
      <c r="H145" s="45">
        <f ca="1">+INDEX('Monthly Model'!$O$86:$BV$86,MATCH(Charts!C145,'Monthly Model'!$O$10:$BV$10,0))</f>
        <v>258000.35864677047</v>
      </c>
    </row>
    <row r="146" spans="3:22" x14ac:dyDescent="0.35">
      <c r="C146" s="34">
        <f t="shared" ca="1" si="2"/>
        <v>44592</v>
      </c>
      <c r="D146" s="35">
        <f ca="1">+INDEX('Monthly Model'!$O$88:$BV$88,MATCH(Charts!C146,'Monthly Model'!$O$10:$BV$10,0))</f>
        <v>63207.748276718921</v>
      </c>
      <c r="E146" s="35">
        <f ca="1">+INDEX('Monthly Model'!$O$101:$BV$101,MATCH(Charts!C146,'Monthly Model'!$O$10:$BV$10,0))</f>
        <v>54422.466524213647</v>
      </c>
      <c r="F146" s="35">
        <f ca="1">+INDEX('Monthly Model'!$O$99:$BV$99,MATCH(Charts!C146,'Monthly Model'!$O$10:$BV$10,0))</f>
        <v>117630.21480093256</v>
      </c>
      <c r="G146" s="35">
        <f ca="1">+-INDEX('Monthly Model'!$O$87:$BV$87,MATCH(Charts!C146,'Monthly Model'!$O$10:$BV$10,0))</f>
        <v>195470.75221386965</v>
      </c>
      <c r="H146" s="45">
        <f ca="1">+INDEX('Monthly Model'!$O$86:$BV$86,MATCH(Charts!C146,'Monthly Model'!$O$10:$BV$10,0))</f>
        <v>258678.50049058857</v>
      </c>
    </row>
    <row r="147" spans="3:22" x14ac:dyDescent="0.35">
      <c r="C147" s="34">
        <f t="shared" ca="1" si="2"/>
        <v>44620</v>
      </c>
      <c r="D147" s="35">
        <f ca="1">+INDEX('Monthly Model'!$O$88:$BV$88,MATCH(Charts!C147,'Monthly Model'!$O$10:$BV$10,0))</f>
        <v>64242.203771496366</v>
      </c>
      <c r="E147" s="35">
        <f ca="1">+INDEX('Monthly Model'!$O$101:$BV$101,MATCH(Charts!C147,'Monthly Model'!$O$10:$BV$10,0))</f>
        <v>58743.769756724309</v>
      </c>
      <c r="F147" s="35">
        <f ca="1">+INDEX('Monthly Model'!$O$99:$BV$99,MATCH(Charts!C147,'Monthly Model'!$O$10:$BV$10,0))</f>
        <v>122985.97352822067</v>
      </c>
      <c r="G147" s="35">
        <f ca="1">+-INDEX('Monthly Model'!$O$87:$BV$87,MATCH(Charts!C147,'Monthly Model'!$O$10:$BV$10,0))</f>
        <v>195116.22102694542</v>
      </c>
      <c r="H147" s="45">
        <f ca="1">+INDEX('Monthly Model'!$O$86:$BV$86,MATCH(Charts!C147,'Monthly Model'!$O$10:$BV$10,0))</f>
        <v>259358.42479844179</v>
      </c>
    </row>
    <row r="148" spans="3:22" x14ac:dyDescent="0.35">
      <c r="C148" s="34">
        <f t="shared" ca="1" si="2"/>
        <v>44651</v>
      </c>
      <c r="D148" s="35">
        <f ca="1">+INDEX('Monthly Model'!$O$88:$BV$88,MATCH(Charts!C148,'Monthly Model'!$O$10:$BV$10,0))</f>
        <v>65279.332743399398</v>
      </c>
      <c r="E148" s="35">
        <f ca="1">+INDEX('Monthly Model'!$O$101:$BV$101,MATCH(Charts!C148,'Monthly Model'!$O$10:$BV$10,0))</f>
        <v>63084.901089042789</v>
      </c>
      <c r="F148" s="35">
        <f ca="1">+INDEX('Monthly Model'!$O$99:$BV$99,MATCH(Charts!C148,'Monthly Model'!$O$10:$BV$10,0))</f>
        <v>128364.23383244219</v>
      </c>
      <c r="G148" s="35">
        <f ca="1">+-INDEX('Monthly Model'!$O$87:$BV$87,MATCH(Charts!C148,'Monthly Model'!$O$10:$BV$10,0))</f>
        <v>194760.80351205388</v>
      </c>
      <c r="H148" s="45">
        <f ca="1">+INDEX('Monthly Model'!$O$86:$BV$86,MATCH(Charts!C148,'Monthly Model'!$O$10:$BV$10,0))</f>
        <v>260040.13625545328</v>
      </c>
    </row>
    <row r="149" spans="3:22" x14ac:dyDescent="0.35">
      <c r="C149" s="34">
        <f t="shared" ca="1" si="2"/>
        <v>44681</v>
      </c>
      <c r="D149" s="35">
        <f ca="1">+INDEX('Monthly Model'!$O$88:$BV$88,MATCH(Charts!C149,'Monthly Model'!$O$10:$BV$10,0))</f>
        <v>66319.142105685663</v>
      </c>
      <c r="E149" s="35">
        <f ca="1">+INDEX('Monthly Model'!$O$101:$BV$101,MATCH(Charts!C149,'Monthly Model'!$O$10:$BV$10,0))</f>
        <v>67445.972638961626</v>
      </c>
      <c r="F149" s="35">
        <f ca="1">+INDEX('Monthly Model'!$O$99:$BV$99,MATCH(Charts!C149,'Monthly Model'!$O$10:$BV$10,0))</f>
        <v>133765.11474464729</v>
      </c>
      <c r="G149" s="35">
        <f ca="1">+-INDEX('Monthly Model'!$O$87:$BV$87,MATCH(Charts!C149,'Monthly Model'!$O$10:$BV$10,0))</f>
        <v>194404.49745337511</v>
      </c>
      <c r="H149" s="45">
        <f ca="1">+INDEX('Monthly Model'!$O$86:$BV$86,MATCH(Charts!C149,'Monthly Model'!$O$10:$BV$10,0))</f>
        <v>260723.63955906077</v>
      </c>
    </row>
    <row r="150" spans="3:22" x14ac:dyDescent="0.35">
      <c r="C150" s="34">
        <f t="shared" ca="1" si="2"/>
        <v>44712</v>
      </c>
      <c r="D150" s="35">
        <f ca="1">+INDEX('Monthly Model'!$O$88:$BV$88,MATCH(Charts!C150,'Monthly Model'!$O$10:$BV$10,0))</f>
        <v>67361.638789499382</v>
      </c>
      <c r="E150" s="35">
        <f ca="1">+INDEX('Monthly Model'!$O$101:$BV$101,MATCH(Charts!C150,'Monthly Model'!$O$10:$BV$10,0))</f>
        <v>71827.097158242235</v>
      </c>
      <c r="F150" s="35">
        <f ca="1">+INDEX('Monthly Model'!$O$99:$BV$99,MATCH(Charts!C150,'Monthly Model'!$O$10:$BV$10,0))</f>
        <v>139188.7359477416</v>
      </c>
      <c r="G150" s="35">
        <f ca="1">+-INDEX('Monthly Model'!$O$87:$BV$87,MATCH(Charts!C150,'Monthly Model'!$O$10:$BV$10,0))</f>
        <v>194047.30062954963</v>
      </c>
      <c r="H150" s="45">
        <f ca="1">+INDEX('Monthly Model'!$O$86:$BV$86,MATCH(Charts!C150,'Monthly Model'!$O$10:$BV$10,0))</f>
        <v>261408.93941904901</v>
      </c>
    </row>
    <row r="151" spans="3:22" x14ac:dyDescent="0.35">
      <c r="C151" s="34">
        <f t="shared" ca="1" si="2"/>
        <v>44742</v>
      </c>
      <c r="D151" s="35">
        <f ca="1">+INDEX('Monthly Model'!$O$88:$BV$88,MATCH(Charts!C151,'Monthly Model'!$O$10:$BV$10,0))</f>
        <v>68406.829743917624</v>
      </c>
      <c r="E151" s="35">
        <f ca="1">+INDEX('Monthly Model'!$O$101:$BV$101,MATCH(Charts!C151,'Monthly Model'!$O$10:$BV$10,0))</f>
        <v>76228.388036199787</v>
      </c>
      <c r="F151" s="35">
        <f ca="1">+INDEX('Monthly Model'!$O$99:$BV$99,MATCH(Charts!C151,'Monthly Model'!$O$10:$BV$10,0))</f>
        <v>144635.21778011741</v>
      </c>
      <c r="G151" s="35">
        <f ca="1">+-INDEX('Monthly Model'!$O$87:$BV$87,MATCH(Charts!C151,'Monthly Model'!$O$10:$BV$10,0))</f>
        <v>193689.2108136646</v>
      </c>
      <c r="H151" s="45">
        <f ca="1">+INDEX('Monthly Model'!$O$86:$BV$86,MATCH(Charts!C151,'Monthly Model'!$O$10:$BV$10,0))</f>
        <v>262096.04055758222</v>
      </c>
    </row>
    <row r="152" spans="3:22" x14ac:dyDescent="0.35">
      <c r="C152" s="34">
        <f t="shared" ca="1" si="2"/>
        <v>44773</v>
      </c>
      <c r="D152" s="35">
        <f ca="1">+INDEX('Monthly Model'!$O$88:$BV$88,MATCH(Charts!C152,'Monthly Model'!$O$10:$BV$10,0))</f>
        <v>69454.721935996728</v>
      </c>
      <c r="E152" s="35">
        <f ca="1">+INDEX('Monthly Model'!$O$101:$BV$101,MATCH(Charts!C152,'Monthly Model'!$O$10:$BV$10,0))</f>
        <v>80649.959303308206</v>
      </c>
      <c r="F152" s="35">
        <f ca="1">+INDEX('Monthly Model'!$O$99:$BV$99,MATCH(Charts!C152,'Monthly Model'!$O$10:$BV$10,0))</f>
        <v>150104.68123930495</v>
      </c>
      <c r="G152" s="35">
        <f ca="1">+-INDEX('Monthly Model'!$O$87:$BV$87,MATCH(Charts!C152,'Monthly Model'!$O$10:$BV$10,0))</f>
        <v>193330.22577323986</v>
      </c>
      <c r="H152" s="45">
        <f ca="1">+INDEX('Monthly Model'!$O$86:$BV$86,MATCH(Charts!C152,'Monthly Model'!$O$10:$BV$10,0))</f>
        <v>262784.94770923659</v>
      </c>
    </row>
    <row r="153" spans="3:22" x14ac:dyDescent="0.35">
      <c r="C153" s="34">
        <f t="shared" ca="1" si="2"/>
        <v>44804</v>
      </c>
      <c r="D153" s="35">
        <f ca="1">+INDEX('Monthly Model'!$O$88:$BV$88,MATCH(Charts!C153,'Monthly Model'!$O$10:$BV$10,0))</f>
        <v>70505.322350818838</v>
      </c>
      <c r="E153" s="35">
        <f ca="1">+INDEX('Monthly Model'!$O$101:$BV$101,MATCH(Charts!C153,'Monthly Model'!$O$10:$BV$10,0))</f>
        <v>85091.925634825588</v>
      </c>
      <c r="F153" s="35">
        <f ca="1">+INDEX('Monthly Model'!$O$99:$BV$99,MATCH(Charts!C153,'Monthly Model'!$O$10:$BV$10,0))</f>
        <v>155597.24798564444</v>
      </c>
      <c r="G153" s="35">
        <f ca="1">+-INDEX('Monthly Model'!$O$87:$BV$87,MATCH(Charts!C153,'Monthly Model'!$O$10:$BV$10,0))</f>
        <v>192970.34327021404</v>
      </c>
      <c r="H153" s="45">
        <f ca="1">+INDEX('Monthly Model'!$O$86:$BV$86,MATCH(Charts!C153,'Monthly Model'!$O$10:$BV$10,0))</f>
        <v>263475.66562103288</v>
      </c>
    </row>
    <row r="154" spans="3:22" x14ac:dyDescent="0.35">
      <c r="C154" s="34">
        <f t="shared" ca="1" si="2"/>
        <v>44834</v>
      </c>
      <c r="D154" s="35">
        <f ca="1">+INDEX('Monthly Model'!$O$88:$BV$88,MATCH(Charts!C154,'Monthly Model'!$O$10:$BV$10,0))</f>
        <v>71558.637991538533</v>
      </c>
      <c r="E154" s="35">
        <f ca="1">+INDEX('Monthly Model'!$O$101:$BV$101,MATCH(Charts!C154,'Monthly Model'!$O$10:$BV$10,0))</f>
        <v>89554.402354440084</v>
      </c>
      <c r="F154" s="35">
        <f ca="1">+INDEX('Monthly Model'!$O$99:$BV$99,MATCH(Charts!C154,'Monthly Model'!$O$10:$BV$10,0))</f>
        <v>161113.04034597863</v>
      </c>
      <c r="G154" s="35">
        <f ca="1">+-INDEX('Monthly Model'!$O$87:$BV$87,MATCH(Charts!C154,'Monthly Model'!$O$10:$BV$10,0))</f>
        <v>192609.56106093069</v>
      </c>
      <c r="H154" s="45">
        <f ca="1">+INDEX('Monthly Model'!$O$86:$BV$86,MATCH(Charts!C154,'Monthly Model'!$O$10:$BV$10,0))</f>
        <v>264168.19905246922</v>
      </c>
    </row>
    <row r="155" spans="3:22" x14ac:dyDescent="0.35">
      <c r="C155" s="34">
        <f t="shared" ca="1" si="2"/>
        <v>44865</v>
      </c>
      <c r="D155" s="35">
        <f ca="1">+INDEX('Monthly Model'!$O$88:$BV$88,MATCH(Charts!C155,'Monthly Model'!$O$10:$BV$10,0))</f>
        <v>72614.675879429706</v>
      </c>
      <c r="E155" s="35">
        <f ca="1">+INDEX('Monthly Model'!$O$101:$BV$101,MATCH(Charts!C155,'Monthly Model'!$O$10:$BV$10,0))</f>
        <v>94037.505437936547</v>
      </c>
      <c r="F155" s="35">
        <f ca="1">+INDEX('Monthly Model'!$O$99:$BV$99,MATCH(Charts!C155,'Monthly Model'!$O$10:$BV$10,0))</f>
        <v>166652.18131736625</v>
      </c>
      <c r="G155" s="35">
        <f ca="1">+-INDEX('Monthly Model'!$O$87:$BV$87,MATCH(Charts!C155,'Monthly Model'!$O$10:$BV$10,0))</f>
        <v>192247.87689612413</v>
      </c>
      <c r="H155" s="45">
        <f ca="1">+INDEX('Monthly Model'!$O$86:$BV$86,MATCH(Charts!C155,'Monthly Model'!$O$10:$BV$10,0))</f>
        <v>264862.55277555384</v>
      </c>
    </row>
    <row r="156" spans="3:22" x14ac:dyDescent="0.35">
      <c r="C156" s="34">
        <f t="shared" ca="1" si="2"/>
        <v>44895</v>
      </c>
      <c r="D156" s="35">
        <f ca="1">+INDEX('Monthly Model'!$O$88:$BV$88,MATCH(Charts!C156,'Monthly Model'!$O$10:$BV$10,0))</f>
        <v>73673.443053932453</v>
      </c>
      <c r="E156" s="35">
        <f ca="1">+INDEX('Monthly Model'!$O$101:$BV$101,MATCH(Charts!C156,'Monthly Model'!$O$10:$BV$10,0))</f>
        <v>98541.351516883733</v>
      </c>
      <c r="F156" s="35">
        <f ca="1">+INDEX('Monthly Model'!$O$99:$BV$99,MATCH(Charts!C156,'Monthly Model'!$O$10:$BV$10,0))</f>
        <v>172214.79457081619</v>
      </c>
      <c r="G156" s="35">
        <f ca="1">+-INDEX('Monthly Model'!$O$87:$BV$87,MATCH(Charts!C156,'Monthly Model'!$O$10:$BV$10,0))</f>
        <v>191885.28852090554</v>
      </c>
      <c r="H156" s="45">
        <f ca="1">+INDEX('Monthly Model'!$O$86:$BV$86,MATCH(Charts!C156,'Monthly Model'!$O$10:$BV$10,0))</f>
        <v>265558.73157483799</v>
      </c>
    </row>
    <row r="157" spans="3:22" x14ac:dyDescent="0.35">
      <c r="C157" s="34">
        <f t="shared" ca="1" si="2"/>
        <v>44926</v>
      </c>
      <c r="D157" s="35">
        <f ca="1">+INDEX('Monthly Model'!$O$88:$BV$88,MATCH(Charts!C157,'Monthly Model'!$O$10:$BV$10,0))</f>
        <v>74734.946572699933</v>
      </c>
      <c r="E157" s="35">
        <f ca="1">+INDEX('Monthly Model'!$O$101:$BV$101,MATCH(Charts!C157,'Monthly Model'!$O$10:$BV$10,0))</f>
        <v>103066.05788234243</v>
      </c>
      <c r="F157" s="35">
        <f ca="1">+INDEX('Monthly Model'!$O$99:$BV$99,MATCH(Charts!C157,'Monthly Model'!$O$10:$BV$10,0))</f>
        <v>177801.00445504236</v>
      </c>
      <c r="G157" s="35">
        <f ca="1">+-INDEX('Monthly Model'!$O$87:$BV$87,MATCH(Charts!C157,'Monthly Model'!$O$10:$BV$10,0))</f>
        <v>191521.79367474891</v>
      </c>
      <c r="H157" s="45">
        <f ca="1">+INDEX('Monthly Model'!$O$86:$BV$86,MATCH(Charts!C157,'Monthly Model'!$O$10:$BV$10,0))</f>
        <v>266256.74024744885</v>
      </c>
    </row>
    <row r="158" spans="3:22" x14ac:dyDescent="0.35">
      <c r="C158" s="34">
        <f t="shared" ca="1" si="2"/>
        <v>44957</v>
      </c>
      <c r="D158" s="35">
        <f ca="1">+INDEX('Monthly Model'!$O$88:$BV$88,MATCH(Charts!C158,'Monthly Model'!$O$10:$BV$10,0))</f>
        <v>75799.193511645804</v>
      </c>
      <c r="E158" s="35">
        <f ca="1">+INDEX('Monthly Model'!$O$101:$BV$101,MATCH(Charts!C158,'Monthly Model'!$O$10:$BV$10,0))</f>
        <v>107611.74248859455</v>
      </c>
      <c r="F158" s="35">
        <f ca="1">+INDEX('Monthly Model'!$O$99:$BV$99,MATCH(Charts!C158,'Monthly Model'!$O$10:$BV$10,0))</f>
        <v>183410.93600024036</v>
      </c>
      <c r="G158" s="35">
        <f ca="1">+-INDEX('Monthly Model'!$O$87:$BV$87,MATCH(Charts!C158,'Monthly Model'!$O$10:$BV$10,0))</f>
        <v>191157.39009147687</v>
      </c>
      <c r="H158" s="45">
        <f ca="1">+INDEX('Monthly Model'!$O$86:$BV$86,MATCH(Charts!C158,'Monthly Model'!$O$10:$BV$10,0))</f>
        <v>266956.58360312268</v>
      </c>
      <c r="Q158" s="111" t="s">
        <v>154</v>
      </c>
      <c r="R158" s="110"/>
      <c r="S158" s="110"/>
      <c r="T158" s="110"/>
      <c r="U158" s="110"/>
    </row>
    <row r="159" spans="3:22" x14ac:dyDescent="0.35">
      <c r="C159" s="34">
        <f t="shared" ca="1" si="2"/>
        <v>44985</v>
      </c>
      <c r="D159" s="35">
        <f ca="1">+INDEX('Monthly Model'!$O$88:$BV$88,MATCH(Charts!C159,'Monthly Model'!$O$10:$BV$10,0))</f>
        <v>76866.190964991169</v>
      </c>
      <c r="E159" s="35">
        <f ca="1">+INDEX('Monthly Model'!$O$101:$BV$101,MATCH(Charts!C159,'Monthly Model'!$O$10:$BV$10,0))</f>
        <v>112178.52395689336</v>
      </c>
      <c r="F159" s="35">
        <f ca="1">+INDEX('Monthly Model'!$O$99:$BV$99,MATCH(Charts!C159,'Monthly Model'!$O$10:$BV$10,0))</f>
        <v>189044.71492188453</v>
      </c>
      <c r="G159" s="35">
        <f ca="1">+-INDEX('Monthly Model'!$O$87:$BV$87,MATCH(Charts!C159,'Monthly Model'!$O$10:$BV$10,0))</f>
        <v>190792.07549924665</v>
      </c>
      <c r="H159" s="45">
        <f ca="1">+INDEX('Monthly Model'!$O$86:$BV$86,MATCH(Charts!C159,'Monthly Model'!$O$10:$BV$10,0))</f>
        <v>267658.26646423782</v>
      </c>
      <c r="J159" s="112"/>
      <c r="K159" s="112" t="str">
        <f>+H133</f>
        <v>Home Valuation</v>
      </c>
      <c r="L159" s="112" t="str">
        <f>+G133</f>
        <v>Existing Loan Balance</v>
      </c>
      <c r="M159" s="113" t="s">
        <v>99</v>
      </c>
      <c r="N159" s="113" t="str">
        <f>+E133</f>
        <v>Other Net Assets</v>
      </c>
      <c r="O159" s="113" t="str">
        <f>+F133</f>
        <v>Net Worth</v>
      </c>
      <c r="Q159" s="127" t="s">
        <v>90</v>
      </c>
      <c r="R159" s="127" t="s">
        <v>53</v>
      </c>
      <c r="S159" s="127" t="str">
        <f>+L159</f>
        <v>Existing Loan Balance</v>
      </c>
      <c r="T159" s="127" t="s">
        <v>157</v>
      </c>
      <c r="U159" s="127" t="s">
        <v>158</v>
      </c>
      <c r="V159" s="127" t="s">
        <v>149</v>
      </c>
    </row>
    <row r="160" spans="3:22" x14ac:dyDescent="0.35">
      <c r="C160" s="34">
        <f t="shared" ca="1" si="2"/>
        <v>45016</v>
      </c>
      <c r="D160" s="35">
        <f ca="1">+INDEX('Monthly Model'!$O$88:$BV$88,MATCH(Charts!C160,'Monthly Model'!$O$10:$BV$10,0))</f>
        <v>77935.946045312274</v>
      </c>
      <c r="E160" s="35">
        <f ca="1">+INDEX('Monthly Model'!$O$101:$BV$101,MATCH(Charts!C160,'Monthly Model'!$O$10:$BV$10,0))</f>
        <v>116766.52157923476</v>
      </c>
      <c r="F160" s="35">
        <f ca="1">+INDEX('Monthly Model'!$O$99:$BV$99,MATCH(Charts!C160,'Monthly Model'!$O$10:$BV$10,0))</f>
        <v>194702.46762454702</v>
      </c>
      <c r="G160" s="35">
        <f ca="1">+-INDEX('Monthly Model'!$O$87:$BV$87,MATCH(Charts!C160,'Monthly Model'!$O$10:$BV$10,0))</f>
        <v>190425.84762053587</v>
      </c>
      <c r="H160" s="45">
        <f ca="1">+INDEX('Monthly Model'!$O$86:$BV$86,MATCH(Charts!C160,'Monthly Model'!$O$10:$BV$10,0))</f>
        <v>268361.79366584815</v>
      </c>
      <c r="I160" s="52">
        <v>1</v>
      </c>
      <c r="J160" t="str">
        <f>+D4</f>
        <v>Scenario 1</v>
      </c>
      <c r="K160" s="48">
        <f ca="1">+IF(Inputs!$C$2=Charts!$I160,H$193,K160)</f>
        <v>284315.95895105187</v>
      </c>
      <c r="L160" s="48">
        <f ca="1">+IF(Inputs!$C$2=Charts!$I160,-G$193,L160)</f>
        <v>-182133.09031471377</v>
      </c>
      <c r="M160" s="48">
        <f ca="1">+IF(Inputs!$C$2=Charts!$I160,D$193,M160)</f>
        <v>102182.8686363381</v>
      </c>
      <c r="N160" s="48">
        <f ca="1">+IF(Inputs!$C$2=Charts!$I160,E$193,N160)</f>
        <v>223320.3426409954</v>
      </c>
      <c r="O160" s="48">
        <f ca="1">+IF(Inputs!$C$2=Charts!$I160,F$193,O160)</f>
        <v>325503.2112773335</v>
      </c>
      <c r="Q160" s="48">
        <f ca="1">+K160</f>
        <v>284315.95895105187</v>
      </c>
      <c r="R160" s="48">
        <f ca="1">+-(K160*(Inputs!$C$61+Inputs!$C$62))</f>
        <v>-22745.27671608415</v>
      </c>
      <c r="S160" s="48">
        <f ca="1">+L160</f>
        <v>-182133.09031471377</v>
      </c>
      <c r="T160" s="48">
        <f ca="1">+SUM(Q160:S160)</f>
        <v>79437.591920253937</v>
      </c>
      <c r="U160" s="48">
        <f ca="1">+T160+N160</f>
        <v>302757.93456124933</v>
      </c>
    </row>
    <row r="161" spans="3:22" x14ac:dyDescent="0.35">
      <c r="C161" s="34">
        <f t="shared" ca="1" si="2"/>
        <v>45046</v>
      </c>
      <c r="D161" s="35">
        <f ca="1">+INDEX('Monthly Model'!$O$88:$BV$88,MATCH(Charts!C161,'Monthly Model'!$O$10:$BV$10,0))</f>
        <v>79008.465883587749</v>
      </c>
      <c r="E161" s="35">
        <f ca="1">+INDEX('Monthly Model'!$O$101:$BV$101,MATCH(Charts!C161,'Monthly Model'!$O$10:$BV$10,0))</f>
        <v>121375.85532215011</v>
      </c>
      <c r="F161" s="35">
        <f ca="1">+INDEX('Monthly Model'!$O$99:$BV$99,MATCH(Charts!C161,'Monthly Model'!$O$10:$BV$10,0))</f>
        <v>200384.32120573786</v>
      </c>
      <c r="G161" s="35">
        <f ca="1">+-INDEX('Monthly Model'!$O$87:$BV$87,MATCH(Charts!C161,'Monthly Model'!$O$10:$BV$10,0))</f>
        <v>190058.70417212832</v>
      </c>
      <c r="H161" s="45">
        <f ca="1">+INDEX('Monthly Model'!$O$86:$BV$86,MATCH(Charts!C161,'Monthly Model'!$O$10:$BV$10,0))</f>
        <v>269067.17005571607</v>
      </c>
      <c r="I161" s="52">
        <f>+I160+1</f>
        <v>2</v>
      </c>
      <c r="J161" s="38" t="str">
        <f>+E4</f>
        <v>Scenario 2</v>
      </c>
      <c r="K161" s="45">
        <f ca="1">+IF(Inputs!$C$2=Charts!$I161,H$193,K161)</f>
        <v>568631.91790210374</v>
      </c>
      <c r="L161" s="45">
        <f ca="1">+IF(Inputs!$C$2=Charts!$I161,-G$193,L161)</f>
        <v>-365597.09236725274</v>
      </c>
      <c r="M161" s="45">
        <f ca="1">+IF(Inputs!$C$2=Charts!$I161,D$193,M161)</f>
        <v>203034.825534851</v>
      </c>
      <c r="N161" s="45">
        <f ca="1">+IF(Inputs!$C$2=Charts!$I161,E$193,N161)</f>
        <v>135812.3775556004</v>
      </c>
      <c r="O161" s="45">
        <f ca="1">+IF(Inputs!$C$2=Charts!$I161,F$193,O161)</f>
        <v>338847.20309045142</v>
      </c>
      <c r="P161" s="12"/>
      <c r="Q161" s="45">
        <f t="shared" ref="Q161:Q163" ca="1" si="3">+K161</f>
        <v>568631.91790210374</v>
      </c>
      <c r="R161" s="48">
        <f ca="1">+-(K161*(Inputs!$C$61+Inputs!$C$62))</f>
        <v>-45490.553432168301</v>
      </c>
      <c r="S161" s="45">
        <f ca="1">+L161</f>
        <v>-365597.09236725274</v>
      </c>
      <c r="T161" s="45">
        <f ca="1">+SUM(Q161:S161)</f>
        <v>157544.27210268268</v>
      </c>
      <c r="U161" s="45">
        <f ca="1">+T161+N161</f>
        <v>293356.6496582831</v>
      </c>
      <c r="V161" s="53">
        <f ca="1">+U161/$U$160</f>
        <v>0.96894784965226299</v>
      </c>
    </row>
    <row r="162" spans="3:22" x14ac:dyDescent="0.35">
      <c r="C162" s="34">
        <f t="shared" ca="1" si="2"/>
        <v>45077</v>
      </c>
      <c r="D162" s="35">
        <f ca="1">+INDEX('Monthly Model'!$O$88:$BV$88,MATCH(Charts!C162,'Monthly Model'!$O$10:$BV$10,0))</f>
        <v>80083.757629246538</v>
      </c>
      <c r="E162" s="35">
        <f ca="1">+INDEX('Monthly Model'!$O$101:$BV$101,MATCH(Charts!C162,'Monthly Model'!$O$10:$BV$10,0))</f>
        <v>126006.64583052024</v>
      </c>
      <c r="F162" s="35">
        <f ca="1">+INDEX('Monthly Model'!$O$99:$BV$99,MATCH(Charts!C162,'Monthly Model'!$O$10:$BV$10,0))</f>
        <v>206090.40345976676</v>
      </c>
      <c r="G162" s="35">
        <f ca="1">+-INDEX('Monthly Model'!$O$87:$BV$87,MATCH(Charts!C162,'Monthly Model'!$O$10:$BV$10,0))</f>
        <v>189690.64286509974</v>
      </c>
      <c r="H162" s="45">
        <f ca="1">+INDEX('Monthly Model'!$O$86:$BV$86,MATCH(Charts!C162,'Monthly Model'!$O$10:$BV$10,0))</f>
        <v>269774.40049434628</v>
      </c>
      <c r="I162" s="52">
        <f>+I161+1</f>
        <v>3</v>
      </c>
      <c r="J162" s="38" t="str">
        <f>+F4</f>
        <v>Scenario 3</v>
      </c>
      <c r="K162" s="45">
        <f ca="1">+IF(Inputs!$C$2=Charts!$I162,H$193,K162)</f>
        <v>852947.87685315486</v>
      </c>
      <c r="L162" s="45">
        <f ca="1">+IF(Inputs!$C$2=Charts!$I162,-G$193,L162)</f>
        <v>-550338.92791960167</v>
      </c>
      <c r="M162" s="45">
        <f ca="1">+IF(Inputs!$C$2=Charts!$I162,D$193,M162)</f>
        <v>302608.94893355318</v>
      </c>
      <c r="N162" s="45">
        <f ca="1">+IF(Inputs!$C$2=Charts!$I162,E$193,N162)</f>
        <v>45243.867938748212</v>
      </c>
      <c r="O162" s="45">
        <f ca="1">+IF(Inputs!$C$2=Charts!$I162,F$193,O162)</f>
        <v>347852.8168723014</v>
      </c>
      <c r="P162" s="12"/>
      <c r="Q162" s="45">
        <f t="shared" ca="1" si="3"/>
        <v>852947.87685315486</v>
      </c>
      <c r="R162" s="48">
        <f ca="1">+-(K162*(Inputs!$C$61+Inputs!$C$62))</f>
        <v>-68235.830148252397</v>
      </c>
      <c r="S162" s="45">
        <f ca="1">+L162</f>
        <v>-550338.92791960167</v>
      </c>
      <c r="T162" s="45">
        <f ca="1">+SUM(Q162:S162)</f>
        <v>234373.11878530076</v>
      </c>
      <c r="U162" s="45">
        <f ca="1">+T162+N162</f>
        <v>279616.98672404897</v>
      </c>
      <c r="V162" s="53">
        <f ca="1">+U162/$U$160</f>
        <v>0.92356617219384929</v>
      </c>
    </row>
    <row r="163" spans="3:22" x14ac:dyDescent="0.35">
      <c r="C163" s="34">
        <f t="shared" ca="1" si="2"/>
        <v>45107</v>
      </c>
      <c r="D163" s="35">
        <f ca="1">+INDEX('Monthly Model'!$O$88:$BV$88,MATCH(Charts!C163,'Monthly Model'!$O$10:$BV$10,0))</f>
        <v>81161.828450215369</v>
      </c>
      <c r="E163" s="35">
        <f ca="1">+INDEX('Monthly Model'!$O$101:$BV$101,MATCH(Charts!C163,'Monthly Model'!$O$10:$BV$10,0))</f>
        <v>130659.01443141137</v>
      </c>
      <c r="F163" s="35">
        <f ca="1">+INDEX('Monthly Model'!$O$99:$BV$99,MATCH(Charts!C163,'Monthly Model'!$O$10:$BV$10,0))</f>
        <v>211820.84288162674</v>
      </c>
      <c r="G163" s="35">
        <f ca="1">+-INDEX('Monthly Model'!$O$87:$BV$87,MATCH(Charts!C163,'Monthly Model'!$O$10:$BV$10,0))</f>
        <v>189321.6614048036</v>
      </c>
      <c r="H163" s="45">
        <f ca="1">+INDEX('Monthly Model'!$O$86:$BV$86,MATCH(Charts!C163,'Monthly Model'!$O$10:$BV$10,0))</f>
        <v>270483.48985501897</v>
      </c>
      <c r="I163" s="52">
        <f>+I162+1</f>
        <v>4</v>
      </c>
      <c r="J163" s="38" t="str">
        <f>+G4</f>
        <v>Scenario 4</v>
      </c>
      <c r="K163" s="45">
        <f ca="1">+IF(Inputs!$C$2=Charts!$I163,H$193,K163)</f>
        <v>284315.95895105187</v>
      </c>
      <c r="L163" s="45">
        <f ca="1">+IF(Inputs!$C$2=Charts!$I163,-G$193,L163)</f>
        <v>-153441.53357626346</v>
      </c>
      <c r="M163" s="45">
        <f ca="1">+IF(Inputs!$C$2=Charts!$I163,D$193,M163)</f>
        <v>130874.42537478841</v>
      </c>
      <c r="N163" s="45">
        <f ca="1">+IF(Inputs!$C$2=Charts!$I163,E$193,N163)</f>
        <v>195139.24889748904</v>
      </c>
      <c r="O163" s="45">
        <f ca="1">+IF(Inputs!$C$2=Charts!$I163,F$193,O163)</f>
        <v>326013.67427227745</v>
      </c>
      <c r="Q163" s="45">
        <f t="shared" ca="1" si="3"/>
        <v>284315.95895105187</v>
      </c>
      <c r="R163" s="48">
        <f ca="1">+-(K163*(Inputs!$C$61+Inputs!$C$62))</f>
        <v>-22745.27671608415</v>
      </c>
      <c r="S163" s="45">
        <f ca="1">+L163</f>
        <v>-153441.53357626346</v>
      </c>
      <c r="T163" s="45">
        <f ca="1">+SUM(Q163:S163)</f>
        <v>108129.14865870425</v>
      </c>
      <c r="U163" s="45">
        <f ca="1">+T163+N163</f>
        <v>303268.39755619329</v>
      </c>
      <c r="V163" s="53">
        <f ca="1">+U163/$U$160</f>
        <v>1.0016860433259451</v>
      </c>
    </row>
    <row r="164" spans="3:22" x14ac:dyDescent="0.35">
      <c r="C164" s="34">
        <f t="shared" ca="1" si="2"/>
        <v>45138</v>
      </c>
      <c r="D164" s="35">
        <f ca="1">+INDEX('Monthly Model'!$O$88:$BV$88,MATCH(Charts!C164,'Monthly Model'!$O$10:$BV$10,0))</f>
        <v>82242.685532966832</v>
      </c>
      <c r="E164" s="35">
        <f ca="1">+INDEX('Monthly Model'!$O$101:$BV$101,MATCH(Charts!C164,'Monthly Model'!$O$10:$BV$10,0))</f>
        <v>135333.08313793229</v>
      </c>
      <c r="F164" s="35">
        <f ca="1">+INDEX('Monthly Model'!$O$99:$BV$99,MATCH(Charts!C164,'Monthly Model'!$O$10:$BV$10,0))</f>
        <v>217575.76867089912</v>
      </c>
      <c r="G164" s="35">
        <f ca="1">+-INDEX('Monthly Model'!$O$87:$BV$87,MATCH(Charts!C164,'Monthly Model'!$O$10:$BV$10,0))</f>
        <v>188951.75749085672</v>
      </c>
      <c r="H164" s="45">
        <f ca="1">+INDEX('Monthly Model'!$O$86:$BV$86,MATCH(Charts!C164,'Monthly Model'!$O$10:$BV$10,0))</f>
        <v>271194.44302382355</v>
      </c>
    </row>
    <row r="165" spans="3:22" x14ac:dyDescent="0.35">
      <c r="C165" s="34">
        <f t="shared" ca="1" si="2"/>
        <v>45169</v>
      </c>
      <c r="D165" s="35">
        <f ca="1">+INDEX('Monthly Model'!$O$88:$BV$88,MATCH(Charts!C165,'Monthly Model'!$O$10:$BV$10,0))</f>
        <v>83326.336082567374</v>
      </c>
      <c r="E165" s="35">
        <f ca="1">+INDEX('Monthly Model'!$O$101:$BV$101,MATCH(Charts!C165,'Monthly Model'!$O$10:$BV$10,0))</f>
        <v>140028.97465311381</v>
      </c>
      <c r="F165" s="35">
        <f ca="1">+INDEX('Monthly Model'!$O$99:$BV$99,MATCH(Charts!C165,'Monthly Model'!$O$10:$BV$10,0))</f>
        <v>223355.31073568118</v>
      </c>
      <c r="G165" s="35">
        <f ca="1">+-INDEX('Monthly Model'!$O$87:$BV$87,MATCH(Charts!C165,'Monthly Model'!$O$10:$BV$10,0))</f>
        <v>188580.92881712495</v>
      </c>
      <c r="H165" s="45">
        <f ca="1">+INDEX('Monthly Model'!$O$86:$BV$86,MATCH(Charts!C165,'Monthly Model'!$O$10:$BV$10,0))</f>
        <v>271907.26489969232</v>
      </c>
      <c r="L165" s="54" t="s">
        <v>129</v>
      </c>
      <c r="M165" s="54" t="s">
        <v>152</v>
      </c>
      <c r="N165" s="54" t="s">
        <v>112</v>
      </c>
      <c r="O165" s="54" t="s">
        <v>99</v>
      </c>
      <c r="P165" s="54" t="s">
        <v>68</v>
      </c>
      <c r="R165" s="12"/>
    </row>
    <row r="166" spans="3:22" x14ac:dyDescent="0.35">
      <c r="C166" s="34">
        <f t="shared" ca="1" si="2"/>
        <v>45199</v>
      </c>
      <c r="D166" s="35">
        <f ca="1">+INDEX('Monthly Model'!$O$88:$BV$88,MATCH(Charts!C166,'Monthly Model'!$O$10:$BV$10,0))</f>
        <v>84412.787322725257</v>
      </c>
      <c r="E166" s="35">
        <f ca="1">+INDEX('Monthly Model'!$O$101:$BV$101,MATCH(Charts!C166,'Monthly Model'!$O$10:$BV$10,0))</f>
        <v>144746.81237380969</v>
      </c>
      <c r="F166" s="35">
        <f ca="1">+INDEX('Monthly Model'!$O$99:$BV$99,MATCH(Charts!C166,'Monthly Model'!$O$10:$BV$10,0))</f>
        <v>229159.59969653495</v>
      </c>
      <c r="G166" s="35">
        <f ca="1">+-INDEX('Monthly Model'!$O$87:$BV$87,MATCH(Charts!C166,'Monthly Model'!$O$10:$BV$10,0))</f>
        <v>188209.17307170885</v>
      </c>
      <c r="H166" s="45">
        <f ca="1">+INDEX('Monthly Model'!$O$86:$BV$86,MATCH(Charts!C166,'Monthly Model'!$O$10:$BV$10,0))</f>
        <v>272621.96039443411</v>
      </c>
      <c r="J166" s="49"/>
      <c r="K166" s="49"/>
      <c r="L166" s="126" t="s">
        <v>150</v>
      </c>
      <c r="M166" s="126" t="s">
        <v>52</v>
      </c>
      <c r="N166" s="126" t="s">
        <v>151</v>
      </c>
      <c r="O166" s="126" t="s">
        <v>153</v>
      </c>
      <c r="P166" s="49"/>
      <c r="R166" s="12"/>
    </row>
    <row r="167" spans="3:22" x14ac:dyDescent="0.35">
      <c r="C167" s="34">
        <f t="shared" ca="1" si="2"/>
        <v>45230</v>
      </c>
      <c r="D167" s="35">
        <f ca="1">+INDEX('Monthly Model'!$O$88:$BV$88,MATCH(Charts!C167,'Monthly Model'!$O$10:$BV$10,0))</f>
        <v>85502.04649583908</v>
      </c>
      <c r="E167" s="35">
        <f ca="1">+INDEX('Monthly Model'!$O$101:$BV$101,MATCH(Charts!C167,'Monthly Model'!$O$10:$BV$10,0))</f>
        <v>149486.72039462006</v>
      </c>
      <c r="F167" s="35">
        <f ca="1">+INDEX('Monthly Model'!$O$99:$BV$99,MATCH(Charts!C167,'Monthly Model'!$O$10:$BV$10,0))</f>
        <v>234988.76689045914</v>
      </c>
      <c r="G167" s="35">
        <f ca="1">+-INDEX('Monthly Model'!$O$87:$BV$87,MATCH(Charts!C167,'Monthly Model'!$O$10:$BV$10,0))</f>
        <v>187836.48793692922</v>
      </c>
      <c r="H167" s="45">
        <f ca="1">+INDEX('Monthly Model'!$O$86:$BV$86,MATCH(Charts!C167,'Monthly Model'!$O$10:$BV$10,0))</f>
        <v>273338.5344327683</v>
      </c>
      <c r="I167" s="52">
        <v>1</v>
      </c>
      <c r="J167" t="str">
        <f>+J160</f>
        <v>Scenario 1</v>
      </c>
      <c r="K167" s="53"/>
      <c r="L167" s="53">
        <f ca="1">+-L160/Inputs!D16</f>
        <v>0.91066545157356882</v>
      </c>
      <c r="M167" s="53">
        <f ca="1">+M160/K160</f>
        <v>0.35939899052212543</v>
      </c>
      <c r="N167" s="53">
        <f ca="1">+N160/O160</f>
        <v>0.68607723335399973</v>
      </c>
      <c r="O167" s="53">
        <f ca="1">+M160/O160</f>
        <v>0.31392276664600033</v>
      </c>
      <c r="P167" s="53">
        <f ca="1">+SUM(N167:O167)</f>
        <v>1</v>
      </c>
      <c r="R167" s="12"/>
    </row>
    <row r="168" spans="3:22" x14ac:dyDescent="0.35">
      <c r="C168" s="34">
        <f t="shared" ca="1" si="2"/>
        <v>45260</v>
      </c>
      <c r="D168" s="35">
        <f ca="1">+INDEX('Monthly Model'!$O$88:$BV$88,MATCH(Charts!C168,'Monthly Model'!$O$10:$BV$10,0))</f>
        <v>86594.120863046002</v>
      </c>
      <c r="E168" s="35">
        <f ca="1">+INDEX('Monthly Model'!$O$101:$BV$101,MATCH(Charts!C168,'Monthly Model'!$O$10:$BV$10,0))</f>
        <v>154248.82351183667</v>
      </c>
      <c r="F168" s="35">
        <f ca="1">+INDEX('Monthly Model'!$O$99:$BV$99,MATCH(Charts!C168,'Monthly Model'!$O$10:$BV$10,0))</f>
        <v>240842.94437488267</v>
      </c>
      <c r="G168" s="35">
        <f ca="1">+-INDEX('Monthly Model'!$O$87:$BV$87,MATCH(Charts!C168,'Monthly Model'!$O$10:$BV$10,0))</f>
        <v>187462.87108931263</v>
      </c>
      <c r="H168" s="45">
        <f ca="1">+INDEX('Monthly Model'!$O$86:$BV$86,MATCH(Charts!C168,'Monthly Model'!$O$10:$BV$10,0))</f>
        <v>274056.99195235863</v>
      </c>
      <c r="I168" s="52">
        <f>+I167+1</f>
        <v>2</v>
      </c>
      <c r="J168" t="str">
        <f>+J161</f>
        <v>Scenario 2</v>
      </c>
      <c r="K168" s="53"/>
      <c r="L168" s="53">
        <f ca="1">+-L161/Inputs!E16</f>
        <v>0.91399273091813182</v>
      </c>
      <c r="M168" s="53">
        <f ca="1">+M161/K161</f>
        <v>0.35705843999035891</v>
      </c>
      <c r="N168" s="53">
        <f ca="1">+N161/O161</f>
        <v>0.40080713760339587</v>
      </c>
      <c r="O168" s="53">
        <f ca="1">+M161/O161</f>
        <v>0.59919286239660408</v>
      </c>
      <c r="P168" s="53">
        <f t="shared" ref="P168:P170" ca="1" si="4">+SUM(N168:O168)</f>
        <v>1</v>
      </c>
      <c r="R168" s="12"/>
    </row>
    <row r="169" spans="3:22" x14ac:dyDescent="0.35">
      <c r="C169" s="34">
        <f t="shared" ca="1" si="2"/>
        <v>45291</v>
      </c>
      <c r="D169" s="35">
        <f ca="1">+INDEX('Monthly Model'!$O$88:$BV$88,MATCH(Charts!C169,'Monthly Model'!$O$10:$BV$10,0))</f>
        <v>87689.017704270256</v>
      </c>
      <c r="E169" s="35">
        <f ca="1">+INDEX('Monthly Model'!$O$101:$BV$101,MATCH(Charts!C169,'Monthly Model'!$O$10:$BV$10,0))</f>
        <v>159033.24722741067</v>
      </c>
      <c r="F169" s="35">
        <f ca="1">+INDEX('Monthly Model'!$O$99:$BV$99,MATCH(Charts!C169,'Monthly Model'!$O$10:$BV$10,0))</f>
        <v>246722.26493168093</v>
      </c>
      <c r="G169" s="35">
        <f ca="1">+-INDEX('Monthly Model'!$O$87:$BV$87,MATCH(Charts!C169,'Monthly Model'!$O$10:$BV$10,0))</f>
        <v>187088.32019957702</v>
      </c>
      <c r="H169" s="45">
        <f ca="1">+INDEX('Monthly Model'!$O$86:$BV$86,MATCH(Charts!C169,'Monthly Model'!$O$10:$BV$10,0))</f>
        <v>274777.33790384728</v>
      </c>
      <c r="I169" s="52">
        <f>+I168+1</f>
        <v>3</v>
      </c>
      <c r="J169" t="str">
        <f>+J162</f>
        <v>Scenario 3</v>
      </c>
      <c r="K169" s="53"/>
      <c r="L169" s="53">
        <f ca="1">+-L162/Inputs!F16</f>
        <v>0.91723154653266947</v>
      </c>
      <c r="M169" s="53">
        <f ca="1">+M162/K162</f>
        <v>0.35478011862810571</v>
      </c>
      <c r="N169" s="53">
        <f ca="1">+N162/O162</f>
        <v>0.13006612493627578</v>
      </c>
      <c r="O169" s="53">
        <f ca="1">+M162/O162</f>
        <v>0.86993387506372422</v>
      </c>
      <c r="P169" s="53">
        <f t="shared" ca="1" si="4"/>
        <v>1</v>
      </c>
    </row>
    <row r="170" spans="3:22" x14ac:dyDescent="0.35">
      <c r="C170" s="34">
        <f t="shared" ca="1" si="2"/>
        <v>45322</v>
      </c>
      <c r="D170" s="35">
        <f ca="1">+INDEX('Monthly Model'!$O$88:$BV$88,MATCH(Charts!C170,'Monthly Model'!$O$10:$BV$10,0))</f>
        <v>88786.744318271813</v>
      </c>
      <c r="E170" s="35">
        <f ca="1">+INDEX('Monthly Model'!$O$101:$BV$101,MATCH(Charts!C170,'Monthly Model'!$O$10:$BV$10,0))</f>
        <v>163840.11775294278</v>
      </c>
      <c r="F170" s="35">
        <f ca="1">+INDEX('Monthly Model'!$O$99:$BV$99,MATCH(Charts!C170,'Monthly Model'!$O$10:$BV$10,0))</f>
        <v>252626.86207121459</v>
      </c>
      <c r="G170" s="35">
        <f ca="1">+-INDEX('Monthly Model'!$O$87:$BV$87,MATCH(Charts!C170,'Monthly Model'!$O$10:$BV$10,0))</f>
        <v>186712.83293261705</v>
      </c>
      <c r="H170" s="45">
        <f ca="1">+INDEX('Monthly Model'!$O$86:$BV$86,MATCH(Charts!C170,'Monthly Model'!$O$10:$BV$10,0))</f>
        <v>275499.57725088886</v>
      </c>
      <c r="I170" s="52">
        <f>+I169+1</f>
        <v>4</v>
      </c>
      <c r="J170" t="str">
        <f>+J163</f>
        <v>Scenario 4</v>
      </c>
      <c r="K170" s="53"/>
      <c r="L170" s="53">
        <f ca="1">+-L163/Inputs!G16</f>
        <v>0.76720766788131733</v>
      </c>
      <c r="M170" s="53">
        <f ca="1">+M163/K163</f>
        <v>0.46031332837464772</v>
      </c>
      <c r="N170" s="53">
        <f ca="1">+N163/O163</f>
        <v>0.59856154602433709</v>
      </c>
      <c r="O170" s="53">
        <f ca="1">+M163/O163</f>
        <v>0.40143845397566291</v>
      </c>
      <c r="P170" s="53">
        <f t="shared" ca="1" si="4"/>
        <v>1</v>
      </c>
    </row>
    <row r="171" spans="3:22" x14ac:dyDescent="0.35">
      <c r="C171" s="34">
        <f t="shared" ca="1" si="2"/>
        <v>45351</v>
      </c>
      <c r="D171" s="35">
        <f ca="1">+INDEX('Monthly Model'!$O$88:$BV$88,MATCH(Charts!C171,'Monthly Model'!$O$10:$BV$10,0))</f>
        <v>89887.308022695215</v>
      </c>
      <c r="E171" s="35">
        <f ca="1">+INDEX('Monthly Model'!$O$101:$BV$101,MATCH(Charts!C171,'Monthly Model'!$O$10:$BV$10,0))</f>
        <v>168669.56201369586</v>
      </c>
      <c r="F171" s="35">
        <f ca="1">+INDEX('Monthly Model'!$O$99:$BV$99,MATCH(Charts!C171,'Monthly Model'!$O$10:$BV$10,0))</f>
        <v>258556.87003639108</v>
      </c>
      <c r="G171" s="35">
        <f ca="1">+-INDEX('Monthly Model'!$O$87:$BV$87,MATCH(Charts!C171,'Monthly Model'!$O$10:$BV$10,0))</f>
        <v>186336.40694748968</v>
      </c>
      <c r="H171" s="45">
        <f ca="1">+INDEX('Monthly Model'!$O$86:$BV$86,MATCH(Charts!C171,'Monthly Model'!$O$10:$BV$10,0))</f>
        <v>276223.7149701849</v>
      </c>
    </row>
    <row r="172" spans="3:22" x14ac:dyDescent="0.35">
      <c r="C172" s="34">
        <f t="shared" ca="1" si="2"/>
        <v>45382</v>
      </c>
      <c r="D172" s="35">
        <f ca="1">+INDEX('Monthly Model'!$O$88:$BV$88,MATCH(Charts!C172,'Monthly Model'!$O$10:$BV$10,0))</f>
        <v>90990.716154118214</v>
      </c>
      <c r="E172" s="35">
        <f ca="1">+INDEX('Monthly Model'!$O$101:$BV$101,MATCH(Charts!C172,'Monthly Model'!$O$10:$BV$10,0))</f>
        <v>173521.70765263052</v>
      </c>
      <c r="F172" s="35">
        <f ca="1">+INDEX('Monthly Model'!$O$99:$BV$99,MATCH(Charts!C172,'Monthly Model'!$O$10:$BV$10,0))</f>
        <v>264512.4238067487</v>
      </c>
      <c r="G172" s="35">
        <f ca="1">+-INDEX('Monthly Model'!$O$87:$BV$87,MATCH(Charts!C172,'Monthly Model'!$O$10:$BV$10,0))</f>
        <v>185959.03989739952</v>
      </c>
      <c r="H172" s="45">
        <f ca="1">+INDEX('Monthly Model'!$O$86:$BV$86,MATCH(Charts!C172,'Monthly Model'!$O$10:$BV$10,0))</f>
        <v>276949.75605151773</v>
      </c>
    </row>
    <row r="173" spans="3:22" x14ac:dyDescent="0.35">
      <c r="C173" s="34">
        <f t="shared" ca="1" si="2"/>
        <v>45412</v>
      </c>
      <c r="D173" s="35">
        <f ca="1">+INDEX('Monthly Model'!$O$88:$BV$88,MATCH(Charts!C173,'Monthly Model'!$O$10:$BV$10,0))</f>
        <v>92096.976068101183</v>
      </c>
      <c r="E173" s="35">
        <f ca="1">+INDEX('Monthly Model'!$O$101:$BV$101,MATCH(Charts!C173,'Monthly Model'!$O$10:$BV$10,0))</f>
        <v>178396.68303446315</v>
      </c>
      <c r="F173" s="35">
        <f ca="1">+INDEX('Monthly Model'!$O$99:$BV$99,MATCH(Charts!C173,'Monthly Model'!$O$10:$BV$10,0))</f>
        <v>270493.65910256433</v>
      </c>
      <c r="G173" s="35">
        <f ca="1">+-INDEX('Monthly Model'!$O$87:$BV$87,MATCH(Charts!C173,'Monthly Model'!$O$10:$BV$10,0))</f>
        <v>185580.72942968411</v>
      </c>
      <c r="H173" s="45">
        <f ca="1">+INDEX('Monthly Model'!$O$86:$BV$86,MATCH(Charts!C173,'Monthly Model'!$O$10:$BV$10,0))</f>
        <v>277677.7054977853</v>
      </c>
    </row>
    <row r="174" spans="3:22" x14ac:dyDescent="0.35">
      <c r="C174" s="34">
        <f t="shared" ca="1" si="2"/>
        <v>45443</v>
      </c>
      <c r="D174" s="35">
        <f ca="1">+INDEX('Monthly Model'!$O$88:$BV$88,MATCH(Charts!C174,'Monthly Model'!$O$10:$BV$10,0))</f>
        <v>93206.095139235898</v>
      </c>
      <c r="E174" s="35">
        <f ca="1">+INDEX('Monthly Model'!$O$101:$BV$101,MATCH(Charts!C174,'Monthly Model'!$O$10:$BV$10,0))</f>
        <v>183294.61724974716</v>
      </c>
      <c r="F174" s="35">
        <f ca="1">+INDEX('Monthly Model'!$O$99:$BV$99,MATCH(Charts!C174,'Monthly Model'!$O$10:$BV$10,0))</f>
        <v>276500.71238898305</v>
      </c>
      <c r="G174" s="35">
        <f ca="1">+-INDEX('Monthly Model'!$O$87:$BV$87,MATCH(Charts!C174,'Monthly Model'!$O$10:$BV$10,0))</f>
        <v>185201.47318579943</v>
      </c>
      <c r="H174" s="45">
        <f ca="1">+INDEX('Monthly Model'!$O$86:$BV$86,MATCH(Charts!C174,'Monthly Model'!$O$10:$BV$10,0))</f>
        <v>278407.56832503533</v>
      </c>
    </row>
    <row r="175" spans="3:22" x14ac:dyDescent="0.35">
      <c r="C175" s="34">
        <f t="shared" ca="1" si="2"/>
        <v>45473</v>
      </c>
      <c r="D175" s="35">
        <f ca="1">+INDEX('Monthly Model'!$O$88:$BV$88,MATCH(Charts!C175,'Monthly Model'!$O$10:$BV$10,0))</f>
        <v>94318.080761194928</v>
      </c>
      <c r="E175" s="35">
        <f ca="1">+INDEX('Monthly Model'!$O$101:$BV$101,MATCH(Charts!C175,'Monthly Model'!$O$10:$BV$10,0))</f>
        <v>188215.64011897717</v>
      </c>
      <c r="F175" s="35">
        <f ca="1">+INDEX('Monthly Model'!$O$99:$BV$99,MATCH(Charts!C175,'Monthly Model'!$O$10:$BV$10,0))</f>
        <v>282533.7208801721</v>
      </c>
      <c r="G175" s="35">
        <f ca="1">+-INDEX('Monthly Model'!$O$87:$BV$87,MATCH(Charts!C175,'Monthly Model'!$O$10:$BV$10,0))</f>
        <v>184821.26880130504</v>
      </c>
      <c r="H175" s="45">
        <f ca="1">+INDEX('Monthly Model'!$O$86:$BV$86,MATCH(Charts!C175,'Monthly Model'!$O$10:$BV$10,0))</f>
        <v>279139.34956249996</v>
      </c>
    </row>
    <row r="176" spans="3:22" x14ac:dyDescent="0.35">
      <c r="C176" s="34">
        <f t="shared" ca="1" si="2"/>
        <v>45504</v>
      </c>
      <c r="D176" s="35">
        <f ca="1">+INDEX('Monthly Model'!$O$88:$BV$88,MATCH(Charts!C176,'Monthly Model'!$O$10:$BV$10,0))</f>
        <v>95432.940346781106</v>
      </c>
      <c r="E176" s="35">
        <f ca="1">+INDEX('Monthly Model'!$O$101:$BV$101,MATCH(Charts!C176,'Monthly Model'!$O$10:$BV$10,0))</f>
        <v>193159.88219671661</v>
      </c>
      <c r="F176" s="35">
        <f ca="1">+INDEX('Monthly Model'!$O$99:$BV$99,MATCH(Charts!C176,'Monthly Model'!$O$10:$BV$10,0))</f>
        <v>288592.82254349772</v>
      </c>
      <c r="G176" s="35">
        <f ca="1">+-INDEX('Monthly Model'!$O$87:$BV$87,MATCH(Charts!C176,'Monthly Model'!$O$10:$BV$10,0))</f>
        <v>184440.1139058494</v>
      </c>
      <c r="H176" s="45">
        <f ca="1">+INDEX('Monthly Model'!$O$86:$BV$86,MATCH(Charts!C176,'Monthly Model'!$O$10:$BV$10,0))</f>
        <v>279873.05425263051</v>
      </c>
    </row>
    <row r="177" spans="3:8" x14ac:dyDescent="0.35">
      <c r="C177" s="34">
        <f t="shared" ca="1" si="2"/>
        <v>45535</v>
      </c>
      <c r="D177" s="35">
        <f ca="1">+INDEX('Monthly Model'!$O$88:$BV$88,MATCH(Charts!C177,'Monthly Model'!$O$10:$BV$10,0))</f>
        <v>96550.681327976985</v>
      </c>
      <c r="E177" s="35">
        <f ca="1">+INDEX('Monthly Model'!$O$101:$BV$101,MATCH(Charts!C177,'Monthly Model'!$O$10:$BV$10,0))</f>
        <v>198127.47477574827</v>
      </c>
      <c r="F177" s="35">
        <f ca="1">+INDEX('Monthly Model'!$O$99:$BV$99,MATCH(Charts!C177,'Monthly Model'!$O$10:$BV$10,0))</f>
        <v>294678.15610372525</v>
      </c>
      <c r="G177" s="35">
        <f ca="1">+-INDEX('Monthly Model'!$O$87:$BV$87,MATCH(Charts!C177,'Monthly Model'!$O$10:$BV$10,0))</f>
        <v>184058.00612315512</v>
      </c>
      <c r="H177" s="45">
        <f ca="1">+INDEX('Monthly Model'!$O$86:$BV$86,MATCH(Charts!C177,'Monthly Model'!$O$10:$BV$10,0))</f>
        <v>280608.68745113211</v>
      </c>
    </row>
    <row r="178" spans="3:8" x14ac:dyDescent="0.35">
      <c r="C178" s="34">
        <f t="shared" ca="1" si="2"/>
        <v>45230</v>
      </c>
      <c r="D178" s="35">
        <f ca="1">+INDEX('Monthly Model'!$O$88:$BV$88,MATCH(Charts!C178,'Monthly Model'!$O$10:$BV$10,0))</f>
        <v>85502.04649583908</v>
      </c>
      <c r="E178" s="35">
        <f ca="1">+INDEX('Monthly Model'!$O$101:$BV$101,MATCH(Charts!C178,'Monthly Model'!$O$10:$BV$10,0))</f>
        <v>149486.72039462006</v>
      </c>
      <c r="F178" s="35">
        <f ca="1">+INDEX('Monthly Model'!$O$99:$BV$99,MATCH(Charts!C178,'Monthly Model'!$O$10:$BV$10,0))</f>
        <v>234988.76689045914</v>
      </c>
      <c r="G178" s="35">
        <f ca="1">+-INDEX('Monthly Model'!$O$87:$BV$87,MATCH(Charts!C178,'Monthly Model'!$O$10:$BV$10,0))</f>
        <v>187836.48793692922</v>
      </c>
      <c r="H178" s="45">
        <f ca="1">+INDEX('Monthly Model'!$O$86:$BV$86,MATCH(Charts!C178,'Monthly Model'!$O$10:$BV$10,0))</f>
        <v>273338.5344327683</v>
      </c>
    </row>
    <row r="179" spans="3:8" x14ac:dyDescent="0.35">
      <c r="C179" s="34">
        <f t="shared" ca="1" si="2"/>
        <v>45260</v>
      </c>
      <c r="D179" s="35">
        <f ca="1">+INDEX('Monthly Model'!$O$88:$BV$88,MATCH(Charts!C179,'Monthly Model'!$O$10:$BV$10,0))</f>
        <v>86594.120863046002</v>
      </c>
      <c r="E179" s="35">
        <f ca="1">+INDEX('Monthly Model'!$O$101:$BV$101,MATCH(Charts!C179,'Monthly Model'!$O$10:$BV$10,0))</f>
        <v>154248.82351183667</v>
      </c>
      <c r="F179" s="35">
        <f ca="1">+INDEX('Monthly Model'!$O$99:$BV$99,MATCH(Charts!C179,'Monthly Model'!$O$10:$BV$10,0))</f>
        <v>240842.94437488267</v>
      </c>
      <c r="G179" s="35">
        <f ca="1">+-INDEX('Monthly Model'!$O$87:$BV$87,MATCH(Charts!C179,'Monthly Model'!$O$10:$BV$10,0))</f>
        <v>187462.87108931263</v>
      </c>
      <c r="H179" s="45">
        <f ca="1">+INDEX('Monthly Model'!$O$86:$BV$86,MATCH(Charts!C179,'Monthly Model'!$O$10:$BV$10,0))</f>
        <v>274056.99195235863</v>
      </c>
    </row>
    <row r="180" spans="3:8" x14ac:dyDescent="0.35">
      <c r="C180" s="34">
        <f t="shared" ca="1" si="2"/>
        <v>45291</v>
      </c>
      <c r="D180" s="35">
        <f ca="1">+INDEX('Monthly Model'!$O$88:$BV$88,MATCH(Charts!C180,'Monthly Model'!$O$10:$BV$10,0))</f>
        <v>87689.017704270256</v>
      </c>
      <c r="E180" s="35">
        <f ca="1">+INDEX('Monthly Model'!$O$101:$BV$101,MATCH(Charts!C180,'Monthly Model'!$O$10:$BV$10,0))</f>
        <v>159033.24722741067</v>
      </c>
      <c r="F180" s="35">
        <f ca="1">+INDEX('Monthly Model'!$O$99:$BV$99,MATCH(Charts!C180,'Monthly Model'!$O$10:$BV$10,0))</f>
        <v>246722.26493168093</v>
      </c>
      <c r="G180" s="35">
        <f ca="1">+-INDEX('Monthly Model'!$O$87:$BV$87,MATCH(Charts!C180,'Monthly Model'!$O$10:$BV$10,0))</f>
        <v>187088.32019957702</v>
      </c>
      <c r="H180" s="45">
        <f ca="1">+INDEX('Monthly Model'!$O$86:$BV$86,MATCH(Charts!C180,'Monthly Model'!$O$10:$BV$10,0))</f>
        <v>274777.33790384728</v>
      </c>
    </row>
    <row r="181" spans="3:8" x14ac:dyDescent="0.35">
      <c r="C181" s="34">
        <f t="shared" ca="1" si="2"/>
        <v>45322</v>
      </c>
      <c r="D181" s="35">
        <f ca="1">+INDEX('Monthly Model'!$O$88:$BV$88,MATCH(Charts!C181,'Monthly Model'!$O$10:$BV$10,0))</f>
        <v>88786.744318271813</v>
      </c>
      <c r="E181" s="35">
        <f ca="1">+INDEX('Monthly Model'!$O$101:$BV$101,MATCH(Charts!C181,'Monthly Model'!$O$10:$BV$10,0))</f>
        <v>163840.11775294278</v>
      </c>
      <c r="F181" s="35">
        <f ca="1">+INDEX('Monthly Model'!$O$99:$BV$99,MATCH(Charts!C181,'Monthly Model'!$O$10:$BV$10,0))</f>
        <v>252626.86207121459</v>
      </c>
      <c r="G181" s="35">
        <f ca="1">+-INDEX('Monthly Model'!$O$87:$BV$87,MATCH(Charts!C181,'Monthly Model'!$O$10:$BV$10,0))</f>
        <v>186712.83293261705</v>
      </c>
      <c r="H181" s="45">
        <f ca="1">+INDEX('Monthly Model'!$O$86:$BV$86,MATCH(Charts!C181,'Monthly Model'!$O$10:$BV$10,0))</f>
        <v>275499.57725088886</v>
      </c>
    </row>
    <row r="182" spans="3:8" x14ac:dyDescent="0.35">
      <c r="C182" s="34">
        <f t="shared" ca="1" si="2"/>
        <v>45351</v>
      </c>
      <c r="D182" s="35">
        <f ca="1">+INDEX('Monthly Model'!$O$88:$BV$88,MATCH(Charts!C182,'Monthly Model'!$O$10:$BV$10,0))</f>
        <v>89887.308022695215</v>
      </c>
      <c r="E182" s="35">
        <f ca="1">+INDEX('Monthly Model'!$O$101:$BV$101,MATCH(Charts!C182,'Monthly Model'!$O$10:$BV$10,0))</f>
        <v>168669.56201369586</v>
      </c>
      <c r="F182" s="35">
        <f ca="1">+INDEX('Monthly Model'!$O$99:$BV$99,MATCH(Charts!C182,'Monthly Model'!$O$10:$BV$10,0))</f>
        <v>258556.87003639108</v>
      </c>
      <c r="G182" s="35">
        <f ca="1">+-INDEX('Monthly Model'!$O$87:$BV$87,MATCH(Charts!C182,'Monthly Model'!$O$10:$BV$10,0))</f>
        <v>186336.40694748968</v>
      </c>
      <c r="H182" s="45">
        <f ca="1">+INDEX('Monthly Model'!$O$86:$BV$86,MATCH(Charts!C182,'Monthly Model'!$O$10:$BV$10,0))</f>
        <v>276223.7149701849</v>
      </c>
    </row>
    <row r="183" spans="3:8" x14ac:dyDescent="0.35">
      <c r="C183" s="34">
        <f t="shared" ca="1" si="2"/>
        <v>45382</v>
      </c>
      <c r="D183" s="35">
        <f ca="1">+INDEX('Monthly Model'!$O$88:$BV$88,MATCH(Charts!C183,'Monthly Model'!$O$10:$BV$10,0))</f>
        <v>90990.716154118214</v>
      </c>
      <c r="E183" s="35">
        <f ca="1">+INDEX('Monthly Model'!$O$101:$BV$101,MATCH(Charts!C183,'Monthly Model'!$O$10:$BV$10,0))</f>
        <v>173521.70765263052</v>
      </c>
      <c r="F183" s="35">
        <f ca="1">+INDEX('Monthly Model'!$O$99:$BV$99,MATCH(Charts!C183,'Monthly Model'!$O$10:$BV$10,0))</f>
        <v>264512.4238067487</v>
      </c>
      <c r="G183" s="35">
        <f ca="1">+-INDEX('Monthly Model'!$O$87:$BV$87,MATCH(Charts!C183,'Monthly Model'!$O$10:$BV$10,0))</f>
        <v>185959.03989739952</v>
      </c>
      <c r="H183" s="45">
        <f ca="1">+INDEX('Monthly Model'!$O$86:$BV$86,MATCH(Charts!C183,'Monthly Model'!$O$10:$BV$10,0))</f>
        <v>276949.75605151773</v>
      </c>
    </row>
    <row r="184" spans="3:8" x14ac:dyDescent="0.35">
      <c r="C184" s="34">
        <f t="shared" ca="1" si="2"/>
        <v>45412</v>
      </c>
      <c r="D184" s="35">
        <f ca="1">+INDEX('Monthly Model'!$O$88:$BV$88,MATCH(Charts!C184,'Monthly Model'!$O$10:$BV$10,0))</f>
        <v>92096.976068101183</v>
      </c>
      <c r="E184" s="35">
        <f ca="1">+INDEX('Monthly Model'!$O$101:$BV$101,MATCH(Charts!C184,'Monthly Model'!$O$10:$BV$10,0))</f>
        <v>178396.68303446315</v>
      </c>
      <c r="F184" s="35">
        <f ca="1">+INDEX('Monthly Model'!$O$99:$BV$99,MATCH(Charts!C184,'Monthly Model'!$O$10:$BV$10,0))</f>
        <v>270493.65910256433</v>
      </c>
      <c r="G184" s="35">
        <f ca="1">+-INDEX('Monthly Model'!$O$87:$BV$87,MATCH(Charts!C184,'Monthly Model'!$O$10:$BV$10,0))</f>
        <v>185580.72942968411</v>
      </c>
      <c r="H184" s="45">
        <f ca="1">+INDEX('Monthly Model'!$O$86:$BV$86,MATCH(Charts!C184,'Monthly Model'!$O$10:$BV$10,0))</f>
        <v>277677.7054977853</v>
      </c>
    </row>
    <row r="185" spans="3:8" x14ac:dyDescent="0.35">
      <c r="C185" s="34">
        <f t="shared" ca="1" si="2"/>
        <v>45443</v>
      </c>
      <c r="D185" s="35">
        <f ca="1">+INDEX('Monthly Model'!$O$88:$BV$88,MATCH(Charts!C185,'Monthly Model'!$O$10:$BV$10,0))</f>
        <v>93206.095139235898</v>
      </c>
      <c r="E185" s="35">
        <f ca="1">+INDEX('Monthly Model'!$O$101:$BV$101,MATCH(Charts!C185,'Monthly Model'!$O$10:$BV$10,0))</f>
        <v>183294.61724974716</v>
      </c>
      <c r="F185" s="35">
        <f ca="1">+INDEX('Monthly Model'!$O$99:$BV$99,MATCH(Charts!C185,'Monthly Model'!$O$10:$BV$10,0))</f>
        <v>276500.71238898305</v>
      </c>
      <c r="G185" s="35">
        <f ca="1">+-INDEX('Monthly Model'!$O$87:$BV$87,MATCH(Charts!C185,'Monthly Model'!$O$10:$BV$10,0))</f>
        <v>185201.47318579943</v>
      </c>
      <c r="H185" s="45">
        <f ca="1">+INDEX('Monthly Model'!$O$86:$BV$86,MATCH(Charts!C185,'Monthly Model'!$O$10:$BV$10,0))</f>
        <v>278407.56832503533</v>
      </c>
    </row>
    <row r="186" spans="3:8" x14ac:dyDescent="0.35">
      <c r="C186" s="34">
        <f t="shared" ca="1" si="2"/>
        <v>45473</v>
      </c>
      <c r="D186" s="35">
        <f ca="1">+INDEX('Monthly Model'!$O$88:$BV$88,MATCH(Charts!C186,'Monthly Model'!$O$10:$BV$10,0))</f>
        <v>94318.080761194928</v>
      </c>
      <c r="E186" s="35">
        <f ca="1">+INDEX('Monthly Model'!$O$101:$BV$101,MATCH(Charts!C186,'Monthly Model'!$O$10:$BV$10,0))</f>
        <v>188215.64011897717</v>
      </c>
      <c r="F186" s="35">
        <f ca="1">+INDEX('Monthly Model'!$O$99:$BV$99,MATCH(Charts!C186,'Monthly Model'!$O$10:$BV$10,0))</f>
        <v>282533.7208801721</v>
      </c>
      <c r="G186" s="35">
        <f ca="1">+-INDEX('Monthly Model'!$O$87:$BV$87,MATCH(Charts!C186,'Monthly Model'!$O$10:$BV$10,0))</f>
        <v>184821.26880130504</v>
      </c>
      <c r="H186" s="45">
        <f ca="1">+INDEX('Monthly Model'!$O$86:$BV$86,MATCH(Charts!C186,'Monthly Model'!$O$10:$BV$10,0))</f>
        <v>279139.34956249996</v>
      </c>
    </row>
    <row r="187" spans="3:8" x14ac:dyDescent="0.35">
      <c r="C187" s="34">
        <f t="shared" ca="1" si="2"/>
        <v>45504</v>
      </c>
      <c r="D187" s="35">
        <f ca="1">+INDEX('Monthly Model'!$O$88:$BV$88,MATCH(Charts!C187,'Monthly Model'!$O$10:$BV$10,0))</f>
        <v>95432.940346781106</v>
      </c>
      <c r="E187" s="35">
        <f ca="1">+INDEX('Monthly Model'!$O$101:$BV$101,MATCH(Charts!C187,'Monthly Model'!$O$10:$BV$10,0))</f>
        <v>193159.88219671661</v>
      </c>
      <c r="F187" s="35">
        <f ca="1">+INDEX('Monthly Model'!$O$99:$BV$99,MATCH(Charts!C187,'Monthly Model'!$O$10:$BV$10,0))</f>
        <v>288592.82254349772</v>
      </c>
      <c r="G187" s="35">
        <f ca="1">+-INDEX('Monthly Model'!$O$87:$BV$87,MATCH(Charts!C187,'Monthly Model'!$O$10:$BV$10,0))</f>
        <v>184440.1139058494</v>
      </c>
      <c r="H187" s="45">
        <f ca="1">+INDEX('Monthly Model'!$O$86:$BV$86,MATCH(Charts!C187,'Monthly Model'!$O$10:$BV$10,0))</f>
        <v>279873.05425263051</v>
      </c>
    </row>
    <row r="188" spans="3:8" x14ac:dyDescent="0.35">
      <c r="C188" s="34">
        <f t="shared" ca="1" si="2"/>
        <v>45535</v>
      </c>
      <c r="D188" s="35">
        <f ca="1">+INDEX('Monthly Model'!$O$88:$BV$88,MATCH(Charts!C188,'Monthly Model'!$O$10:$BV$10,0))</f>
        <v>96550.681327976985</v>
      </c>
      <c r="E188" s="35">
        <f ca="1">+INDEX('Monthly Model'!$O$101:$BV$101,MATCH(Charts!C188,'Monthly Model'!$O$10:$BV$10,0))</f>
        <v>198127.47477574827</v>
      </c>
      <c r="F188" s="35">
        <f ca="1">+INDEX('Monthly Model'!$O$99:$BV$99,MATCH(Charts!C188,'Monthly Model'!$O$10:$BV$10,0))</f>
        <v>294678.15610372525</v>
      </c>
      <c r="G188" s="35">
        <f ca="1">+-INDEX('Monthly Model'!$O$87:$BV$87,MATCH(Charts!C188,'Monthly Model'!$O$10:$BV$10,0))</f>
        <v>184058.00612315512</v>
      </c>
      <c r="H188" s="45">
        <f ca="1">+INDEX('Monthly Model'!$O$86:$BV$86,MATCH(Charts!C188,'Monthly Model'!$O$10:$BV$10,0))</f>
        <v>280608.68745113211</v>
      </c>
    </row>
    <row r="189" spans="3:8" x14ac:dyDescent="0.35">
      <c r="C189" s="34">
        <f t="shared" ca="1" si="2"/>
        <v>45565</v>
      </c>
      <c r="D189" s="35">
        <f ca="1">+INDEX('Monthly Model'!$O$88:$BV$88,MATCH(Charts!C189,'Monthly Model'!$O$10:$BV$10,0))</f>
        <v>97671.311155994423</v>
      </c>
      <c r="E189" s="35">
        <f ca="1">+INDEX('Monthly Model'!$O$101:$BV$101,MATCH(Charts!C189,'Monthly Model'!$O$10:$BV$10,0))</f>
        <v>203118.54989124869</v>
      </c>
      <c r="F189" s="35">
        <f ca="1">+INDEX('Monthly Model'!$O$99:$BV$99,MATCH(Charts!C189,'Monthly Model'!$O$10:$BV$10,0))</f>
        <v>300789.86104724312</v>
      </c>
      <c r="G189" s="35">
        <f ca="1">+-INDEX('Monthly Model'!$O$87:$BV$87,MATCH(Charts!C189,'Monthly Model'!$O$10:$BV$10,0))</f>
        <v>183674.94307100412</v>
      </c>
      <c r="H189" s="45">
        <f ca="1">+INDEX('Monthly Model'!$O$86:$BV$86,MATCH(Charts!C189,'Monthly Model'!$O$10:$BV$10,0))</f>
        <v>281346.25422699854</v>
      </c>
    </row>
    <row r="190" spans="3:8" x14ac:dyDescent="0.35">
      <c r="C190" s="34">
        <f t="shared" ca="1" si="2"/>
        <v>45596</v>
      </c>
      <c r="D190" s="35">
        <f ca="1">+INDEX('Monthly Model'!$O$88:$BV$88,MATCH(Charts!C190,'Monthly Model'!$O$10:$BV$10,0))</f>
        <v>98794.837301324529</v>
      </c>
      <c r="E190" s="35">
        <f ca="1">+INDEX('Monthly Model'!$O$101:$BV$101,MATCH(Charts!C190,'Monthly Model'!$O$10:$BV$10,0))</f>
        <v>208133.24032498599</v>
      </c>
      <c r="F190" s="35">
        <f ca="1">+INDEX('Monthly Model'!$O$99:$BV$99,MATCH(Charts!C190,'Monthly Model'!$O$10:$BV$10,0))</f>
        <v>306928.07762631052</v>
      </c>
      <c r="G190" s="35">
        <f ca="1">+-INDEX('Monthly Model'!$O$87:$BV$87,MATCH(Charts!C190,'Monthly Model'!$O$10:$BV$10,0))</f>
        <v>183290.92236122274</v>
      </c>
      <c r="H190" s="45">
        <f ca="1">+INDEX('Monthly Model'!$O$86:$BV$86,MATCH(Charts!C190,'Monthly Model'!$O$10:$BV$10,0))</f>
        <v>282085.75966254727</v>
      </c>
    </row>
    <row r="191" spans="3:8" x14ac:dyDescent="0.35">
      <c r="C191" s="34">
        <f t="shared" ca="1" si="2"/>
        <v>45626</v>
      </c>
      <c r="D191" s="35">
        <f ca="1">+INDEX('Monthly Model'!$O$88:$BV$88,MATCH(Charts!C191,'Monthly Model'!$O$10:$BV$10,0))</f>
        <v>99921.26725378749</v>
      </c>
      <c r="E191" s="35">
        <f ca="1">+INDEX('Monthly Model'!$O$101:$BV$101,MATCH(Charts!C191,'Monthly Model'!$O$10:$BV$10,0))</f>
        <v>213171.67960954155</v>
      </c>
      <c r="F191" s="35">
        <f ca="1">+INDEX('Monthly Model'!$O$99:$BV$99,MATCH(Charts!C191,'Monthly Model'!$O$10:$BV$10,0))</f>
        <v>313092.94686332904</v>
      </c>
      <c r="G191" s="35">
        <f ca="1">+-INDEX('Monthly Model'!$O$87:$BV$87,MATCH(Charts!C191,'Monthly Model'!$O$10:$BV$10,0))</f>
        <v>182905.9415996669</v>
      </c>
      <c r="H191" s="45">
        <f ca="1">+INDEX('Monthly Model'!$O$86:$BV$86,MATCH(Charts!C191,'Monthly Model'!$O$10:$BV$10,0))</f>
        <v>282827.20885345439</v>
      </c>
    </row>
    <row r="192" spans="3:8" x14ac:dyDescent="0.35">
      <c r="C192" s="34">
        <f t="shared" ca="1" si="2"/>
        <v>45657</v>
      </c>
      <c r="D192" s="35">
        <f ca="1">+INDEX('Monthly Model'!$O$88:$BV$88,MATCH(Charts!C192,'Monthly Model'!$O$10:$BV$10,0))</f>
        <v>101050.60852258251</v>
      </c>
      <c r="E192" s="35">
        <f ca="1">+INDEX('Monthly Model'!$O$101:$BV$101,MATCH(Charts!C192,'Monthly Model'!$O$10:$BV$10,0))</f>
        <v>218234.00203255532</v>
      </c>
      <c r="F192" s="35">
        <f ca="1">+INDEX('Monthly Model'!$O$99:$BV$99,MATCH(Charts!C192,'Monthly Model'!$O$10:$BV$10,0))</f>
        <v>319284.61055513786</v>
      </c>
      <c r="G192" s="35">
        <f ca="1">+-INDEX('Monthly Model'!$O$87:$BV$87,MATCH(Charts!C192,'Monthly Model'!$O$10:$BV$10,0))</f>
        <v>182519.99838620715</v>
      </c>
      <c r="H192" s="45">
        <f ca="1">+INDEX('Monthly Model'!$O$86:$BV$86,MATCH(Charts!C192,'Monthly Model'!$O$10:$BV$10,0))</f>
        <v>283570.60690878966</v>
      </c>
    </row>
    <row r="193" spans="3:8" x14ac:dyDescent="0.35">
      <c r="C193" s="34">
        <f t="shared" ca="1" si="2"/>
        <v>45688</v>
      </c>
      <c r="D193" s="35">
        <f ca="1">+INDEX('Monthly Model'!$O$88:$BV$88,MATCH(Charts!C193,'Monthly Model'!$O$10:$BV$10,0))</f>
        <v>102182.8686363381</v>
      </c>
      <c r="E193" s="35">
        <f ca="1">+INDEX('Monthly Model'!$O$101:$BV$101,MATCH(Charts!C193,'Monthly Model'!$O$10:$BV$10,0))</f>
        <v>223320.3426409954</v>
      </c>
      <c r="F193" s="35">
        <f ca="1">+INDEX('Monthly Model'!$O$99:$BV$99,MATCH(Charts!C193,'Monthly Model'!$O$10:$BV$10,0))</f>
        <v>325503.2112773335</v>
      </c>
      <c r="G193" s="35">
        <f ca="1">+-INDEX('Monthly Model'!$O$87:$BV$87,MATCH(Charts!C193,'Monthly Model'!$O$10:$BV$10,0))</f>
        <v>182133.09031471377</v>
      </c>
      <c r="H193" s="45">
        <f ca="1">+INDEX('Monthly Model'!$O$86:$BV$86,MATCH(Charts!C193,'Monthly Model'!$O$10:$BV$10,0))</f>
        <v>284315.95895105187</v>
      </c>
    </row>
  </sheetData>
  <pageMargins left="0.7" right="0.7" top="0.75" bottom="0.75" header="0.3" footer="0.3"/>
  <pageSetup orientation="portrait" horizontalDpi="4294967293" verticalDpi="4294967293" r:id="rId1"/>
  <ignoredErrors>
    <ignoredError sqref="I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showGridLines="0" workbookViewId="0">
      <pane ySplit="3" topLeftCell="A4" activePane="bottomLeft" state="frozen"/>
      <selection activeCell="Q160" sqref="Q160"/>
      <selection pane="bottomLeft" activeCell="D3" sqref="D3"/>
    </sheetView>
  </sheetViews>
  <sheetFormatPr defaultColWidth="10.1796875" defaultRowHeight="13" x14ac:dyDescent="0.3"/>
  <cols>
    <col min="1" max="1" width="10.1796875" style="2"/>
    <col min="2" max="2" width="11.08984375" style="2" customWidth="1"/>
    <col min="3" max="13" width="15.1796875" style="2" customWidth="1"/>
    <col min="14" max="16384" width="10.1796875" style="2"/>
  </cols>
  <sheetData>
    <row r="1" spans="1:11" customFormat="1" ht="13.5" customHeight="1" x14ac:dyDescent="0.35"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customFormat="1" ht="13.5" customHeight="1" x14ac:dyDescent="0.35">
      <c r="B2" s="42" t="s">
        <v>125</v>
      </c>
      <c r="C2" s="2"/>
      <c r="D2" s="56" t="s">
        <v>126</v>
      </c>
      <c r="E2" s="3"/>
      <c r="F2" s="3"/>
      <c r="G2" s="3"/>
      <c r="H2" s="3"/>
      <c r="I2" s="3"/>
      <c r="J2" s="3"/>
      <c r="K2" s="3"/>
    </row>
    <row r="3" spans="1:11" customFormat="1" ht="13.5" customHeight="1" x14ac:dyDescent="0.35">
      <c r="B3" s="42" t="s">
        <v>147</v>
      </c>
      <c r="C3" s="56"/>
      <c r="D3" s="106" t="str">
        <f ca="1">+Inputs!C3</f>
        <v>Scenario 1</v>
      </c>
      <c r="E3" s="3"/>
      <c r="F3" s="3"/>
      <c r="G3" s="3"/>
      <c r="H3" s="3"/>
      <c r="I3" s="3"/>
      <c r="J3" s="3"/>
      <c r="K3" s="3"/>
    </row>
    <row r="4" spans="1:11" customFormat="1" ht="13.5" customHeight="1" x14ac:dyDescent="0.35">
      <c r="B4" s="42"/>
      <c r="C4" s="56"/>
      <c r="D4" s="107"/>
      <c r="E4" s="3"/>
      <c r="F4" s="3"/>
      <c r="G4" s="3"/>
      <c r="H4" s="3"/>
      <c r="I4" s="3"/>
      <c r="J4" s="3"/>
      <c r="K4" s="3"/>
    </row>
    <row r="5" spans="1:11" customFormat="1" ht="13.5" customHeight="1" x14ac:dyDescent="0.35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customFormat="1" ht="18.5" x14ac:dyDescent="0.45">
      <c r="A6" s="1" t="s">
        <v>110</v>
      </c>
      <c r="B6" s="4" t="str">
        <f>+"Annual Recurring Costs of Home Ownership"</f>
        <v>Annual Recurring Costs of Home Ownership</v>
      </c>
      <c r="C6" s="4"/>
      <c r="D6" s="4"/>
      <c r="E6" s="4"/>
      <c r="F6" s="4"/>
      <c r="G6" s="4"/>
      <c r="H6" s="4"/>
      <c r="I6" s="4"/>
      <c r="J6" s="4"/>
      <c r="K6" s="4"/>
    </row>
    <row r="7" spans="1:11" customFormat="1" ht="39.5" x14ac:dyDescent="0.35">
      <c r="B7" s="57" t="s">
        <v>127</v>
      </c>
      <c r="C7" s="58" t="s">
        <v>128</v>
      </c>
      <c r="D7" s="58" t="s">
        <v>130</v>
      </c>
      <c r="E7" s="58" t="s">
        <v>131</v>
      </c>
      <c r="F7" s="58" t="s">
        <v>132</v>
      </c>
      <c r="G7" s="58" t="s">
        <v>133</v>
      </c>
      <c r="H7" s="58" t="s">
        <v>134</v>
      </c>
      <c r="I7" s="58" t="s">
        <v>135</v>
      </c>
      <c r="J7" s="58" t="s">
        <v>136</v>
      </c>
      <c r="K7" s="58" t="s">
        <v>137</v>
      </c>
    </row>
    <row r="8" spans="1:11" customFormat="1" ht="20" customHeight="1" x14ac:dyDescent="0.35">
      <c r="B8" s="8">
        <v>1</v>
      </c>
      <c r="C8" s="59">
        <f ca="1">+Inputs!C26*Inputs!C8</f>
        <v>10118.496809506811</v>
      </c>
      <c r="D8" s="59">
        <f ca="1">+Inputs!C20</f>
        <v>1850</v>
      </c>
      <c r="E8" s="59">
        <f ca="1">+Inputs!C23</f>
        <v>550</v>
      </c>
      <c r="F8" s="60">
        <v>0</v>
      </c>
      <c r="G8" s="59">
        <f ca="1">+Inputs!C49*Inputs!C8</f>
        <v>2500</v>
      </c>
      <c r="H8" s="59">
        <f ca="1">+-Inputs!$C$53*SUM('Recurring Costs + IRR'!C8:G8)</f>
        <v>-10512.947766654766</v>
      </c>
      <c r="I8" s="59">
        <f ca="1">+H8*Inputs!$C$55</f>
        <v>-136.66832096651197</v>
      </c>
      <c r="J8" s="60">
        <v>0</v>
      </c>
      <c r="K8" s="59">
        <f ca="1">+SUM(C8:J8)</f>
        <v>4368.8807218855327</v>
      </c>
    </row>
    <row r="9" spans="1:11" customFormat="1" ht="20" customHeight="1" x14ac:dyDescent="0.35">
      <c r="B9" s="8">
        <f>+B8+1</f>
        <v>2</v>
      </c>
      <c r="C9" s="61">
        <f ca="1">+C8</f>
        <v>10118.496809506811</v>
      </c>
      <c r="D9" s="61">
        <f ca="1">+D8</f>
        <v>1850</v>
      </c>
      <c r="E9" s="61">
        <f ca="1">+E8</f>
        <v>550</v>
      </c>
      <c r="F9" s="62">
        <v>0</v>
      </c>
      <c r="G9" s="61">
        <f ca="1">+G8</f>
        <v>2500</v>
      </c>
      <c r="H9" s="61">
        <f ca="1">+H8*(1+Inputs!$C$54)</f>
        <v>-10723.206721987863</v>
      </c>
      <c r="I9" s="59">
        <f ca="1">+H9*Inputs!$C$55</f>
        <v>-139.40168738584219</v>
      </c>
      <c r="J9" s="62">
        <v>0</v>
      </c>
      <c r="K9" s="59">
        <f t="shared" ref="K9:K37" ca="1" si="0">+SUM(C9:J9)</f>
        <v>4155.8884001331062</v>
      </c>
    </row>
    <row r="10" spans="1:11" customFormat="1" ht="20" customHeight="1" x14ac:dyDescent="0.35">
      <c r="B10" s="8">
        <f t="shared" ref="B10:B37" si="1">+B9+1</f>
        <v>3</v>
      </c>
      <c r="C10" s="61">
        <f t="shared" ref="C10:D37" ca="1" si="2">+C9</f>
        <v>10118.496809506811</v>
      </c>
      <c r="D10" s="61">
        <f t="shared" ca="1" si="2"/>
        <v>1850</v>
      </c>
      <c r="E10" s="61">
        <f t="shared" ref="E10:E37" ca="1" si="3">+E9</f>
        <v>550</v>
      </c>
      <c r="F10" s="62">
        <v>0</v>
      </c>
      <c r="G10" s="61">
        <f t="shared" ref="G10:G37" ca="1" si="4">+G9</f>
        <v>2500</v>
      </c>
      <c r="H10" s="61">
        <f ca="1">+H9*(1+Inputs!$C$54)</f>
        <v>-10937.67085642762</v>
      </c>
      <c r="I10" s="59">
        <f ca="1">+H10*Inputs!$C$55</f>
        <v>-142.18972113355906</v>
      </c>
      <c r="J10" s="62">
        <v>0</v>
      </c>
      <c r="K10" s="59">
        <f t="shared" ca="1" si="0"/>
        <v>3938.6362319456321</v>
      </c>
    </row>
    <row r="11" spans="1:11" customFormat="1" ht="20" customHeight="1" x14ac:dyDescent="0.35">
      <c r="A11" s="1"/>
      <c r="B11" s="8">
        <f t="shared" si="1"/>
        <v>4</v>
      </c>
      <c r="C11" s="61">
        <f t="shared" ca="1" si="2"/>
        <v>10118.496809506811</v>
      </c>
      <c r="D11" s="61">
        <f t="shared" ca="1" si="2"/>
        <v>1850</v>
      </c>
      <c r="E11" s="61">
        <f t="shared" ca="1" si="3"/>
        <v>550</v>
      </c>
      <c r="F11" s="62">
        <v>0</v>
      </c>
      <c r="G11" s="61">
        <f t="shared" ca="1" si="4"/>
        <v>2500</v>
      </c>
      <c r="H11" s="61">
        <f ca="1">+H10*(1+Inputs!$C$54)</f>
        <v>-11156.424273556173</v>
      </c>
      <c r="I11" s="59">
        <f ca="1">+H11*Inputs!$C$55</f>
        <v>-145.03351555623024</v>
      </c>
      <c r="J11" s="62">
        <v>0</v>
      </c>
      <c r="K11" s="59">
        <f t="shared" ca="1" si="0"/>
        <v>3717.0390203944075</v>
      </c>
    </row>
    <row r="12" spans="1:11" customFormat="1" ht="20" customHeight="1" x14ac:dyDescent="0.35">
      <c r="A12" s="1"/>
      <c r="B12" s="8">
        <f t="shared" si="1"/>
        <v>5</v>
      </c>
      <c r="C12" s="61">
        <f t="shared" ca="1" si="2"/>
        <v>10118.496809506811</v>
      </c>
      <c r="D12" s="61">
        <f t="shared" ca="1" si="2"/>
        <v>1850</v>
      </c>
      <c r="E12" s="61">
        <f t="shared" ca="1" si="3"/>
        <v>550</v>
      </c>
      <c r="F12" s="62">
        <v>0</v>
      </c>
      <c r="G12" s="61">
        <f t="shared" ca="1" si="4"/>
        <v>2500</v>
      </c>
      <c r="H12" s="61">
        <f ca="1">+H11*(1+Inputs!$C$54)</f>
        <v>-11379.552759027296</v>
      </c>
      <c r="I12" s="59">
        <f ca="1">+H12*Inputs!$C$55</f>
        <v>-147.93418586735484</v>
      </c>
      <c r="J12" s="62">
        <v>0</v>
      </c>
      <c r="K12" s="59">
        <f t="shared" ca="1" si="0"/>
        <v>3491.0098646121601</v>
      </c>
    </row>
    <row r="13" spans="1:11" ht="20" customHeight="1" x14ac:dyDescent="0.3">
      <c r="B13" s="8">
        <f t="shared" si="1"/>
        <v>6</v>
      </c>
      <c r="C13" s="61">
        <f t="shared" ca="1" si="2"/>
        <v>10118.496809506811</v>
      </c>
      <c r="D13" s="61">
        <f t="shared" ca="1" si="2"/>
        <v>1850</v>
      </c>
      <c r="E13" s="61">
        <f t="shared" ca="1" si="3"/>
        <v>550</v>
      </c>
      <c r="F13" s="62">
        <v>0</v>
      </c>
      <c r="G13" s="61">
        <f t="shared" ca="1" si="4"/>
        <v>2500</v>
      </c>
      <c r="H13" s="61">
        <f ca="1">+H12*(1+Inputs!$C$54)</f>
        <v>-11607.143814207842</v>
      </c>
      <c r="I13" s="59">
        <f ca="1">+H13*Inputs!$C$55</f>
        <v>-150.89286958470194</v>
      </c>
      <c r="J13" s="62">
        <v>0</v>
      </c>
      <c r="K13" s="59">
        <f t="shared" ca="1" si="0"/>
        <v>3260.4601257142663</v>
      </c>
    </row>
    <row r="14" spans="1:11" ht="20" customHeight="1" x14ac:dyDescent="0.3">
      <c r="B14" s="8">
        <f t="shared" si="1"/>
        <v>7</v>
      </c>
      <c r="C14" s="61">
        <f t="shared" ca="1" si="2"/>
        <v>10118.496809506811</v>
      </c>
      <c r="D14" s="61">
        <f t="shared" ca="1" si="2"/>
        <v>1850</v>
      </c>
      <c r="E14" s="61">
        <f t="shared" ca="1" si="3"/>
        <v>550</v>
      </c>
      <c r="F14" s="62">
        <v>0</v>
      </c>
      <c r="G14" s="61">
        <f t="shared" ca="1" si="4"/>
        <v>2500</v>
      </c>
      <c r="H14" s="61">
        <f ca="1">+H13*(1+Inputs!$C$54)</f>
        <v>-11839.286690491999</v>
      </c>
      <c r="I14" s="59">
        <f ca="1">+H14*Inputs!$C$55</f>
        <v>-153.91072697639598</v>
      </c>
      <c r="J14" s="62">
        <v>0</v>
      </c>
      <c r="K14" s="59">
        <f t="shared" ca="1" si="0"/>
        <v>3025.2993920384156</v>
      </c>
    </row>
    <row r="15" spans="1:11" ht="20" customHeight="1" x14ac:dyDescent="0.35">
      <c r="A15" s="1"/>
      <c r="B15" s="8">
        <f t="shared" si="1"/>
        <v>8</v>
      </c>
      <c r="C15" s="61">
        <f t="shared" ca="1" si="2"/>
        <v>10118.496809506811</v>
      </c>
      <c r="D15" s="61">
        <f t="shared" ca="1" si="2"/>
        <v>1850</v>
      </c>
      <c r="E15" s="61">
        <f t="shared" ca="1" si="3"/>
        <v>550</v>
      </c>
      <c r="F15" s="62">
        <v>0</v>
      </c>
      <c r="G15" s="61">
        <f t="shared" ca="1" si="4"/>
        <v>2500</v>
      </c>
      <c r="H15" s="61">
        <f ca="1">+H14*(1+Inputs!$C$54)</f>
        <v>-12076.072424301839</v>
      </c>
      <c r="I15" s="59">
        <f ca="1">+H15*Inputs!$C$55</f>
        <v>-156.9889415159239</v>
      </c>
      <c r="J15" s="62">
        <v>0</v>
      </c>
      <c r="K15" s="59">
        <f t="shared" ca="1" si="0"/>
        <v>2785.4354436890471</v>
      </c>
    </row>
    <row r="16" spans="1:11" ht="20" customHeight="1" x14ac:dyDescent="0.3">
      <c r="B16" s="8">
        <f t="shared" si="1"/>
        <v>9</v>
      </c>
      <c r="C16" s="61">
        <f t="shared" ca="1" si="2"/>
        <v>10118.496809506811</v>
      </c>
      <c r="D16" s="61">
        <f t="shared" ca="1" si="2"/>
        <v>1850</v>
      </c>
      <c r="E16" s="61">
        <f t="shared" ca="1" si="3"/>
        <v>550</v>
      </c>
      <c r="F16" s="62">
        <v>0</v>
      </c>
      <c r="G16" s="61">
        <f t="shared" ca="1" si="4"/>
        <v>2500</v>
      </c>
      <c r="H16" s="61">
        <f ca="1">+H15*(1+Inputs!$C$54)</f>
        <v>-12317.593872787877</v>
      </c>
      <c r="I16" s="59">
        <f ca="1">+H16*Inputs!$C$55</f>
        <v>-160.12872034624237</v>
      </c>
      <c r="J16" s="62">
        <v>0</v>
      </c>
      <c r="K16" s="59">
        <f t="shared" ca="1" si="0"/>
        <v>2540.7742163726916</v>
      </c>
    </row>
    <row r="17" spans="2:11" ht="20" customHeight="1" x14ac:dyDescent="0.3">
      <c r="B17" s="8">
        <f t="shared" si="1"/>
        <v>10</v>
      </c>
      <c r="C17" s="61">
        <f t="shared" ca="1" si="2"/>
        <v>10118.496809506811</v>
      </c>
      <c r="D17" s="61">
        <f t="shared" ca="1" si="2"/>
        <v>1850</v>
      </c>
      <c r="E17" s="61">
        <f t="shared" ca="1" si="3"/>
        <v>550</v>
      </c>
      <c r="F17" s="62">
        <v>0</v>
      </c>
      <c r="G17" s="61">
        <f t="shared" ca="1" si="4"/>
        <v>2500</v>
      </c>
      <c r="H17" s="61">
        <f ca="1">+H16*(1+Inputs!$C$54)</f>
        <v>-12563.945750243634</v>
      </c>
      <c r="I17" s="59">
        <f ca="1">+H17*Inputs!$C$55</f>
        <v>-163.33129475316724</v>
      </c>
      <c r="J17" s="62">
        <v>0</v>
      </c>
      <c r="K17" s="59">
        <f t="shared" ca="1" si="0"/>
        <v>2291.2197645100091</v>
      </c>
    </row>
    <row r="18" spans="2:11" ht="20" customHeight="1" x14ac:dyDescent="0.3">
      <c r="B18" s="8">
        <f t="shared" si="1"/>
        <v>11</v>
      </c>
      <c r="C18" s="61">
        <f t="shared" ca="1" si="2"/>
        <v>10118.496809506811</v>
      </c>
      <c r="D18" s="61">
        <f t="shared" ca="1" si="2"/>
        <v>1850</v>
      </c>
      <c r="E18" s="61">
        <f t="shared" ca="1" si="3"/>
        <v>550</v>
      </c>
      <c r="F18" s="62">
        <v>0</v>
      </c>
      <c r="G18" s="61">
        <f t="shared" ca="1" si="4"/>
        <v>2500</v>
      </c>
      <c r="H18" s="61">
        <f ca="1">+H17*(1+Inputs!$C$54)</f>
        <v>-12815.224665248506</v>
      </c>
      <c r="I18" s="59">
        <f ca="1">+H18*Inputs!$C$55</f>
        <v>-166.59792064823057</v>
      </c>
      <c r="J18" s="62">
        <v>0</v>
      </c>
      <c r="K18" s="59">
        <f t="shared" ca="1" si="0"/>
        <v>2036.6742236100736</v>
      </c>
    </row>
    <row r="19" spans="2:11" ht="20" customHeight="1" x14ac:dyDescent="0.3">
      <c r="B19" s="8">
        <f t="shared" si="1"/>
        <v>12</v>
      </c>
      <c r="C19" s="61">
        <f t="shared" ca="1" si="2"/>
        <v>10118.496809506811</v>
      </c>
      <c r="D19" s="61">
        <f t="shared" ca="1" si="2"/>
        <v>1850</v>
      </c>
      <c r="E19" s="61">
        <f t="shared" ca="1" si="3"/>
        <v>550</v>
      </c>
      <c r="F19" s="62">
        <v>0</v>
      </c>
      <c r="G19" s="61">
        <f t="shared" ca="1" si="4"/>
        <v>2500</v>
      </c>
      <c r="H19" s="61">
        <f ca="1">+H18*(1+Inputs!$C$54)</f>
        <v>-13071.529158553476</v>
      </c>
      <c r="I19" s="59">
        <f ca="1">+H19*Inputs!$C$55</f>
        <v>-169.92987906119518</v>
      </c>
      <c r="J19" s="62">
        <v>0</v>
      </c>
      <c r="K19" s="59">
        <f t="shared" ca="1" si="0"/>
        <v>1777.0377718921395</v>
      </c>
    </row>
    <row r="20" spans="2:11" ht="20" customHeight="1" x14ac:dyDescent="0.3">
      <c r="B20" s="8">
        <f t="shared" si="1"/>
        <v>13</v>
      </c>
      <c r="C20" s="61">
        <f t="shared" ca="1" si="2"/>
        <v>10118.496809506811</v>
      </c>
      <c r="D20" s="61">
        <f t="shared" ca="1" si="2"/>
        <v>1850</v>
      </c>
      <c r="E20" s="61">
        <f t="shared" ca="1" si="3"/>
        <v>550</v>
      </c>
      <c r="F20" s="62">
        <v>0</v>
      </c>
      <c r="G20" s="61">
        <f t="shared" ca="1" si="4"/>
        <v>2500</v>
      </c>
      <c r="H20" s="61">
        <f ca="1">+H19*(1+Inputs!$C$54)</f>
        <v>-13332.959741724546</v>
      </c>
      <c r="I20" s="59">
        <f ca="1">+H20*Inputs!$C$55</f>
        <v>-173.32847664241908</v>
      </c>
      <c r="J20" s="62">
        <v>0</v>
      </c>
      <c r="K20" s="59">
        <f t="shared" ca="1" si="0"/>
        <v>1512.2085911398458</v>
      </c>
    </row>
    <row r="21" spans="2:11" ht="20" customHeight="1" x14ac:dyDescent="0.3">
      <c r="B21" s="8">
        <f t="shared" si="1"/>
        <v>14</v>
      </c>
      <c r="C21" s="61">
        <f t="shared" ca="1" si="2"/>
        <v>10118.496809506811</v>
      </c>
      <c r="D21" s="61">
        <f t="shared" ca="1" si="2"/>
        <v>1850</v>
      </c>
      <c r="E21" s="61">
        <f t="shared" ca="1" si="3"/>
        <v>550</v>
      </c>
      <c r="F21" s="62">
        <v>0</v>
      </c>
      <c r="G21" s="61">
        <f t="shared" ca="1" si="4"/>
        <v>2500</v>
      </c>
      <c r="H21" s="61">
        <f ca="1">+H20*(1+Inputs!$C$54)</f>
        <v>-13599.618936559036</v>
      </c>
      <c r="I21" s="59">
        <f ca="1">+H21*Inputs!$C$55</f>
        <v>-176.79504617526746</v>
      </c>
      <c r="J21" s="62">
        <v>0</v>
      </c>
      <c r="K21" s="59">
        <f t="shared" ca="1" si="0"/>
        <v>1242.0828267725069</v>
      </c>
    </row>
    <row r="22" spans="2:11" ht="20" customHeight="1" x14ac:dyDescent="0.3">
      <c r="B22" s="8">
        <f t="shared" si="1"/>
        <v>15</v>
      </c>
      <c r="C22" s="61">
        <f t="shared" ca="1" si="2"/>
        <v>10118.496809506811</v>
      </c>
      <c r="D22" s="61">
        <f t="shared" ca="1" si="2"/>
        <v>1850</v>
      </c>
      <c r="E22" s="61">
        <f t="shared" ca="1" si="3"/>
        <v>550</v>
      </c>
      <c r="F22" s="62">
        <v>0</v>
      </c>
      <c r="G22" s="61">
        <f t="shared" ca="1" si="4"/>
        <v>2500</v>
      </c>
      <c r="H22" s="61">
        <f ca="1">+H21*(1+Inputs!$C$54)</f>
        <v>-13871.611315290218</v>
      </c>
      <c r="I22" s="59">
        <f ca="1">+H22*Inputs!$C$55</f>
        <v>-180.33094709877284</v>
      </c>
      <c r="J22" s="62">
        <v>0</v>
      </c>
      <c r="K22" s="59">
        <f t="shared" ca="1" si="0"/>
        <v>966.55454711781977</v>
      </c>
    </row>
    <row r="23" spans="2:11" ht="20" customHeight="1" x14ac:dyDescent="0.3">
      <c r="B23" s="8">
        <f t="shared" si="1"/>
        <v>16</v>
      </c>
      <c r="C23" s="61">
        <f t="shared" ca="1" si="2"/>
        <v>10118.496809506811</v>
      </c>
      <c r="D23" s="61">
        <f t="shared" ca="1" si="2"/>
        <v>1850</v>
      </c>
      <c r="E23" s="61">
        <f t="shared" ca="1" si="3"/>
        <v>550</v>
      </c>
      <c r="F23" s="62">
        <v>0</v>
      </c>
      <c r="G23" s="61">
        <f t="shared" ca="1" si="4"/>
        <v>2500</v>
      </c>
      <c r="H23" s="61">
        <f ca="1">+H22*(1+Inputs!$C$54)</f>
        <v>-14149.043541596022</v>
      </c>
      <c r="I23" s="59">
        <f ca="1">+H23*Inputs!$C$55</f>
        <v>-183.93756604074827</v>
      </c>
      <c r="J23" s="62">
        <v>0</v>
      </c>
      <c r="K23" s="59">
        <f t="shared" ca="1" si="0"/>
        <v>685.51570187004052</v>
      </c>
    </row>
    <row r="24" spans="2:11" ht="20" customHeight="1" x14ac:dyDescent="0.3">
      <c r="B24" s="8">
        <f t="shared" si="1"/>
        <v>17</v>
      </c>
      <c r="C24" s="61">
        <f t="shared" ca="1" si="2"/>
        <v>10118.496809506811</v>
      </c>
      <c r="D24" s="61">
        <f t="shared" ca="1" si="2"/>
        <v>1850</v>
      </c>
      <c r="E24" s="61">
        <f t="shared" ca="1" si="3"/>
        <v>550</v>
      </c>
      <c r="F24" s="62">
        <v>0</v>
      </c>
      <c r="G24" s="61">
        <f t="shared" ca="1" si="4"/>
        <v>2500</v>
      </c>
      <c r="H24" s="61">
        <f ca="1">+H23*(1+Inputs!$C$54)</f>
        <v>-14432.024412427943</v>
      </c>
      <c r="I24" s="59">
        <f ca="1">+H24*Inputs!$C$55</f>
        <v>-187.61631736156326</v>
      </c>
      <c r="J24" s="62">
        <v>0</v>
      </c>
      <c r="K24" s="59">
        <f t="shared" ca="1" si="0"/>
        <v>398.85607971730406</v>
      </c>
    </row>
    <row r="25" spans="2:11" ht="20" customHeight="1" x14ac:dyDescent="0.3">
      <c r="B25" s="8">
        <f t="shared" si="1"/>
        <v>18</v>
      </c>
      <c r="C25" s="61">
        <f t="shared" ca="1" si="2"/>
        <v>10118.496809506811</v>
      </c>
      <c r="D25" s="61">
        <f t="shared" ca="1" si="2"/>
        <v>1850</v>
      </c>
      <c r="E25" s="61">
        <f t="shared" ca="1" si="3"/>
        <v>550</v>
      </c>
      <c r="F25" s="62">
        <v>0</v>
      </c>
      <c r="G25" s="61">
        <f t="shared" ca="1" si="4"/>
        <v>2500</v>
      </c>
      <c r="H25" s="61">
        <f ca="1">+H24*(1+Inputs!$C$54)</f>
        <v>-14720.664900676502</v>
      </c>
      <c r="I25" s="59">
        <f ca="1">+H25*Inputs!$C$55</f>
        <v>-191.36864370879451</v>
      </c>
      <c r="J25" s="62">
        <v>0</v>
      </c>
      <c r="K25" s="59">
        <f t="shared" ca="1" si="0"/>
        <v>106.46326512151424</v>
      </c>
    </row>
    <row r="26" spans="2:11" ht="20" customHeight="1" x14ac:dyDescent="0.3">
      <c r="B26" s="8">
        <f t="shared" si="1"/>
        <v>19</v>
      </c>
      <c r="C26" s="61">
        <f t="shared" ca="1" si="2"/>
        <v>10118.496809506811</v>
      </c>
      <c r="D26" s="61">
        <f t="shared" ca="1" si="2"/>
        <v>1850</v>
      </c>
      <c r="E26" s="61">
        <f t="shared" ca="1" si="3"/>
        <v>550</v>
      </c>
      <c r="F26" s="62">
        <v>0</v>
      </c>
      <c r="G26" s="61">
        <f t="shared" ca="1" si="4"/>
        <v>2500</v>
      </c>
      <c r="H26" s="61">
        <f ca="1">+H25*(1+Inputs!$C$54)</f>
        <v>-15015.078198690033</v>
      </c>
      <c r="I26" s="59">
        <f ca="1">+H26*Inputs!$C$55</f>
        <v>-195.19601658297043</v>
      </c>
      <c r="J26" s="62">
        <v>0</v>
      </c>
      <c r="K26" s="59">
        <f t="shared" ca="1" si="0"/>
        <v>-191.77740576619263</v>
      </c>
    </row>
    <row r="27" spans="2:11" ht="20" customHeight="1" x14ac:dyDescent="0.3">
      <c r="B27" s="8">
        <f t="shared" si="1"/>
        <v>20</v>
      </c>
      <c r="C27" s="61">
        <f t="shared" ca="1" si="2"/>
        <v>10118.496809506811</v>
      </c>
      <c r="D27" s="61">
        <f t="shared" ca="1" si="2"/>
        <v>1850</v>
      </c>
      <c r="E27" s="61">
        <f t="shared" ca="1" si="3"/>
        <v>550</v>
      </c>
      <c r="F27" s="62">
        <v>0</v>
      </c>
      <c r="G27" s="61">
        <f t="shared" ca="1" si="4"/>
        <v>2500</v>
      </c>
      <c r="H27" s="61">
        <f ca="1">+H26*(1+Inputs!$C$54)</f>
        <v>-15315.379762663833</v>
      </c>
      <c r="I27" s="59">
        <f ca="1">+H27*Inputs!$C$55</f>
        <v>-199.09993691462984</v>
      </c>
      <c r="J27" s="62">
        <v>0</v>
      </c>
      <c r="K27" s="59">
        <f t="shared" ca="1" si="0"/>
        <v>-495.98289007165255</v>
      </c>
    </row>
    <row r="28" spans="2:11" ht="20" customHeight="1" x14ac:dyDescent="0.3">
      <c r="B28" s="8">
        <f t="shared" si="1"/>
        <v>21</v>
      </c>
      <c r="C28" s="61">
        <f t="shared" ca="1" si="2"/>
        <v>10118.496809506811</v>
      </c>
      <c r="D28" s="61">
        <f t="shared" ca="1" si="2"/>
        <v>1850</v>
      </c>
      <c r="E28" s="61">
        <f t="shared" ca="1" si="3"/>
        <v>550</v>
      </c>
      <c r="F28" s="62">
        <v>0</v>
      </c>
      <c r="G28" s="61">
        <f t="shared" ca="1" si="4"/>
        <v>2500</v>
      </c>
      <c r="H28" s="61">
        <f ca="1">+H27*(1+Inputs!$C$54)</f>
        <v>-15621.68735791711</v>
      </c>
      <c r="I28" s="59">
        <f ca="1">+H28*Inputs!$C$55</f>
        <v>-203.08193565292243</v>
      </c>
      <c r="J28" s="62">
        <v>0</v>
      </c>
      <c r="K28" s="59">
        <f t="shared" ca="1" si="0"/>
        <v>-806.27248406322144</v>
      </c>
    </row>
    <row r="29" spans="2:11" ht="20" customHeight="1" x14ac:dyDescent="0.3">
      <c r="B29" s="8">
        <f t="shared" si="1"/>
        <v>22</v>
      </c>
      <c r="C29" s="61">
        <f t="shared" ca="1" si="2"/>
        <v>10118.496809506811</v>
      </c>
      <c r="D29" s="61">
        <f t="shared" ca="1" si="2"/>
        <v>1850</v>
      </c>
      <c r="E29" s="61">
        <f t="shared" ca="1" si="3"/>
        <v>550</v>
      </c>
      <c r="F29" s="62">
        <v>0</v>
      </c>
      <c r="G29" s="61">
        <f t="shared" ca="1" si="4"/>
        <v>2500</v>
      </c>
      <c r="H29" s="61">
        <f ca="1">+H28*(1+Inputs!$C$54)</f>
        <v>-15934.121105075452</v>
      </c>
      <c r="I29" s="59">
        <f ca="1">+H29*Inputs!$C$55</f>
        <v>-207.14357436598087</v>
      </c>
      <c r="J29" s="62">
        <v>0</v>
      </c>
      <c r="K29" s="59">
        <f t="shared" ca="1" si="0"/>
        <v>-1122.767869934622</v>
      </c>
    </row>
    <row r="30" spans="2:11" ht="20" customHeight="1" x14ac:dyDescent="0.3">
      <c r="B30" s="8">
        <f t="shared" si="1"/>
        <v>23</v>
      </c>
      <c r="C30" s="61">
        <f t="shared" ca="1" si="2"/>
        <v>10118.496809506811</v>
      </c>
      <c r="D30" s="61">
        <f t="shared" ca="1" si="2"/>
        <v>1850</v>
      </c>
      <c r="E30" s="61">
        <f t="shared" ca="1" si="3"/>
        <v>550</v>
      </c>
      <c r="F30" s="62">
        <v>0</v>
      </c>
      <c r="G30" s="61">
        <f t="shared" ca="1" si="4"/>
        <v>2500</v>
      </c>
      <c r="H30" s="61">
        <f ca="1">+H29*(1+Inputs!$C$54)</f>
        <v>-16252.80352717696</v>
      </c>
      <c r="I30" s="59">
        <f ca="1">+H30*Inputs!$C$55</f>
        <v>-211.28644585330048</v>
      </c>
      <c r="J30" s="62">
        <v>0</v>
      </c>
      <c r="K30" s="59">
        <f t="shared" ca="1" si="0"/>
        <v>-1445.5931635234501</v>
      </c>
    </row>
    <row r="31" spans="2:11" ht="20" customHeight="1" x14ac:dyDescent="0.3">
      <c r="B31" s="8">
        <f t="shared" si="1"/>
        <v>24</v>
      </c>
      <c r="C31" s="61">
        <f t="shared" ca="1" si="2"/>
        <v>10118.496809506811</v>
      </c>
      <c r="D31" s="61">
        <f t="shared" ca="1" si="2"/>
        <v>1850</v>
      </c>
      <c r="E31" s="61">
        <f t="shared" ca="1" si="3"/>
        <v>550</v>
      </c>
      <c r="F31" s="62">
        <v>0</v>
      </c>
      <c r="G31" s="61">
        <f t="shared" ca="1" si="4"/>
        <v>2500</v>
      </c>
      <c r="H31" s="61">
        <f ca="1">+H30*(1+Inputs!$C$54)</f>
        <v>-16577.8595977205</v>
      </c>
      <c r="I31" s="59">
        <f ca="1">+H31*Inputs!$C$55</f>
        <v>-215.5121747703665</v>
      </c>
      <c r="J31" s="62">
        <v>0</v>
      </c>
      <c r="K31" s="59">
        <f t="shared" ca="1" si="0"/>
        <v>-1774.8749629840563</v>
      </c>
    </row>
    <row r="32" spans="2:11" ht="20" customHeight="1" x14ac:dyDescent="0.3">
      <c r="B32" s="8">
        <f t="shared" si="1"/>
        <v>25</v>
      </c>
      <c r="C32" s="61">
        <f t="shared" ca="1" si="2"/>
        <v>10118.496809506811</v>
      </c>
      <c r="D32" s="61">
        <f t="shared" ca="1" si="2"/>
        <v>1850</v>
      </c>
      <c r="E32" s="61">
        <f t="shared" ca="1" si="3"/>
        <v>550</v>
      </c>
      <c r="F32" s="62">
        <v>0</v>
      </c>
      <c r="G32" s="61">
        <f t="shared" ca="1" si="4"/>
        <v>2500</v>
      </c>
      <c r="H32" s="61">
        <f ca="1">+H31*(1+Inputs!$C$54)</f>
        <v>-16909.41678967491</v>
      </c>
      <c r="I32" s="59">
        <f ca="1">+H32*Inputs!$C$55</f>
        <v>-219.82241826577382</v>
      </c>
      <c r="J32" s="62">
        <v>0</v>
      </c>
      <c r="K32" s="59">
        <f t="shared" ca="1" si="0"/>
        <v>-2110.7423984338725</v>
      </c>
    </row>
    <row r="33" spans="1:13" ht="20" customHeight="1" x14ac:dyDescent="0.3">
      <c r="B33" s="8">
        <f t="shared" si="1"/>
        <v>26</v>
      </c>
      <c r="C33" s="61">
        <f t="shared" ca="1" si="2"/>
        <v>10118.496809506811</v>
      </c>
      <c r="D33" s="61">
        <f t="shared" ca="1" si="2"/>
        <v>1850</v>
      </c>
      <c r="E33" s="61">
        <f t="shared" ca="1" si="3"/>
        <v>550</v>
      </c>
      <c r="F33" s="62">
        <v>0</v>
      </c>
      <c r="G33" s="61">
        <f t="shared" ca="1" si="4"/>
        <v>2500</v>
      </c>
      <c r="H33" s="61">
        <f ca="1">+H32*(1+Inputs!$C$54)</f>
        <v>-17247.60512546841</v>
      </c>
      <c r="I33" s="59">
        <f ca="1">+H33*Inputs!$C$55</f>
        <v>-224.21886663108933</v>
      </c>
      <c r="J33" s="62">
        <v>0</v>
      </c>
      <c r="K33" s="59">
        <f t="shared" ca="1" si="0"/>
        <v>-2453.3271825926886</v>
      </c>
    </row>
    <row r="34" spans="1:13" ht="20" customHeight="1" x14ac:dyDescent="0.3">
      <c r="B34" s="8">
        <f t="shared" si="1"/>
        <v>27</v>
      </c>
      <c r="C34" s="61">
        <f t="shared" ca="1" si="2"/>
        <v>10118.496809506811</v>
      </c>
      <c r="D34" s="61">
        <f t="shared" ca="1" si="2"/>
        <v>1850</v>
      </c>
      <c r="E34" s="61">
        <f t="shared" ca="1" si="3"/>
        <v>550</v>
      </c>
      <c r="F34" s="62">
        <v>0</v>
      </c>
      <c r="G34" s="61">
        <f t="shared" ca="1" si="4"/>
        <v>2500</v>
      </c>
      <c r="H34" s="61">
        <f ca="1">+H33*(1+Inputs!$C$54)</f>
        <v>-17592.557227977777</v>
      </c>
      <c r="I34" s="59">
        <f ca="1">+H34*Inputs!$C$55</f>
        <v>-228.70324396371109</v>
      </c>
      <c r="J34" s="62">
        <v>0</v>
      </c>
      <c r="K34" s="59">
        <f t="shared" ca="1" si="0"/>
        <v>-2802.7636624346774</v>
      </c>
    </row>
    <row r="35" spans="1:13" ht="20" customHeight="1" x14ac:dyDescent="0.3">
      <c r="B35" s="8">
        <f t="shared" si="1"/>
        <v>28</v>
      </c>
      <c r="C35" s="61">
        <f t="shared" ca="1" si="2"/>
        <v>10118.496809506811</v>
      </c>
      <c r="D35" s="61">
        <f t="shared" ca="1" si="2"/>
        <v>1850</v>
      </c>
      <c r="E35" s="61">
        <f t="shared" ca="1" si="3"/>
        <v>550</v>
      </c>
      <c r="F35" s="62">
        <v>0</v>
      </c>
      <c r="G35" s="61">
        <f t="shared" ca="1" si="4"/>
        <v>2500</v>
      </c>
      <c r="H35" s="61">
        <f ca="1">+H34*(1+Inputs!$C$54)</f>
        <v>-17944.408372537331</v>
      </c>
      <c r="I35" s="59">
        <f ca="1">+H35*Inputs!$C$55</f>
        <v>-233.27730884298529</v>
      </c>
      <c r="J35" s="62">
        <v>0</v>
      </c>
      <c r="K35" s="59">
        <f t="shared" ca="1" si="0"/>
        <v>-3159.1888718735058</v>
      </c>
    </row>
    <row r="36" spans="1:13" ht="20" customHeight="1" x14ac:dyDescent="0.3">
      <c r="B36" s="8">
        <f t="shared" si="1"/>
        <v>29</v>
      </c>
      <c r="C36" s="61">
        <f t="shared" ca="1" si="2"/>
        <v>10118.496809506811</v>
      </c>
      <c r="D36" s="61">
        <f t="shared" ca="1" si="2"/>
        <v>1850</v>
      </c>
      <c r="E36" s="61">
        <f t="shared" ca="1" si="3"/>
        <v>550</v>
      </c>
      <c r="F36" s="62">
        <v>0</v>
      </c>
      <c r="G36" s="61">
        <f t="shared" ca="1" si="4"/>
        <v>2500</v>
      </c>
      <c r="H36" s="61">
        <f ca="1">+H35*(1+Inputs!$C$54)</f>
        <v>-18303.296539988078</v>
      </c>
      <c r="I36" s="59">
        <f ca="1">+H36*Inputs!$C$55</f>
        <v>-237.94285501984501</v>
      </c>
      <c r="J36" s="62">
        <v>0</v>
      </c>
      <c r="K36" s="59">
        <f t="shared" ca="1" si="0"/>
        <v>-3522.742585501112</v>
      </c>
    </row>
    <row r="37" spans="1:13" ht="20" customHeight="1" x14ac:dyDescent="0.3">
      <c r="B37" s="8">
        <f t="shared" si="1"/>
        <v>30</v>
      </c>
      <c r="C37" s="61">
        <f t="shared" ca="1" si="2"/>
        <v>10118.496809506811</v>
      </c>
      <c r="D37" s="61">
        <f t="shared" ca="1" si="2"/>
        <v>1850</v>
      </c>
      <c r="E37" s="61">
        <f t="shared" ca="1" si="3"/>
        <v>550</v>
      </c>
      <c r="F37" s="62">
        <v>0</v>
      </c>
      <c r="G37" s="61">
        <f t="shared" ca="1" si="4"/>
        <v>2500</v>
      </c>
      <c r="H37" s="61">
        <f ca="1">+H36*(1+Inputs!$C$54)</f>
        <v>-18669.362470787841</v>
      </c>
      <c r="I37" s="59">
        <f ca="1">+H37*Inputs!$C$55</f>
        <v>-242.70171212024192</v>
      </c>
      <c r="J37" s="62">
        <v>0</v>
      </c>
      <c r="K37" s="59">
        <f t="shared" ca="1" si="0"/>
        <v>-3893.5673734012721</v>
      </c>
    </row>
    <row r="39" spans="1:13" customFormat="1" ht="18.5" x14ac:dyDescent="0.45">
      <c r="A39" s="1" t="s">
        <v>110</v>
      </c>
      <c r="B39" s="4" t="str">
        <f>+"Cash Flow and IRR of Home Sale, 5 Years"</f>
        <v>Cash Flow and IRR of Home Sale, 5 Years</v>
      </c>
      <c r="C39" s="4"/>
      <c r="D39" s="4"/>
      <c r="E39" s="4"/>
      <c r="F39" s="4"/>
      <c r="G39" s="4"/>
      <c r="H39" s="4"/>
      <c r="I39" s="4"/>
      <c r="J39" s="4"/>
      <c r="K39" s="4"/>
    </row>
    <row r="40" spans="1:13" customFormat="1" ht="27.5" x14ac:dyDescent="0.45">
      <c r="B40" s="57" t="s">
        <v>127</v>
      </c>
      <c r="C40" s="58" t="s">
        <v>143</v>
      </c>
      <c r="D40" s="58" t="s">
        <v>53</v>
      </c>
      <c r="E40" s="58" t="s">
        <v>137</v>
      </c>
      <c r="F40" s="58" t="s">
        <v>144</v>
      </c>
      <c r="G40" s="58" t="s">
        <v>145</v>
      </c>
      <c r="H40" s="58" t="s">
        <v>146</v>
      </c>
      <c r="I40" s="4"/>
      <c r="J40" s="58" t="str">
        <f>+Charts!Q159</f>
        <v>Home Valuation</v>
      </c>
      <c r="K40" s="58" t="str">
        <f>+Charts!R159</f>
        <v>Closing Costs</v>
      </c>
      <c r="L40" s="58" t="str">
        <f>+Charts!S159</f>
        <v>Existing Loan Balance</v>
      </c>
      <c r="M40" s="58" t="str">
        <f>+Charts!T159</f>
        <v>Adj. Home Equity</v>
      </c>
    </row>
    <row r="41" spans="1:13" customFormat="1" ht="20" customHeight="1" x14ac:dyDescent="0.45">
      <c r="B41" s="105">
        <f ca="1">+Inputs!C7-30</f>
        <v>44197</v>
      </c>
      <c r="C41" s="59">
        <f ca="1">+-Inputs!C13</f>
        <v>-50000</v>
      </c>
      <c r="D41" s="59">
        <f ca="1">+-Inputs!C62*Inputs!C11</f>
        <v>-5000</v>
      </c>
      <c r="E41" s="60">
        <v>0</v>
      </c>
      <c r="F41" s="60">
        <v>0</v>
      </c>
      <c r="G41" s="60">
        <v>0</v>
      </c>
      <c r="H41" s="59">
        <f ca="1">+SUM(C41:G41)</f>
        <v>-55000</v>
      </c>
      <c r="I41" s="4"/>
      <c r="J41" s="109">
        <f ca="1">+Inputs!C11</f>
        <v>250000</v>
      </c>
      <c r="K41" s="109"/>
      <c r="L41" s="109"/>
      <c r="M41" s="109"/>
    </row>
    <row r="42" spans="1:13" customFormat="1" ht="20" customHeight="1" x14ac:dyDescent="0.45">
      <c r="A42" s="74">
        <v>1</v>
      </c>
      <c r="B42" s="105">
        <f ca="1">+EOMONTH(B41,5)</f>
        <v>44377</v>
      </c>
      <c r="C42" s="62">
        <v>0</v>
      </c>
      <c r="D42" s="62">
        <v>0</v>
      </c>
      <c r="E42" s="61">
        <f ca="1">+-K8</f>
        <v>-4368.8807218855327</v>
      </c>
      <c r="F42" s="62">
        <v>0</v>
      </c>
      <c r="G42" s="62">
        <v>0</v>
      </c>
      <c r="H42" s="61">
        <f t="shared" ref="H42:H47" ca="1" si="5">+SUM(C42:G42)</f>
        <v>-4368.8807218855327</v>
      </c>
      <c r="I42" s="4"/>
      <c r="J42" s="108"/>
      <c r="K42" s="108"/>
      <c r="L42" s="108"/>
      <c r="M42" s="108"/>
    </row>
    <row r="43" spans="1:13" customFormat="1" ht="20" customHeight="1" x14ac:dyDescent="0.45">
      <c r="A43" s="74">
        <f>+A42+1</f>
        <v>2</v>
      </c>
      <c r="B43" s="105">
        <f ca="1">+EOMONTH(B42,12)</f>
        <v>44742</v>
      </c>
      <c r="C43" s="62">
        <v>0</v>
      </c>
      <c r="D43" s="62">
        <v>0</v>
      </c>
      <c r="E43" s="61">
        <f t="shared" ref="E43:E45" ca="1" si="6">+-K9</f>
        <v>-4155.8884001331062</v>
      </c>
      <c r="F43" s="62">
        <v>0</v>
      </c>
      <c r="G43" s="62">
        <v>0</v>
      </c>
      <c r="H43" s="61">
        <f t="shared" ca="1" si="5"/>
        <v>-4155.8884001331062</v>
      </c>
      <c r="I43" s="4"/>
      <c r="J43" s="108"/>
      <c r="K43" s="108"/>
      <c r="L43" s="108"/>
      <c r="M43" s="108"/>
    </row>
    <row r="44" spans="1:13" customFormat="1" ht="20" customHeight="1" x14ac:dyDescent="0.45">
      <c r="A44" s="74">
        <f t="shared" ref="A44:A47" si="7">+A43+1</f>
        <v>3</v>
      </c>
      <c r="B44" s="105">
        <f t="shared" ref="B44:B46" ca="1" si="8">+EOMONTH(B43,12)</f>
        <v>45107</v>
      </c>
      <c r="C44" s="62">
        <v>0</v>
      </c>
      <c r="D44" s="62">
        <v>0</v>
      </c>
      <c r="E44" s="61">
        <f t="shared" ca="1" si="6"/>
        <v>-3938.6362319456321</v>
      </c>
      <c r="F44" s="62">
        <v>0</v>
      </c>
      <c r="G44" s="62">
        <v>0</v>
      </c>
      <c r="H44" s="61">
        <f t="shared" ca="1" si="5"/>
        <v>-3938.6362319456321</v>
      </c>
      <c r="I44" s="4"/>
      <c r="J44" s="108"/>
      <c r="K44" s="108"/>
      <c r="L44" s="108"/>
      <c r="M44" s="108"/>
    </row>
    <row r="45" spans="1:13" customFormat="1" ht="20" customHeight="1" x14ac:dyDescent="0.45">
      <c r="A45" s="74">
        <f t="shared" si="7"/>
        <v>4</v>
      </c>
      <c r="B45" s="105">
        <f t="shared" ca="1" si="8"/>
        <v>45473</v>
      </c>
      <c r="C45" s="62">
        <v>0</v>
      </c>
      <c r="D45" s="62">
        <v>0</v>
      </c>
      <c r="E45" s="61">
        <f t="shared" ca="1" si="6"/>
        <v>-3717.0390203944075</v>
      </c>
      <c r="F45" s="62">
        <v>0</v>
      </c>
      <c r="G45" s="62">
        <v>0</v>
      </c>
      <c r="H45" s="61">
        <f t="shared" ca="1" si="5"/>
        <v>-3717.0390203944075</v>
      </c>
      <c r="I45" s="4"/>
      <c r="J45" s="108"/>
      <c r="K45" s="108"/>
      <c r="L45" s="108"/>
      <c r="M45" s="108"/>
    </row>
    <row r="46" spans="1:13" customFormat="1" ht="20" customHeight="1" x14ac:dyDescent="0.45">
      <c r="A46" s="74">
        <f t="shared" si="7"/>
        <v>5</v>
      </c>
      <c r="B46" s="105">
        <f t="shared" ca="1" si="8"/>
        <v>45838</v>
      </c>
      <c r="C46" s="62">
        <v>0</v>
      </c>
      <c r="D46" s="62">
        <v>0</v>
      </c>
      <c r="E46" s="61">
        <f ca="1">+-K12</f>
        <v>-3491.0098646121601</v>
      </c>
      <c r="F46" s="62">
        <v>0</v>
      </c>
      <c r="G46" s="62">
        <v>0</v>
      </c>
      <c r="H46" s="61">
        <f t="shared" ca="1" si="5"/>
        <v>-3491.0098646121601</v>
      </c>
      <c r="I46" s="4"/>
      <c r="J46" s="108"/>
      <c r="K46" s="108"/>
      <c r="L46" s="108"/>
      <c r="M46" s="108"/>
    </row>
    <row r="47" spans="1:13" customFormat="1" ht="20" customHeight="1" thickBot="1" x14ac:dyDescent="0.5">
      <c r="A47" s="114">
        <f t="shared" si="7"/>
        <v>6</v>
      </c>
      <c r="B47" s="115">
        <f ca="1">+EOMONTH(B46,6)</f>
        <v>46022</v>
      </c>
      <c r="C47" s="116">
        <v>0</v>
      </c>
      <c r="D47" s="117">
        <f ca="1">+-(Inputs!C61+Inputs!C62)*'Recurring Costs + IRR'!J47</f>
        <v>-23411.621850928044</v>
      </c>
      <c r="E47" s="116">
        <v>0</v>
      </c>
      <c r="F47" s="119">
        <f ca="1">+'Monthly Model'!H88</f>
        <v>114832.54644320579</v>
      </c>
      <c r="G47" s="121">
        <v>0</v>
      </c>
      <c r="H47" s="122">
        <f t="shared" ca="1" si="5"/>
        <v>91420.924592277748</v>
      </c>
      <c r="I47" s="120"/>
      <c r="J47" s="119">
        <f ca="1">+'Monthly Model'!H86</f>
        <v>292645.27313660056</v>
      </c>
      <c r="K47" s="119">
        <f ca="1">+D47</f>
        <v>-23411.621850928044</v>
      </c>
      <c r="L47" s="119">
        <f ca="1">+'Monthly Model'!H87</f>
        <v>-177812.72669339477</v>
      </c>
      <c r="M47" s="119">
        <f ca="1">+SUM(J47:L47)</f>
        <v>91420.924592277734</v>
      </c>
    </row>
    <row r="48" spans="1:13" customFormat="1" ht="20" customHeight="1" thickBot="1" x14ac:dyDescent="0.5">
      <c r="A48" s="74"/>
      <c r="B48" s="62"/>
      <c r="C48" s="62"/>
      <c r="D48" s="59"/>
      <c r="E48" s="59"/>
      <c r="F48" s="108"/>
      <c r="G48" s="123" t="s">
        <v>148</v>
      </c>
      <c r="H48" s="124">
        <f ca="1">+XIRR(H41:H47,B41:B47)</f>
        <v>4.6978816390037537E-2</v>
      </c>
      <c r="I48" s="4"/>
      <c r="J48" s="108"/>
      <c r="K48" s="108"/>
      <c r="L48" s="108"/>
      <c r="M48" s="108"/>
    </row>
    <row r="49" spans="1:13" customFormat="1" ht="20" customHeight="1" x14ac:dyDescent="0.45">
      <c r="A49" s="74"/>
      <c r="B49" s="2"/>
      <c r="C49" s="2"/>
      <c r="D49" s="2"/>
      <c r="E49" s="2"/>
      <c r="F49" s="2"/>
      <c r="G49" s="2"/>
      <c r="H49" s="2"/>
      <c r="I49" s="2"/>
      <c r="J49" s="2"/>
      <c r="K49" s="4"/>
    </row>
    <row r="50" spans="1:13" customFormat="1" ht="18.5" x14ac:dyDescent="0.45">
      <c r="A50" s="1" t="s">
        <v>110</v>
      </c>
      <c r="B50" s="4" t="str">
        <f>+"Cash Flow and IRR of Home Sale, 10 Years"</f>
        <v>Cash Flow and IRR of Home Sale, 10 Years</v>
      </c>
      <c r="C50" s="4"/>
      <c r="D50" s="4"/>
      <c r="E50" s="4"/>
      <c r="F50" s="4"/>
      <c r="G50" s="4"/>
      <c r="H50" s="4"/>
      <c r="I50" s="4"/>
      <c r="J50" s="4"/>
      <c r="K50" s="4"/>
    </row>
    <row r="51" spans="1:13" customFormat="1" ht="27.5" x14ac:dyDescent="0.45">
      <c r="B51" s="57" t="str">
        <f>+B40</f>
        <v>Year</v>
      </c>
      <c r="C51" s="58" t="str">
        <f t="shared" ref="C51:H51" si="9">+C40</f>
        <v>Down Payment</v>
      </c>
      <c r="D51" s="58" t="str">
        <f t="shared" si="9"/>
        <v>Closing Costs</v>
      </c>
      <c r="E51" s="58" t="str">
        <f t="shared" si="9"/>
        <v>Net Annual Recurring Costs</v>
      </c>
      <c r="F51" s="58" t="str">
        <f t="shared" si="9"/>
        <v>Home Equity at Time of Sale</v>
      </c>
      <c r="G51" s="58" t="str">
        <f t="shared" si="9"/>
        <v>Taxes Owed from Sale</v>
      </c>
      <c r="H51" s="58" t="str">
        <f t="shared" si="9"/>
        <v>Total Cash Flows</v>
      </c>
      <c r="I51" s="4"/>
      <c r="J51" s="58" t="str">
        <f>+J40</f>
        <v>Home Valuation</v>
      </c>
      <c r="K51" s="58" t="str">
        <f t="shared" ref="K51:M51" si="10">+K40</f>
        <v>Closing Costs</v>
      </c>
      <c r="L51" s="58" t="str">
        <f t="shared" si="10"/>
        <v>Existing Loan Balance</v>
      </c>
      <c r="M51" s="58" t="str">
        <f t="shared" si="10"/>
        <v>Adj. Home Equity</v>
      </c>
    </row>
    <row r="52" spans="1:13" customFormat="1" ht="20" customHeight="1" x14ac:dyDescent="0.45">
      <c r="B52" s="105">
        <f ca="1">+B41</f>
        <v>44197</v>
      </c>
      <c r="C52" s="59">
        <f ca="1">+C41</f>
        <v>-50000</v>
      </c>
      <c r="D52" s="59">
        <f ca="1">+D41</f>
        <v>-5000</v>
      </c>
      <c r="E52" s="60">
        <v>0</v>
      </c>
      <c r="F52" s="60">
        <v>0</v>
      </c>
      <c r="G52" s="60">
        <v>0</v>
      </c>
      <c r="H52" s="59">
        <f ca="1">+SUM(C52:G52)</f>
        <v>-55000</v>
      </c>
      <c r="I52" s="4"/>
      <c r="J52" s="109">
        <f ca="1">+J41</f>
        <v>250000</v>
      </c>
      <c r="K52" s="109"/>
      <c r="L52" s="109"/>
      <c r="M52" s="109"/>
    </row>
    <row r="53" spans="1:13" customFormat="1" ht="20" customHeight="1" x14ac:dyDescent="0.45">
      <c r="A53" s="74">
        <v>1</v>
      </c>
      <c r="B53" s="105">
        <f ca="1">+EOMONTH(B52,5)</f>
        <v>44377</v>
      </c>
      <c r="C53" s="62">
        <v>0</v>
      </c>
      <c r="D53" s="62">
        <v>0</v>
      </c>
      <c r="E53" s="61">
        <f t="shared" ref="E53:E62" ca="1" si="11">+-K8</f>
        <v>-4368.8807218855327</v>
      </c>
      <c r="F53" s="62">
        <v>0</v>
      </c>
      <c r="G53" s="62">
        <v>0</v>
      </c>
      <c r="H53" s="61">
        <f t="shared" ref="H53:H63" ca="1" si="12">+SUM(C53:G53)</f>
        <v>-4368.8807218855327</v>
      </c>
      <c r="I53" s="4"/>
      <c r="J53" s="108"/>
      <c r="K53" s="108"/>
      <c r="L53" s="108"/>
      <c r="M53" s="108"/>
    </row>
    <row r="54" spans="1:13" customFormat="1" ht="20" customHeight="1" x14ac:dyDescent="0.45">
      <c r="A54" s="74">
        <f>+A53+1</f>
        <v>2</v>
      </c>
      <c r="B54" s="105">
        <f ca="1">+EOMONTH(B53,12)</f>
        <v>44742</v>
      </c>
      <c r="C54" s="62">
        <v>0</v>
      </c>
      <c r="D54" s="62">
        <v>0</v>
      </c>
      <c r="E54" s="61">
        <f t="shared" ca="1" si="11"/>
        <v>-4155.8884001331062</v>
      </c>
      <c r="F54" s="62">
        <v>0</v>
      </c>
      <c r="G54" s="62">
        <v>0</v>
      </c>
      <c r="H54" s="61">
        <f t="shared" ca="1" si="12"/>
        <v>-4155.8884001331062</v>
      </c>
      <c r="I54" s="4"/>
      <c r="J54" s="108"/>
      <c r="K54" s="108"/>
      <c r="L54" s="108"/>
      <c r="M54" s="108"/>
    </row>
    <row r="55" spans="1:13" customFormat="1" ht="20" customHeight="1" x14ac:dyDescent="0.45">
      <c r="A55" s="74">
        <f t="shared" ref="A55:A61" si="13">+A54+1</f>
        <v>3</v>
      </c>
      <c r="B55" s="105">
        <f t="shared" ref="B55:B62" ca="1" si="14">+EOMONTH(B54,12)</f>
        <v>45107</v>
      </c>
      <c r="C55" s="62">
        <v>0</v>
      </c>
      <c r="D55" s="62">
        <v>0</v>
      </c>
      <c r="E55" s="61">
        <f t="shared" ca="1" si="11"/>
        <v>-3938.6362319456321</v>
      </c>
      <c r="F55" s="62">
        <v>0</v>
      </c>
      <c r="G55" s="62">
        <v>0</v>
      </c>
      <c r="H55" s="61">
        <f t="shared" ca="1" si="12"/>
        <v>-3938.6362319456321</v>
      </c>
      <c r="I55" s="4"/>
      <c r="J55" s="108"/>
      <c r="K55" s="108"/>
      <c r="L55" s="108"/>
      <c r="M55" s="108"/>
    </row>
    <row r="56" spans="1:13" customFormat="1" ht="20" customHeight="1" x14ac:dyDescent="0.45">
      <c r="A56" s="74">
        <f t="shared" si="13"/>
        <v>4</v>
      </c>
      <c r="B56" s="105">
        <f t="shared" ca="1" si="14"/>
        <v>45473</v>
      </c>
      <c r="C56" s="62">
        <v>0</v>
      </c>
      <c r="D56" s="62">
        <v>0</v>
      </c>
      <c r="E56" s="61">
        <f t="shared" ca="1" si="11"/>
        <v>-3717.0390203944075</v>
      </c>
      <c r="F56" s="62">
        <v>0</v>
      </c>
      <c r="G56" s="62">
        <v>0</v>
      </c>
      <c r="H56" s="61">
        <f t="shared" ca="1" si="12"/>
        <v>-3717.0390203944075</v>
      </c>
      <c r="I56" s="4"/>
      <c r="J56" s="108"/>
      <c r="K56" s="108"/>
      <c r="L56" s="108"/>
      <c r="M56" s="108"/>
    </row>
    <row r="57" spans="1:13" customFormat="1" ht="20" customHeight="1" x14ac:dyDescent="0.45">
      <c r="A57" s="74">
        <f t="shared" si="13"/>
        <v>5</v>
      </c>
      <c r="B57" s="105">
        <f t="shared" ca="1" si="14"/>
        <v>45838</v>
      </c>
      <c r="C57" s="62">
        <v>0</v>
      </c>
      <c r="D57" s="62">
        <v>0</v>
      </c>
      <c r="E57" s="61">
        <f t="shared" ca="1" si="11"/>
        <v>-3491.0098646121601</v>
      </c>
      <c r="F57" s="62">
        <v>0</v>
      </c>
      <c r="G57" s="62">
        <v>0</v>
      </c>
      <c r="H57" s="61">
        <f t="shared" ca="1" si="12"/>
        <v>-3491.0098646121601</v>
      </c>
      <c r="I57" s="4"/>
      <c r="J57" s="108"/>
      <c r="K57" s="108"/>
      <c r="L57" s="108"/>
      <c r="M57" s="108"/>
    </row>
    <row r="58" spans="1:13" ht="20" customHeight="1" x14ac:dyDescent="0.45">
      <c r="A58" s="74">
        <f t="shared" si="13"/>
        <v>6</v>
      </c>
      <c r="B58" s="105">
        <f t="shared" ca="1" si="14"/>
        <v>46203</v>
      </c>
      <c r="C58" s="62">
        <v>0</v>
      </c>
      <c r="D58" s="62">
        <v>0</v>
      </c>
      <c r="E58" s="61">
        <f t="shared" ca="1" si="11"/>
        <v>-3260.4601257142663</v>
      </c>
      <c r="F58" s="62">
        <v>0</v>
      </c>
      <c r="G58" s="62">
        <v>0</v>
      </c>
      <c r="H58" s="61">
        <f t="shared" ca="1" si="12"/>
        <v>-3260.4601257142663</v>
      </c>
      <c r="I58" s="4"/>
      <c r="J58" s="108"/>
      <c r="K58" s="108"/>
      <c r="L58" s="108"/>
      <c r="M58" s="108"/>
    </row>
    <row r="59" spans="1:13" ht="20" customHeight="1" x14ac:dyDescent="0.45">
      <c r="A59" s="74">
        <f t="shared" si="13"/>
        <v>7</v>
      </c>
      <c r="B59" s="105">
        <f t="shared" ca="1" si="14"/>
        <v>46568</v>
      </c>
      <c r="C59" s="62">
        <v>0</v>
      </c>
      <c r="D59" s="62">
        <v>0</v>
      </c>
      <c r="E59" s="61">
        <f t="shared" ca="1" si="11"/>
        <v>-3025.2993920384156</v>
      </c>
      <c r="F59" s="62">
        <v>0</v>
      </c>
      <c r="G59" s="62">
        <v>0</v>
      </c>
      <c r="H59" s="61">
        <f t="shared" ca="1" si="12"/>
        <v>-3025.2993920384156</v>
      </c>
      <c r="I59" s="4"/>
      <c r="J59" s="108"/>
      <c r="K59" s="108"/>
      <c r="L59" s="108"/>
      <c r="M59" s="108"/>
    </row>
    <row r="60" spans="1:13" ht="20" customHeight="1" x14ac:dyDescent="0.45">
      <c r="A60" s="74">
        <f t="shared" si="13"/>
        <v>8</v>
      </c>
      <c r="B60" s="105">
        <f t="shared" ca="1" si="14"/>
        <v>46934</v>
      </c>
      <c r="C60" s="62">
        <v>0</v>
      </c>
      <c r="D60" s="62">
        <v>0</v>
      </c>
      <c r="E60" s="61">
        <f t="shared" ca="1" si="11"/>
        <v>-2785.4354436890471</v>
      </c>
      <c r="F60" s="62">
        <v>0</v>
      </c>
      <c r="G60" s="62">
        <v>0</v>
      </c>
      <c r="H60" s="61">
        <f t="shared" ca="1" si="12"/>
        <v>-2785.4354436890471</v>
      </c>
      <c r="I60" s="4"/>
      <c r="J60" s="108"/>
      <c r="K60" s="108"/>
      <c r="L60" s="108"/>
      <c r="M60" s="108"/>
    </row>
    <row r="61" spans="1:13" ht="20" customHeight="1" x14ac:dyDescent="0.45">
      <c r="A61" s="74">
        <f t="shared" si="13"/>
        <v>9</v>
      </c>
      <c r="B61" s="105">
        <f t="shared" ca="1" si="14"/>
        <v>47299</v>
      </c>
      <c r="C61" s="62">
        <v>0</v>
      </c>
      <c r="D61" s="62">
        <v>0</v>
      </c>
      <c r="E61" s="61">
        <f t="shared" ca="1" si="11"/>
        <v>-2540.7742163726916</v>
      </c>
      <c r="F61" s="62">
        <v>0</v>
      </c>
      <c r="G61" s="62">
        <v>0</v>
      </c>
      <c r="H61" s="61">
        <f t="shared" ca="1" si="12"/>
        <v>-2540.7742163726916</v>
      </c>
      <c r="I61" s="4"/>
      <c r="J61" s="108"/>
      <c r="K61" s="108"/>
      <c r="L61" s="108"/>
      <c r="M61" s="108"/>
    </row>
    <row r="62" spans="1:13" ht="20" customHeight="1" x14ac:dyDescent="0.45">
      <c r="A62" s="74">
        <f>+A61+1</f>
        <v>10</v>
      </c>
      <c r="B62" s="105">
        <f t="shared" ca="1" si="14"/>
        <v>47664</v>
      </c>
      <c r="C62" s="62">
        <v>0</v>
      </c>
      <c r="D62" s="62">
        <v>0</v>
      </c>
      <c r="E62" s="61">
        <f t="shared" ca="1" si="11"/>
        <v>-2291.2197645100091</v>
      </c>
      <c r="F62" s="62">
        <v>0</v>
      </c>
      <c r="G62" s="62">
        <v>0</v>
      </c>
      <c r="H62" s="61">
        <f t="shared" ca="1" si="12"/>
        <v>-2291.2197645100091</v>
      </c>
      <c r="I62" s="4"/>
      <c r="J62" s="108"/>
      <c r="K62" s="108"/>
      <c r="L62" s="108"/>
      <c r="M62" s="108"/>
    </row>
    <row r="63" spans="1:13" ht="20" customHeight="1" thickBot="1" x14ac:dyDescent="0.5">
      <c r="A63" s="114">
        <f>+A62+1</f>
        <v>11</v>
      </c>
      <c r="B63" s="115">
        <f ca="1">+EOMONTH(B62,6)</f>
        <v>47848</v>
      </c>
      <c r="C63" s="116">
        <v>0</v>
      </c>
      <c r="D63" s="117">
        <f ca="1">+-(Inputs!C61+Inputs!C62)*'Recurring Costs + IRR'!J63</f>
        <v>-27405.201884542552</v>
      </c>
      <c r="E63" s="118">
        <v>0</v>
      </c>
      <c r="F63" s="119">
        <f ca="1">+'Monthly Model'!M88</f>
        <v>190525.40587329309</v>
      </c>
      <c r="G63" s="121">
        <v>0</v>
      </c>
      <c r="H63" s="122">
        <f t="shared" ca="1" si="12"/>
        <v>163120.20398875052</v>
      </c>
      <c r="I63" s="120"/>
      <c r="J63" s="119">
        <f ca="1">+'Monthly Model'!M86</f>
        <v>342565.02355678187</v>
      </c>
      <c r="K63" s="119">
        <f ca="1">+D63</f>
        <v>-27405.201884542552</v>
      </c>
      <c r="L63" s="119">
        <f ca="1">+'Monthly Model'!M87</f>
        <v>-152039.61768348879</v>
      </c>
      <c r="M63" s="119">
        <f ca="1">+SUM(J63:L63)</f>
        <v>163120.20398875055</v>
      </c>
    </row>
    <row r="64" spans="1:13" ht="20" customHeight="1" thickBot="1" x14ac:dyDescent="0.5">
      <c r="A64" s="74"/>
      <c r="B64" s="62"/>
      <c r="C64" s="62"/>
      <c r="D64" s="59"/>
      <c r="E64" s="59"/>
      <c r="F64" s="108"/>
      <c r="G64" s="123" t="s">
        <v>148</v>
      </c>
      <c r="H64" s="124">
        <f ca="1">+XIRR(H52:H63,B52:B63)</f>
        <v>7.3857727646827728E-2</v>
      </c>
      <c r="I64" s="4"/>
      <c r="J64" s="108"/>
      <c r="K64" s="108"/>
      <c r="L64" s="108"/>
      <c r="M64" s="108"/>
    </row>
  </sheetData>
  <conditionalFormatting sqref="B9:B37 G48 B42:B47">
    <cfRule type="expression" dxfId="58" priority="167" stopIfTrue="1">
      <formula>MOD(ROW(),2)=0</formula>
    </cfRule>
  </conditionalFormatting>
  <conditionalFormatting sqref="C9:E37">
    <cfRule type="expression" dxfId="57" priority="166" stopIfTrue="1">
      <formula>MOD(ROW(),2)=0</formula>
    </cfRule>
  </conditionalFormatting>
  <conditionalFormatting sqref="B8">
    <cfRule type="expression" dxfId="56" priority="81" stopIfTrue="1">
      <formula>MOD(ROW(),2)=0</formula>
    </cfRule>
  </conditionalFormatting>
  <conditionalFormatting sqref="C8">
    <cfRule type="expression" dxfId="55" priority="80" stopIfTrue="1">
      <formula>MOD(ROW(),2)=0</formula>
    </cfRule>
  </conditionalFormatting>
  <conditionalFormatting sqref="D8">
    <cfRule type="expression" dxfId="54" priority="79" stopIfTrue="1">
      <formula>MOD(ROW(),2)=0</formula>
    </cfRule>
  </conditionalFormatting>
  <conditionalFormatting sqref="E8">
    <cfRule type="expression" dxfId="53" priority="77" stopIfTrue="1">
      <formula>MOD(ROW(),2)=0</formula>
    </cfRule>
  </conditionalFormatting>
  <conditionalFormatting sqref="F8">
    <cfRule type="expression" dxfId="52" priority="76" stopIfTrue="1">
      <formula>MOD(ROW(),2)=0</formula>
    </cfRule>
  </conditionalFormatting>
  <conditionalFormatting sqref="F9:F37">
    <cfRule type="expression" dxfId="51" priority="75" stopIfTrue="1">
      <formula>MOD(ROW(),2)=0</formula>
    </cfRule>
  </conditionalFormatting>
  <conditionalFormatting sqref="G8">
    <cfRule type="expression" dxfId="50" priority="74" stopIfTrue="1">
      <formula>MOD(ROW(),2)=0</formula>
    </cfRule>
  </conditionalFormatting>
  <conditionalFormatting sqref="G9:G37">
    <cfRule type="expression" dxfId="49" priority="73" stopIfTrue="1">
      <formula>MOD(ROW(),2)=0</formula>
    </cfRule>
  </conditionalFormatting>
  <conditionalFormatting sqref="H8">
    <cfRule type="expression" dxfId="48" priority="72" stopIfTrue="1">
      <formula>MOD(ROW(),2)=0</formula>
    </cfRule>
  </conditionalFormatting>
  <conditionalFormatting sqref="H9:H37">
    <cfRule type="expression" dxfId="47" priority="70" stopIfTrue="1">
      <formula>MOD(ROW(),2)=0</formula>
    </cfRule>
  </conditionalFormatting>
  <conditionalFormatting sqref="I8:I37">
    <cfRule type="expression" dxfId="46" priority="69" stopIfTrue="1">
      <formula>MOD(ROW(),2)=0</formula>
    </cfRule>
  </conditionalFormatting>
  <conditionalFormatting sqref="J8">
    <cfRule type="expression" dxfId="45" priority="67" stopIfTrue="1">
      <formula>MOD(ROW(),2)=0</formula>
    </cfRule>
  </conditionalFormatting>
  <conditionalFormatting sqref="J9:J37">
    <cfRule type="expression" dxfId="44" priority="66" stopIfTrue="1">
      <formula>MOD(ROW(),2)=0</formula>
    </cfRule>
  </conditionalFormatting>
  <conditionalFormatting sqref="K8:K37">
    <cfRule type="expression" dxfId="43" priority="65" stopIfTrue="1">
      <formula>MOD(ROW(),2)=0</formula>
    </cfRule>
  </conditionalFormatting>
  <conditionalFormatting sqref="E42:E46 E48">
    <cfRule type="expression" dxfId="42" priority="59" stopIfTrue="1">
      <formula>MOD(ROW(),2)=0</formula>
    </cfRule>
  </conditionalFormatting>
  <conditionalFormatting sqref="C47:C48 C42:D46">
    <cfRule type="expression" dxfId="41" priority="63" stopIfTrue="1">
      <formula>MOD(ROW(),2)=0</formula>
    </cfRule>
  </conditionalFormatting>
  <conditionalFormatting sqref="B41">
    <cfRule type="expression" dxfId="40" priority="62" stopIfTrue="1">
      <formula>MOD(ROW(),2)=0</formula>
    </cfRule>
  </conditionalFormatting>
  <conditionalFormatting sqref="C41">
    <cfRule type="expression" dxfId="39" priority="61" stopIfTrue="1">
      <formula>MOD(ROW(),2)=0</formula>
    </cfRule>
  </conditionalFormatting>
  <conditionalFormatting sqref="D41">
    <cfRule type="expression" dxfId="38" priority="60" stopIfTrue="1">
      <formula>MOD(ROW(),2)=0</formula>
    </cfRule>
  </conditionalFormatting>
  <conditionalFormatting sqref="F41">
    <cfRule type="expression" dxfId="37" priority="58" stopIfTrue="1">
      <formula>MOD(ROW(),2)=0</formula>
    </cfRule>
  </conditionalFormatting>
  <conditionalFormatting sqref="F42:F48">
    <cfRule type="expression" dxfId="36" priority="57" stopIfTrue="1">
      <formula>MOD(ROW(),2)=0</formula>
    </cfRule>
  </conditionalFormatting>
  <conditionalFormatting sqref="H41">
    <cfRule type="expression" dxfId="35" priority="54" stopIfTrue="1">
      <formula>MOD(ROW(),2)=0</formula>
    </cfRule>
  </conditionalFormatting>
  <conditionalFormatting sqref="H42:H48">
    <cfRule type="expression" dxfId="34" priority="53" stopIfTrue="1">
      <formula>MOD(ROW(),2)=0</formula>
    </cfRule>
  </conditionalFormatting>
  <conditionalFormatting sqref="G41">
    <cfRule type="expression" dxfId="33" priority="47" stopIfTrue="1">
      <formula>MOD(ROW(),2)=0</formula>
    </cfRule>
  </conditionalFormatting>
  <conditionalFormatting sqref="G42:G47">
    <cfRule type="expression" dxfId="32" priority="46" stopIfTrue="1">
      <formula>MOD(ROW(),2)=0</formula>
    </cfRule>
  </conditionalFormatting>
  <conditionalFormatting sqref="J41:M41">
    <cfRule type="expression" dxfId="31" priority="45" stopIfTrue="1">
      <formula>MOD(ROW(),2)=0</formula>
    </cfRule>
  </conditionalFormatting>
  <conditionalFormatting sqref="J42:M48">
    <cfRule type="expression" dxfId="30" priority="44" stopIfTrue="1">
      <formula>MOD(ROW(),2)=0</formula>
    </cfRule>
  </conditionalFormatting>
  <conditionalFormatting sqref="D47:D48">
    <cfRule type="expression" dxfId="29" priority="43" stopIfTrue="1">
      <formula>MOD(ROW(),2)=0</formula>
    </cfRule>
  </conditionalFormatting>
  <conditionalFormatting sqref="B53:B62">
    <cfRule type="expression" dxfId="28" priority="42" stopIfTrue="1">
      <formula>MOD(ROW(),2)=0</formula>
    </cfRule>
  </conditionalFormatting>
  <conditionalFormatting sqref="H53:H62">
    <cfRule type="expression" dxfId="27" priority="33" stopIfTrue="1">
      <formula>MOD(ROW(),2)=0</formula>
    </cfRule>
  </conditionalFormatting>
  <conditionalFormatting sqref="C53:D62">
    <cfRule type="expression" dxfId="26" priority="41" stopIfTrue="1">
      <formula>MOD(ROW(),2)=0</formula>
    </cfRule>
  </conditionalFormatting>
  <conditionalFormatting sqref="B52">
    <cfRule type="expression" dxfId="25" priority="40" stopIfTrue="1">
      <formula>MOD(ROW(),2)=0</formula>
    </cfRule>
  </conditionalFormatting>
  <conditionalFormatting sqref="C52">
    <cfRule type="expression" dxfId="24" priority="39" stopIfTrue="1">
      <formula>MOD(ROW(),2)=0</formula>
    </cfRule>
  </conditionalFormatting>
  <conditionalFormatting sqref="D52">
    <cfRule type="expression" dxfId="23" priority="38" stopIfTrue="1">
      <formula>MOD(ROW(),2)=0</formula>
    </cfRule>
  </conditionalFormatting>
  <conditionalFormatting sqref="F52">
    <cfRule type="expression" dxfId="22" priority="36" stopIfTrue="1">
      <formula>MOD(ROW(),2)=0</formula>
    </cfRule>
  </conditionalFormatting>
  <conditionalFormatting sqref="F53:F62">
    <cfRule type="expression" dxfId="21" priority="35" stopIfTrue="1">
      <formula>MOD(ROW(),2)=0</formula>
    </cfRule>
  </conditionalFormatting>
  <conditionalFormatting sqref="H52">
    <cfRule type="expression" dxfId="20" priority="34" stopIfTrue="1">
      <formula>MOD(ROW(),2)=0</formula>
    </cfRule>
  </conditionalFormatting>
  <conditionalFormatting sqref="G52">
    <cfRule type="expression" dxfId="19" priority="32" stopIfTrue="1">
      <formula>MOD(ROW(),2)=0</formula>
    </cfRule>
  </conditionalFormatting>
  <conditionalFormatting sqref="G53:G62">
    <cfRule type="expression" dxfId="18" priority="31" stopIfTrue="1">
      <formula>MOD(ROW(),2)=0</formula>
    </cfRule>
  </conditionalFormatting>
  <conditionalFormatting sqref="J52:M52">
    <cfRule type="expression" dxfId="17" priority="30" stopIfTrue="1">
      <formula>MOD(ROW(),2)=0</formula>
    </cfRule>
  </conditionalFormatting>
  <conditionalFormatting sqref="J53:M62">
    <cfRule type="expression" dxfId="16" priority="29" stopIfTrue="1">
      <formula>MOD(ROW(),2)=0</formula>
    </cfRule>
  </conditionalFormatting>
  <conditionalFormatting sqref="E41">
    <cfRule type="expression" dxfId="15" priority="19" stopIfTrue="1">
      <formula>MOD(ROW(),2)=0</formula>
    </cfRule>
  </conditionalFormatting>
  <conditionalFormatting sqref="E52">
    <cfRule type="expression" dxfId="14" priority="18" stopIfTrue="1">
      <formula>MOD(ROW(),2)=0</formula>
    </cfRule>
  </conditionalFormatting>
  <conditionalFormatting sqref="E53:E62">
    <cfRule type="expression" dxfId="13" priority="17" stopIfTrue="1">
      <formula>MOD(ROW(),2)=0</formula>
    </cfRule>
  </conditionalFormatting>
  <conditionalFormatting sqref="B63 G64">
    <cfRule type="expression" dxfId="12" priority="13" stopIfTrue="1">
      <formula>MOD(ROW(),2)=0</formula>
    </cfRule>
  </conditionalFormatting>
  <conditionalFormatting sqref="E63:E64">
    <cfRule type="expression" dxfId="11" priority="11" stopIfTrue="1">
      <formula>MOD(ROW(),2)=0</formula>
    </cfRule>
  </conditionalFormatting>
  <conditionalFormatting sqref="C63:C64">
    <cfRule type="expression" dxfId="10" priority="12" stopIfTrue="1">
      <formula>MOD(ROW(),2)=0</formula>
    </cfRule>
  </conditionalFormatting>
  <conditionalFormatting sqref="F63:F64">
    <cfRule type="expression" dxfId="9" priority="10" stopIfTrue="1">
      <formula>MOD(ROW(),2)=0</formula>
    </cfRule>
  </conditionalFormatting>
  <conditionalFormatting sqref="H63:H64">
    <cfRule type="expression" dxfId="8" priority="9" stopIfTrue="1">
      <formula>MOD(ROW(),2)=0</formula>
    </cfRule>
  </conditionalFormatting>
  <conditionalFormatting sqref="G63">
    <cfRule type="expression" dxfId="7" priority="8" stopIfTrue="1">
      <formula>MOD(ROW(),2)=0</formula>
    </cfRule>
  </conditionalFormatting>
  <conditionalFormatting sqref="J63:L63">
    <cfRule type="expression" dxfId="6" priority="7" stopIfTrue="1">
      <formula>MOD(ROW(),2)=0</formula>
    </cfRule>
  </conditionalFormatting>
  <conditionalFormatting sqref="D63:D64">
    <cfRule type="expression" dxfId="5" priority="6" stopIfTrue="1">
      <formula>MOD(ROW(),2)=0</formula>
    </cfRule>
  </conditionalFormatting>
  <conditionalFormatting sqref="J64:M64">
    <cfRule type="expression" dxfId="4" priority="5" stopIfTrue="1">
      <formula>MOD(ROW(),2)=0</formula>
    </cfRule>
  </conditionalFormatting>
  <conditionalFormatting sqref="E47">
    <cfRule type="expression" dxfId="3" priority="4" stopIfTrue="1">
      <formula>MOD(ROW(),2)=0</formula>
    </cfRule>
  </conditionalFormatting>
  <conditionalFormatting sqref="B48">
    <cfRule type="expression" dxfId="2" priority="3" stopIfTrue="1">
      <formula>MOD(ROW(),2)=0</formula>
    </cfRule>
  </conditionalFormatting>
  <conditionalFormatting sqref="B64">
    <cfRule type="expression" dxfId="1" priority="2" stopIfTrue="1">
      <formula>MOD(ROW(),2)=0</formula>
    </cfRule>
  </conditionalFormatting>
  <conditionalFormatting sqref="M63">
    <cfRule type="expression" dxfId="0" priority="1" stopIfTrue="1">
      <formula>MOD(ROW(),2)=0</formula>
    </cfRule>
  </conditionalFormatting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Monthly Model</vt:lpstr>
      <vt:lpstr>Charts</vt:lpstr>
      <vt:lpstr>Recurring Costs + 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BOLLER, KEVIN</cp:lastModifiedBy>
  <dcterms:created xsi:type="dcterms:W3CDTF">2018-04-07T21:52:15Z</dcterms:created>
  <dcterms:modified xsi:type="dcterms:W3CDTF">2020-08-17T03:19:33Z</dcterms:modified>
</cp:coreProperties>
</file>