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orders_project\New_stata_files\"/>
    </mc:Choice>
  </mc:AlternateContent>
  <bookViews>
    <workbookView xWindow="120" yWindow="75" windowWidth="11280" windowHeight="5955" firstSheet="4" activeTab="9"/>
  </bookViews>
  <sheets>
    <sheet name="Working_Table_1" sheetId="12" r:id="rId1"/>
    <sheet name="Income and Pop" sheetId="2" r:id="rId2"/>
    <sheet name="Employment and Productivity" sheetId="3" r:id="rId3"/>
    <sheet name="Full Result Comparison" sheetId="10" r:id="rId4"/>
    <sheet name="Total R^2 values" sheetId="9" r:id="rId5"/>
    <sheet name="Full Coeficient Comparison" sheetId="11" r:id="rId6"/>
    <sheet name="NFincome_Time" sheetId="14" r:id="rId7"/>
    <sheet name="Output_Time" sheetId="15" r:id="rId8"/>
    <sheet name="Population_Time" sheetId="16" r:id="rId9"/>
    <sheet name="Emp_Time" sheetId="17" r:id="rId10"/>
  </sheets>
  <definedNames>
    <definedName name="_xlnm._FilterDatabase" localSheetId="5" hidden="1">'Full Coeficient Comparison'!$A$1:$J$50</definedName>
    <definedName name="_xlnm._FilterDatabase" localSheetId="3" hidden="1">'Full Result Comparison'!$A$1:$R$148</definedName>
    <definedName name="_xlnm._FilterDatabase" localSheetId="4" hidden="1">'Total R^2 values'!$A$1:$I$99</definedName>
  </definedNames>
  <calcPr calcId="152511"/>
</workbook>
</file>

<file path=xl/calcChain.xml><?xml version="1.0" encoding="utf-8"?>
<calcChain xmlns="http://schemas.openxmlformats.org/spreadsheetml/2006/main">
  <c r="J3" i="9" l="1"/>
  <c r="J16" i="12" l="1"/>
  <c r="I16" i="12"/>
  <c r="H16" i="12"/>
  <c r="G16" i="12"/>
  <c r="F16" i="12"/>
  <c r="E16" i="12"/>
  <c r="D16" i="12"/>
  <c r="C16" i="12"/>
  <c r="Q97" i="9" l="1"/>
  <c r="P97" i="9"/>
  <c r="O97" i="9"/>
  <c r="N97" i="9"/>
  <c r="M97" i="9"/>
  <c r="L97" i="9"/>
  <c r="K97" i="9"/>
  <c r="J97" i="9"/>
  <c r="Q79" i="9"/>
  <c r="P79" i="9"/>
  <c r="O79" i="9"/>
  <c r="N79" i="9"/>
  <c r="M79" i="9"/>
  <c r="L79" i="9"/>
  <c r="K79" i="9"/>
  <c r="J79" i="9"/>
  <c r="Q59" i="9"/>
  <c r="P59" i="9"/>
  <c r="O59" i="9"/>
  <c r="N59" i="9"/>
  <c r="M59" i="9"/>
  <c r="L59" i="9"/>
  <c r="K59" i="9"/>
  <c r="J59" i="9"/>
  <c r="Q49" i="9"/>
  <c r="P49" i="9"/>
  <c r="O49" i="9"/>
  <c r="N49" i="9"/>
  <c r="M49" i="9"/>
  <c r="L49" i="9"/>
  <c r="K49" i="9"/>
  <c r="J49" i="9"/>
  <c r="Q45" i="9"/>
  <c r="P45" i="9"/>
  <c r="O45" i="9"/>
  <c r="N45" i="9"/>
  <c r="M45" i="9"/>
  <c r="L45" i="9"/>
  <c r="K45" i="9"/>
  <c r="J45" i="9"/>
  <c r="Q41" i="9"/>
  <c r="P41" i="9"/>
  <c r="O41" i="9"/>
  <c r="N41" i="9"/>
  <c r="M41" i="9"/>
  <c r="L41" i="9"/>
  <c r="K41" i="9"/>
  <c r="J41" i="9"/>
  <c r="Q33" i="9"/>
  <c r="P33" i="9"/>
  <c r="O33" i="9"/>
  <c r="N33" i="9"/>
  <c r="M33" i="9"/>
  <c r="L33" i="9"/>
  <c r="K33" i="9"/>
  <c r="J33" i="9"/>
  <c r="Q29" i="9"/>
  <c r="P29" i="9"/>
  <c r="O29" i="9"/>
  <c r="N29" i="9"/>
  <c r="M29" i="9"/>
  <c r="L29" i="9"/>
  <c r="K29" i="9"/>
  <c r="J29" i="9"/>
  <c r="Q19" i="9"/>
  <c r="P19" i="9"/>
  <c r="O19" i="9"/>
  <c r="N19" i="9"/>
  <c r="M19" i="9"/>
  <c r="L19" i="9"/>
  <c r="K19" i="9"/>
  <c r="J19" i="9"/>
  <c r="Q17" i="9"/>
  <c r="P17" i="9"/>
  <c r="O17" i="9"/>
  <c r="N17" i="9"/>
  <c r="M17" i="9"/>
  <c r="L17" i="9"/>
  <c r="K17" i="9"/>
  <c r="J17" i="9"/>
  <c r="Q3" i="9"/>
  <c r="P3" i="9"/>
  <c r="O3" i="9"/>
  <c r="N3" i="9"/>
  <c r="M3" i="9"/>
  <c r="L3" i="9"/>
  <c r="K3" i="9"/>
  <c r="AD30" i="2"/>
  <c r="AC30" i="2"/>
  <c r="AG29" i="3"/>
  <c r="AF29" i="3"/>
  <c r="AG22" i="3"/>
  <c r="AF22" i="3"/>
  <c r="AG15" i="3"/>
  <c r="AF15" i="3"/>
  <c r="AG8" i="3"/>
  <c r="AF8" i="3"/>
  <c r="AD29" i="3"/>
  <c r="AC29" i="3"/>
  <c r="AD22" i="3"/>
  <c r="AC22" i="3"/>
  <c r="AD15" i="3"/>
  <c r="AC15" i="3"/>
  <c r="AD8" i="3"/>
  <c r="AC8" i="3"/>
  <c r="AA29" i="3"/>
  <c r="Z29" i="3"/>
  <c r="AA22" i="3"/>
  <c r="Z22" i="3"/>
  <c r="AA15" i="3"/>
  <c r="Z15" i="3"/>
  <c r="AA8" i="3"/>
  <c r="Z8" i="3"/>
  <c r="X29" i="3"/>
  <c r="W29" i="3"/>
  <c r="X22" i="3"/>
  <c r="W22" i="3"/>
  <c r="X15" i="3"/>
  <c r="W15" i="3"/>
  <c r="X8" i="3"/>
  <c r="W8" i="3"/>
  <c r="U29" i="3"/>
  <c r="T29" i="3"/>
  <c r="U22" i="3"/>
  <c r="T22" i="3"/>
  <c r="U15" i="3"/>
  <c r="T15" i="3"/>
  <c r="U8" i="3"/>
  <c r="T8" i="3"/>
  <c r="R29" i="3"/>
  <c r="Q29" i="3"/>
  <c r="Q22" i="3"/>
  <c r="R22" i="3"/>
  <c r="R15" i="3"/>
  <c r="Q15" i="3"/>
  <c r="R8" i="3"/>
  <c r="Q8" i="3"/>
  <c r="L29" i="3"/>
  <c r="K29" i="3"/>
  <c r="L22" i="3"/>
  <c r="K22" i="3"/>
  <c r="L15" i="3"/>
  <c r="K15" i="3"/>
  <c r="L8" i="3"/>
  <c r="K8" i="3"/>
  <c r="I15" i="3"/>
  <c r="H15" i="3"/>
  <c r="I22" i="3"/>
  <c r="H22" i="3"/>
  <c r="I29" i="3"/>
  <c r="H29" i="3"/>
  <c r="I8" i="3"/>
  <c r="H8" i="3"/>
  <c r="F22" i="3"/>
  <c r="E22" i="3"/>
  <c r="F15" i="3"/>
  <c r="E15" i="3"/>
  <c r="F8" i="3"/>
  <c r="E8" i="3"/>
  <c r="C29" i="3"/>
  <c r="B29" i="3"/>
  <c r="C22" i="3"/>
  <c r="B22" i="3"/>
  <c r="C15" i="3"/>
  <c r="B15" i="3"/>
  <c r="C8" i="3"/>
  <c r="B8" i="3"/>
  <c r="F29" i="3"/>
  <c r="E29" i="3"/>
  <c r="AG29" i="2"/>
  <c r="AF29" i="2"/>
  <c r="AG22" i="2"/>
  <c r="AF22" i="2"/>
  <c r="AG15" i="2"/>
  <c r="AF15" i="2"/>
  <c r="AG8" i="2"/>
  <c r="AF8" i="2"/>
  <c r="AD29" i="2"/>
  <c r="AC29" i="2"/>
  <c r="AD22" i="2"/>
  <c r="AC22" i="2"/>
  <c r="AD15" i="2"/>
  <c r="AC15" i="2"/>
  <c r="AD8" i="2"/>
  <c r="AC8" i="2"/>
  <c r="AA29" i="2"/>
  <c r="Z29" i="2"/>
  <c r="AA22" i="2"/>
  <c r="Z22" i="2"/>
  <c r="AA15" i="2"/>
  <c r="Z15" i="2"/>
  <c r="AA8" i="2"/>
  <c r="Z8" i="2"/>
  <c r="X29" i="2"/>
  <c r="W29" i="2"/>
  <c r="X22" i="2"/>
  <c r="W22" i="2"/>
  <c r="X15" i="2"/>
  <c r="W15" i="2"/>
  <c r="X8" i="2"/>
  <c r="W8" i="2"/>
  <c r="U29" i="2"/>
  <c r="T29" i="2"/>
  <c r="U22" i="2"/>
  <c r="T22" i="2"/>
  <c r="U15" i="2"/>
  <c r="T15" i="2"/>
  <c r="U8" i="2"/>
  <c r="T8" i="2"/>
  <c r="R29" i="2"/>
  <c r="Q29" i="2"/>
  <c r="R22" i="2"/>
  <c r="Q22" i="2"/>
  <c r="R15" i="2"/>
  <c r="Q15" i="2"/>
  <c r="R8" i="2"/>
  <c r="Q8" i="2"/>
  <c r="L29" i="2"/>
  <c r="K29" i="2"/>
  <c r="L22" i="2"/>
  <c r="K22" i="2"/>
  <c r="L15" i="2"/>
  <c r="K15" i="2"/>
  <c r="L8" i="2"/>
  <c r="K8" i="2"/>
  <c r="I29" i="2"/>
  <c r="H29" i="2"/>
  <c r="I22" i="2"/>
  <c r="H22" i="2"/>
  <c r="I15" i="2"/>
  <c r="H15" i="2"/>
  <c r="I8" i="2"/>
  <c r="H8" i="2"/>
  <c r="F22" i="2"/>
  <c r="E22" i="2"/>
  <c r="F15" i="2"/>
  <c r="E15" i="2"/>
  <c r="F8" i="2"/>
  <c r="E8" i="2"/>
  <c r="F29" i="2"/>
  <c r="E29" i="2"/>
  <c r="B29" i="2"/>
  <c r="C29" i="2"/>
  <c r="C22" i="2"/>
  <c r="B22" i="2"/>
  <c r="C15" i="2"/>
  <c r="B15" i="2"/>
  <c r="C8" i="2"/>
  <c r="B8" i="2"/>
</calcChain>
</file>

<file path=xl/sharedStrings.xml><?xml version="1.0" encoding="utf-8"?>
<sst xmlns="http://schemas.openxmlformats.org/spreadsheetml/2006/main" count="3174" uniqueCount="999">
  <si>
    <t>Metrics</t>
  </si>
  <si>
    <t>Backcast</t>
  </si>
  <si>
    <t>Forecast</t>
  </si>
  <si>
    <t>Aggregate Income</t>
  </si>
  <si>
    <t>Nonfarm Income</t>
  </si>
  <si>
    <t>Per capita Income</t>
  </si>
  <si>
    <t>Population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</si>
  <si>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</si>
  <si>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t>Beacon Hill</t>
  </si>
  <si>
    <t>CED Policy</t>
  </si>
  <si>
    <t>CED Capacity</t>
  </si>
  <si>
    <t>CED Fiscal Policy</t>
  </si>
  <si>
    <t>Fantus</t>
  </si>
  <si>
    <t>Grant Thornton</t>
  </si>
  <si>
    <t>New Economy</t>
  </si>
  <si>
    <t>Fraser</t>
  </si>
  <si>
    <t>Small Business</t>
  </si>
  <si>
    <t>Pacific Institute</t>
  </si>
  <si>
    <t>Tax Foundation</t>
  </si>
  <si>
    <t>4/4</t>
  </si>
  <si>
    <t>2/4</t>
  </si>
  <si>
    <t>1/4</t>
  </si>
  <si>
    <t>0/4</t>
  </si>
  <si>
    <t>3/4</t>
  </si>
  <si>
    <t>0/5</t>
  </si>
  <si>
    <t>3/5</t>
  </si>
  <si>
    <t>4/5</t>
  </si>
  <si>
    <t>1/5</t>
  </si>
  <si>
    <t>2/10</t>
  </si>
  <si>
    <t>5/10</t>
  </si>
  <si>
    <t>0/10</t>
  </si>
  <si>
    <t>4/10</t>
  </si>
  <si>
    <t>1/10</t>
  </si>
  <si>
    <t>8/10</t>
  </si>
  <si>
    <t>6/10</t>
  </si>
  <si>
    <t>3/10</t>
  </si>
  <si>
    <t>9/10</t>
  </si>
  <si>
    <t>5/5</t>
  </si>
  <si>
    <t>2/5</t>
  </si>
  <si>
    <t>0/1</t>
  </si>
  <si>
    <t>1/1</t>
  </si>
  <si>
    <t>0/2</t>
  </si>
  <si>
    <t>2/2</t>
  </si>
  <si>
    <t>1/2</t>
  </si>
  <si>
    <t>6/7</t>
  </si>
  <si>
    <t>7/7</t>
  </si>
  <si>
    <t>2/7</t>
  </si>
  <si>
    <t>3/7</t>
  </si>
  <si>
    <t>4/7</t>
  </si>
  <si>
    <t>0/7</t>
  </si>
  <si>
    <t>1/7</t>
  </si>
  <si>
    <t>5/7</t>
  </si>
  <si>
    <t>Table x:  Performance of Business Climate Indexes in Predicting Relative Income or Population Growth at State Borders Over the Next 5 Years</t>
  </si>
  <si>
    <t>Table y:  Performance of Business Climate Indexes in Predicting Relative Employment, Wage or Productivity Growth at State Borders Over the Next 5 Years</t>
  </si>
  <si>
    <t>Average Wage</t>
  </si>
  <si>
    <t>Productivity</t>
  </si>
  <si>
    <t>Wage Bill</t>
  </si>
  <si>
    <t>Employment</t>
  </si>
  <si>
    <t>10/10</t>
  </si>
  <si>
    <t>7/10</t>
  </si>
  <si>
    <t>lngt80diff~e</t>
  </si>
  <si>
    <t>0.224*</t>
  </si>
  <si>
    <t>0.119**</t>
  </si>
  <si>
    <t>0.0662**</t>
  </si>
  <si>
    <t>R-sq</t>
  </si>
  <si>
    <t>lngt81diff~e</t>
  </si>
  <si>
    <t>0.0584**</t>
  </si>
  <si>
    <t>0.0437***</t>
  </si>
  <si>
    <t>0.0229**</t>
  </si>
  <si>
    <t>0.0242***</t>
  </si>
  <si>
    <t>lngt82diff~e</t>
  </si>
  <si>
    <t>0.118***</t>
  </si>
  <si>
    <t>0.0349*</t>
  </si>
  <si>
    <t>0.0735***</t>
  </si>
  <si>
    <t>0.0675**</t>
  </si>
  <si>
    <t>0.0316*</t>
  </si>
  <si>
    <t>0.0232*</t>
  </si>
  <si>
    <t>lngt83diff~e</t>
  </si>
  <si>
    <t>0.0542*</t>
  </si>
  <si>
    <t>0.0650***</t>
  </si>
  <si>
    <t>0.0335***</t>
  </si>
  <si>
    <t>lngt84diff~e</t>
  </si>
  <si>
    <t>0.0484***</t>
  </si>
  <si>
    <t>lngt85diff~e</t>
  </si>
  <si>
    <t>0.0658*</t>
  </si>
  <si>
    <t>0.0375**</t>
  </si>
  <si>
    <t>0.0325***</t>
  </si>
  <si>
    <t>lngt86diff~e</t>
  </si>
  <si>
    <t>0.0608*</t>
  </si>
  <si>
    <t>0.0654***</t>
  </si>
  <si>
    <t>0.0415***</t>
  </si>
  <si>
    <t>lnft75diff~e</t>
  </si>
  <si>
    <t>-0.0207*</t>
  </si>
  <si>
    <t>lnsb00diff~e</t>
  </si>
  <si>
    <t>0.0780**</t>
  </si>
  <si>
    <t>-0.0523*</t>
  </si>
  <si>
    <t>0.0358*</t>
  </si>
  <si>
    <t>-0.0345**</t>
  </si>
  <si>
    <t>lnsb01diff~e</t>
  </si>
  <si>
    <t>-0.0687**</t>
  </si>
  <si>
    <t>-0.0484***</t>
  </si>
  <si>
    <t>lnsb02diff~e</t>
  </si>
  <si>
    <t>-0.0715***</t>
  </si>
  <si>
    <t>-0.0440***</t>
  </si>
  <si>
    <t>lnsb03diff~e</t>
  </si>
  <si>
    <t>-0.0551**</t>
  </si>
  <si>
    <t>-0.0460***</t>
  </si>
  <si>
    <t>lnsb04diff~e</t>
  </si>
  <si>
    <t>-0.0418*</t>
  </si>
  <si>
    <t>0.0513*</t>
  </si>
  <si>
    <t>-0.0287*</t>
  </si>
  <si>
    <t>-0.0506***</t>
  </si>
  <si>
    <t>lnne99diff~e</t>
  </si>
  <si>
    <t>0.0719**</t>
  </si>
  <si>
    <t>0.0395**</t>
  </si>
  <si>
    <t>lnne02diff~e</t>
  </si>
  <si>
    <t>0.0712*</t>
  </si>
  <si>
    <t>lnbh01diff~e</t>
  </si>
  <si>
    <t>0.0720**</t>
  </si>
  <si>
    <t>0.0450*</t>
  </si>
  <si>
    <t>lnbh02diff~e</t>
  </si>
  <si>
    <t>0.0826*</t>
  </si>
  <si>
    <t>lnbh03diff~e</t>
  </si>
  <si>
    <t>lnbh04diff~e</t>
  </si>
  <si>
    <t>0.0460*</t>
  </si>
  <si>
    <t>lnfrng04di~e</t>
  </si>
  <si>
    <t>-0.0416**</t>
  </si>
  <si>
    <t>-0.0403**</t>
  </si>
  <si>
    <t>lnfrsg04di~e</t>
  </si>
  <si>
    <t>0.0848**</t>
  </si>
  <si>
    <t>-0.0521***</t>
  </si>
  <si>
    <t>-0.0488***</t>
  </si>
  <si>
    <t>lnpri99dif~e</t>
  </si>
  <si>
    <t>-0.0914**</t>
  </si>
  <si>
    <t>-0.0898***</t>
  </si>
  <si>
    <t>lnpri04dif~e</t>
  </si>
  <si>
    <t>lncedp87di~e</t>
  </si>
  <si>
    <t>0.0243*</t>
  </si>
  <si>
    <t>0.0135**</t>
  </si>
  <si>
    <t>0.0171**</t>
  </si>
  <si>
    <t>lncedp88di~e</t>
  </si>
  <si>
    <t>lncedp89di~e</t>
  </si>
  <si>
    <t>0.0206*</t>
  </si>
  <si>
    <t>0.0360**</t>
  </si>
  <si>
    <t>0.0192***</t>
  </si>
  <si>
    <t>0.0168**</t>
  </si>
  <si>
    <t>0.0150*</t>
  </si>
  <si>
    <t>0.0175*</t>
  </si>
  <si>
    <t>0.0115***</t>
  </si>
  <si>
    <t>lncedp90di~e</t>
  </si>
  <si>
    <t>0.0182*</t>
  </si>
  <si>
    <t>0.0411***</t>
  </si>
  <si>
    <t>0.0213***</t>
  </si>
  <si>
    <t>0.0211***</t>
  </si>
  <si>
    <t>0.0120*</t>
  </si>
  <si>
    <t>0.0153**</t>
  </si>
  <si>
    <t>0.00992*</t>
  </si>
  <si>
    <t>0.0143***</t>
  </si>
  <si>
    <t>lncedp91di~e</t>
  </si>
  <si>
    <t>0.0272**</t>
  </si>
  <si>
    <t>0.00965*</t>
  </si>
  <si>
    <t>0.0149**</t>
  </si>
  <si>
    <t>0.0186***</t>
  </si>
  <si>
    <t>0.0109***</t>
  </si>
  <si>
    <t>lncedc87di~e</t>
  </si>
  <si>
    <t>-0.0166*</t>
  </si>
  <si>
    <t>lncedc88di~e</t>
  </si>
  <si>
    <t>0.0105*</t>
  </si>
  <si>
    <t>lncedc89di~e</t>
  </si>
  <si>
    <t>0.0257*</t>
  </si>
  <si>
    <t>0.0164**</t>
  </si>
  <si>
    <t>lncedc90di~e</t>
  </si>
  <si>
    <t>lncedc91di~e</t>
  </si>
  <si>
    <t>lncedc92di~e</t>
  </si>
  <si>
    <t>0.0118*</t>
  </si>
  <si>
    <t>lncedc93di~e</t>
  </si>
  <si>
    <t>-0.0174*</t>
  </si>
  <si>
    <t>lncedc94di~e</t>
  </si>
  <si>
    <t>-0.0248**</t>
  </si>
  <si>
    <t>0.0163*</t>
  </si>
  <si>
    <t>-0.0136**</t>
  </si>
  <si>
    <t>lncedc95di~e</t>
  </si>
  <si>
    <t>-0.0249**</t>
  </si>
  <si>
    <t>-0.00921*</t>
  </si>
  <si>
    <t>lncedc96di~e</t>
  </si>
  <si>
    <t>-0.0181*</t>
  </si>
  <si>
    <t>-0.0113*</t>
  </si>
  <si>
    <t>-0.0102**</t>
  </si>
  <si>
    <t>lncedpi88d~e</t>
  </si>
  <si>
    <t>-0.108*</t>
  </si>
  <si>
    <t>-0.0713**</t>
  </si>
  <si>
    <t>-0.0512**</t>
  </si>
  <si>
    <t>lncedpi89d~e</t>
  </si>
  <si>
    <t>-0.0635***</t>
  </si>
  <si>
    <t>-0.0302*</t>
  </si>
  <si>
    <t>-0.0272**</t>
  </si>
  <si>
    <t>-0.0231**</t>
  </si>
  <si>
    <t>lncedpi90d~e</t>
  </si>
  <si>
    <t>-0.0904**</t>
  </si>
  <si>
    <t>-0.0616***</t>
  </si>
  <si>
    <t>-0.0387*</t>
  </si>
  <si>
    <t>-0.0391*</t>
  </si>
  <si>
    <t>-0.0301**</t>
  </si>
  <si>
    <t>-0.0288***</t>
  </si>
  <si>
    <t>lncedpi91d~e</t>
  </si>
  <si>
    <t>-0.0663*</t>
  </si>
  <si>
    <t>-0.0554***</t>
  </si>
  <si>
    <t>-0.0347*</t>
  </si>
  <si>
    <t>-0.0342**</t>
  </si>
  <si>
    <t>-0.0294***</t>
  </si>
  <si>
    <t>lncedpi92d~e</t>
  </si>
  <si>
    <t>-0.0800**</t>
  </si>
  <si>
    <t>-0.0493**</t>
  </si>
  <si>
    <t>-0.0345*</t>
  </si>
  <si>
    <t>-0.0335***</t>
  </si>
  <si>
    <t>-0.0232*</t>
  </si>
  <si>
    <t>lncedpi93d~e</t>
  </si>
  <si>
    <t>lncedpi94d~e</t>
  </si>
  <si>
    <t>-0.0288*</t>
  </si>
  <si>
    <t>lncedpi95d~e</t>
  </si>
  <si>
    <t>-0.113*</t>
  </si>
  <si>
    <t>0.0522*</t>
  </si>
  <si>
    <t>-0.0541*</t>
  </si>
  <si>
    <t>0.0333*</t>
  </si>
  <si>
    <t>lncedpi96d~e</t>
  </si>
  <si>
    <t>-0.0349**</t>
  </si>
  <si>
    <t>lntf03diff~e</t>
  </si>
  <si>
    <t>-0.0453**</t>
  </si>
  <si>
    <t>0.0431*</t>
  </si>
  <si>
    <t>lntf04diff~e</t>
  </si>
  <si>
    <t>-0.109***</t>
  </si>
  <si>
    <t>0.0491***</t>
  </si>
  <si>
    <t>aginc_back~d</t>
  </si>
  <si>
    <t>pop_backward</t>
  </si>
  <si>
    <t>pop_predict</t>
  </si>
  <si>
    <t>avwage_bac~d</t>
  </si>
  <si>
    <t>avwage_pre~t</t>
  </si>
  <si>
    <t>output_bac~d</t>
  </si>
  <si>
    <t>output_pre~t</t>
  </si>
  <si>
    <t>wagebill_b~d</t>
  </si>
  <si>
    <t>wagebill_p~t</t>
  </si>
  <si>
    <t>wageemp_ba~d</t>
  </si>
  <si>
    <t>wageemp_pr~t</t>
  </si>
  <si>
    <t>0.0270*</t>
  </si>
  <si>
    <t>0.0607*</t>
  </si>
  <si>
    <t>0.0395*</t>
  </si>
  <si>
    <t>0.0207*</t>
  </si>
  <si>
    <t>0.0263**</t>
  </si>
  <si>
    <t>0.0419***</t>
  </si>
  <si>
    <t>0.0789**</t>
  </si>
  <si>
    <t>0.0581*</t>
  </si>
  <si>
    <t>-0.0619*</t>
  </si>
  <si>
    <t>-0.0948***</t>
  </si>
  <si>
    <t>-0.0571**</t>
  </si>
  <si>
    <t>-0.0493*</t>
  </si>
  <si>
    <t>0.0846*</t>
  </si>
  <si>
    <t>0.0788**</t>
  </si>
  <si>
    <t>0.0478**</t>
  </si>
  <si>
    <t>0.0506*</t>
  </si>
  <si>
    <t>0.0990**</t>
  </si>
  <si>
    <t>-0.0478*</t>
  </si>
  <si>
    <t>0.0515*</t>
  </si>
  <si>
    <t>-0.0762**</t>
  </si>
  <si>
    <t>0.0434*</t>
  </si>
  <si>
    <t>-0.00821*</t>
  </si>
  <si>
    <t>-0.00885*</t>
  </si>
  <si>
    <t>0.0146*</t>
  </si>
  <si>
    <t>0.00952**</t>
  </si>
  <si>
    <t>0.0101**</t>
  </si>
  <si>
    <t>0.0110*</t>
  </si>
  <si>
    <t>0.00729*</t>
  </si>
  <si>
    <t>0.00909**</t>
  </si>
  <si>
    <t>-0.0134*</t>
  </si>
  <si>
    <t>-0.0114*</t>
  </si>
  <si>
    <t>-0.0120*</t>
  </si>
  <si>
    <t>-0.0116*</t>
  </si>
  <si>
    <t>-0.0124*</t>
  </si>
  <si>
    <t>-0.0900*</t>
  </si>
  <si>
    <t>-0.0522*</t>
  </si>
  <si>
    <t>-0.0414*</t>
  </si>
  <si>
    <t>-0.0258*</t>
  </si>
  <si>
    <t>-0.0299*</t>
  </si>
  <si>
    <t>-0.0416*</t>
  </si>
  <si>
    <t>-0.0544**</t>
  </si>
  <si>
    <t>-0.0650**</t>
  </si>
  <si>
    <t>-0.0729**</t>
  </si>
  <si>
    <t>-0.0589*</t>
  </si>
  <si>
    <t>-0.0407*</t>
  </si>
  <si>
    <t>0.103*</t>
  </si>
  <si>
    <t>0.0717*</t>
  </si>
  <si>
    <t>-0.0608*</t>
  </si>
  <si>
    <t>-0.0689*</t>
  </si>
  <si>
    <t xml:space="preserve">             </t>
  </si>
  <si>
    <t>//see results_1, there are 9 years here</t>
  </si>
  <si>
    <t>aginc_pred~t</t>
  </si>
  <si>
    <t>nfincome_b~d</t>
  </si>
  <si>
    <t>nfincome_p~t</t>
  </si>
  <si>
    <t>percapinc_~d</t>
  </si>
  <si>
    <t>percapinc_~t</t>
  </si>
  <si>
    <t>(-0.64)</t>
  </si>
  <si>
    <t>(-1.02)</t>
  </si>
  <si>
    <t>(-0.60)</t>
  </si>
  <si>
    <t>(-0.06)</t>
  </si>
  <si>
    <t>(-0.17)</t>
  </si>
  <si>
    <t>(-0.38)</t>
  </si>
  <si>
    <t>(-0.08)</t>
  </si>
  <si>
    <t>(-0.36)</t>
  </si>
  <si>
    <t>(-0.39)</t>
  </si>
  <si>
    <t>(-0.26)</t>
  </si>
  <si>
    <t>(-1.44)</t>
  </si>
  <si>
    <t>(-1.94)</t>
  </si>
  <si>
    <t>(-1.89)</t>
  </si>
  <si>
    <t>(-0.71)</t>
  </si>
  <si>
    <t>(-2.13)</t>
  </si>
  <si>
    <t>(-0.62)</t>
  </si>
  <si>
    <t>(-1.50)</t>
  </si>
  <si>
    <t>(-1.08)</t>
  </si>
  <si>
    <t>(-1.99)</t>
  </si>
  <si>
    <t>(-1.29)</t>
  </si>
  <si>
    <t>(-2.89)</t>
  </si>
  <si>
    <t>(-0.16)</t>
  </si>
  <si>
    <t>(-0.40)</t>
  </si>
  <si>
    <t>(-2.84)</t>
  </si>
  <si>
    <t>(-1.14)</t>
  </si>
  <si>
    <t>(-4.23)</t>
  </si>
  <si>
    <t>(-0.11)</t>
  </si>
  <si>
    <t>(-4.18)</t>
  </si>
  <si>
    <t>(-0.56)</t>
  </si>
  <si>
    <t>(-1.31)</t>
  </si>
  <si>
    <t>(-4.77)</t>
  </si>
  <si>
    <t>(-1.01)</t>
  </si>
  <si>
    <t>(-3.16)</t>
  </si>
  <si>
    <t>(-1.49)</t>
  </si>
  <si>
    <t>(-4.30)</t>
  </si>
  <si>
    <t>(-0.09)</t>
  </si>
  <si>
    <t>(-2.14)</t>
  </si>
  <si>
    <t>(-0.13)</t>
  </si>
  <si>
    <t>(-2.11)</t>
  </si>
  <si>
    <t>(-4.98)</t>
  </si>
  <si>
    <t>(-0.10)</t>
  </si>
  <si>
    <t>(-1.77)</t>
  </si>
  <si>
    <t>(-1.71)</t>
  </si>
  <si>
    <t>(-1.21)</t>
  </si>
  <si>
    <t>(-0.51)</t>
  </si>
  <si>
    <t>(-0.57)</t>
  </si>
  <si>
    <t>(-0.07)</t>
  </si>
  <si>
    <t>(-1.04)</t>
  </si>
  <si>
    <t>(-1.22)</t>
  </si>
  <si>
    <t>(-0.27)</t>
  </si>
  <si>
    <t>(-0.65)</t>
  </si>
  <si>
    <t>(-0.30)</t>
  </si>
  <si>
    <t>(-0.85)</t>
  </si>
  <si>
    <t>(-0.23)</t>
  </si>
  <si>
    <t>(-1.56)</t>
  </si>
  <si>
    <t>(-1.26)</t>
  </si>
  <si>
    <t>(-2.73)</t>
  </si>
  <si>
    <t>(-2.83)</t>
  </si>
  <si>
    <t>(-0.28)</t>
  </si>
  <si>
    <t>(-1.97)</t>
  </si>
  <si>
    <t>(-3.67)</t>
  </si>
  <si>
    <t>(-3.78)</t>
  </si>
  <si>
    <t>(-1.60)</t>
  </si>
  <si>
    <t>(-3.00)</t>
  </si>
  <si>
    <t>(-0.73)</t>
  </si>
  <si>
    <t>(-4.50)</t>
  </si>
  <si>
    <t>(-1.79)</t>
  </si>
  <si>
    <t>(-1.17)</t>
  </si>
  <si>
    <t>(-0.68)</t>
  </si>
  <si>
    <t>(-1.37)</t>
  </si>
  <si>
    <t>(-0.41)</t>
  </si>
  <si>
    <t>(-2.31)</t>
  </si>
  <si>
    <t>(-0.00)</t>
  </si>
  <si>
    <t>(-0.46)</t>
  </si>
  <si>
    <t>(-0.20)</t>
  </si>
  <si>
    <t>(-0.15)</t>
  </si>
  <si>
    <t>(-0.99)</t>
  </si>
  <si>
    <t>(-1.63)</t>
  </si>
  <si>
    <t>(-0.75)</t>
  </si>
  <si>
    <t>(-0.25)</t>
  </si>
  <si>
    <t>(-1.34)</t>
  </si>
  <si>
    <t>(-0.03)</t>
  </si>
  <si>
    <t>(-0.29)</t>
  </si>
  <si>
    <t>(-2.06)</t>
  </si>
  <si>
    <t>(-1.39)</t>
  </si>
  <si>
    <t>(-1.66)</t>
  </si>
  <si>
    <t>(-0.31)</t>
  </si>
  <si>
    <t>(-3.13)</t>
  </si>
  <si>
    <t>(-3.38)</t>
  </si>
  <si>
    <t>(-0.32)</t>
  </si>
  <si>
    <t>(-0.58)</t>
  </si>
  <si>
    <t>(-3.06)</t>
  </si>
  <si>
    <t>(-1.25)</t>
  </si>
  <si>
    <t>(-1.36)</t>
  </si>
  <si>
    <t>(-2.43)</t>
  </si>
  <si>
    <t>(-0.81)</t>
  </si>
  <si>
    <t>(-1.00)</t>
  </si>
  <si>
    <t>(-1.03)</t>
  </si>
  <si>
    <t>(-2.27)</t>
  </si>
  <si>
    <t>(-2.51)</t>
  </si>
  <si>
    <t>(-1.86)</t>
  </si>
  <si>
    <t>(-0.61)</t>
  </si>
  <si>
    <t>(-2.85)</t>
  </si>
  <si>
    <t>(-1.57)</t>
  </si>
  <si>
    <t>(-2.08)</t>
  </si>
  <si>
    <t>(-3.17)</t>
  </si>
  <si>
    <t>(-1.78)</t>
  </si>
  <si>
    <t>(-1.33)</t>
  </si>
  <si>
    <t>(-3.27)</t>
  </si>
  <si>
    <t>(-0.70)</t>
  </si>
  <si>
    <t>(-1.40)</t>
  </si>
  <si>
    <t>(-4.01)</t>
  </si>
  <si>
    <t>(-2.01)</t>
  </si>
  <si>
    <t>(-0.86)</t>
  </si>
  <si>
    <t>(-0.97)</t>
  </si>
  <si>
    <t>(-2.88)</t>
  </si>
  <si>
    <t>(-1.67)</t>
  </si>
  <si>
    <t>(-2.74)</t>
  </si>
  <si>
    <t>(-3.40)</t>
  </si>
  <si>
    <t>(-1.82)</t>
  </si>
  <si>
    <t>(-2.15)</t>
  </si>
  <si>
    <t>(-2.67)</t>
  </si>
  <si>
    <t>(-3.43)</t>
  </si>
  <si>
    <t>(-3.50)</t>
  </si>
  <si>
    <t>(-2.57)</t>
  </si>
  <si>
    <t>(-3.94)</t>
  </si>
  <si>
    <t>(-3.20)</t>
  </si>
  <si>
    <t>(-1.62)</t>
  </si>
  <si>
    <t>(-3.29)</t>
  </si>
  <si>
    <t>(-1.16)</t>
  </si>
  <si>
    <t>(-2.37)</t>
  </si>
  <si>
    <t>(-3.77)</t>
  </si>
  <si>
    <t>(-2.53)</t>
  </si>
  <si>
    <t>(-1.46)</t>
  </si>
  <si>
    <t>(-0.72)</t>
  </si>
  <si>
    <t>(-2.12)</t>
  </si>
  <si>
    <t>(-1.84)</t>
  </si>
  <si>
    <t>(-0.80)</t>
  </si>
  <si>
    <t>(-1.42)</t>
  </si>
  <si>
    <t>(-1.93)</t>
  </si>
  <si>
    <t>(-1.32)</t>
  </si>
  <si>
    <t>(-2.00)</t>
  </si>
  <si>
    <t>(-2.33)</t>
  </si>
  <si>
    <t>(-1.47)</t>
  </si>
  <si>
    <t>(-0.05)</t>
  </si>
  <si>
    <t>(-2.22)</t>
  </si>
  <si>
    <t>(-1.88)</t>
  </si>
  <si>
    <t>(-1.10)</t>
  </si>
  <si>
    <t>(-1.51)</t>
  </si>
  <si>
    <t>(-2.71)</t>
  </si>
  <si>
    <t>(-0.76)</t>
  </si>
  <si>
    <t>(-0.90)</t>
  </si>
  <si>
    <t>(-1.55)</t>
  </si>
  <si>
    <t>(-1.24)</t>
  </si>
  <si>
    <t>(-0.89)</t>
  </si>
  <si>
    <t>(-3.63)</t>
  </si>
  <si>
    <t>(-0.54)</t>
  </si>
  <si>
    <t>(-0.21)</t>
  </si>
  <si>
    <t>(-0.74)</t>
  </si>
  <si>
    <t>(-0.19)</t>
  </si>
  <si>
    <t>(-1.80)</t>
  </si>
  <si>
    <t>(-1.61)</t>
  </si>
  <si>
    <t>(-1.59)</t>
  </si>
  <si>
    <t>(-0.98)</t>
  </si>
  <si>
    <t>(-1.95)</t>
  </si>
  <si>
    <t>(-1.20)</t>
  </si>
  <si>
    <t>(-1.11)</t>
  </si>
  <si>
    <t>(-0.94)</t>
  </si>
  <si>
    <t>(-0.43)</t>
  </si>
  <si>
    <t>(-0.01)</t>
  </si>
  <si>
    <t>(-0.04)</t>
  </si>
  <si>
    <t>(-0.22)</t>
  </si>
  <si>
    <t>(-0.47)</t>
  </si>
  <si>
    <t>(-0.63)</t>
  </si>
  <si>
    <t>(-0.82)</t>
  </si>
  <si>
    <t>(-0.92)</t>
  </si>
  <si>
    <t>(-2.20)</t>
  </si>
  <si>
    <t>(-0.24)</t>
  </si>
  <si>
    <t>(-3.71)</t>
  </si>
  <si>
    <t>(-2.93)</t>
  </si>
  <si>
    <t>(-1.69)</t>
  </si>
  <si>
    <t>(-0.35)</t>
  </si>
  <si>
    <t>(-2.25)</t>
  </si>
  <si>
    <t>(-0.52)</t>
  </si>
  <si>
    <t>(-0.45)</t>
  </si>
  <si>
    <t>(-0.77)</t>
  </si>
  <si>
    <t>(-0.48)</t>
  </si>
  <si>
    <t>(-0.12)</t>
  </si>
  <si>
    <t>(-0.59)</t>
  </si>
  <si>
    <t>(-2.39)</t>
  </si>
  <si>
    <t>(-1.81)</t>
  </si>
  <si>
    <t>(-0.83)</t>
  </si>
  <si>
    <t>(-1.15)</t>
  </si>
  <si>
    <t>(-1.64)</t>
  </si>
  <si>
    <t>(-2.19)</t>
  </si>
  <si>
    <t>(-0.67)</t>
  </si>
  <si>
    <t>(-0.50)</t>
  </si>
  <si>
    <t>(-1.52)</t>
  </si>
  <si>
    <t>(-1.27)</t>
  </si>
  <si>
    <t>(-0.37)</t>
  </si>
  <si>
    <t>(-2.35)</t>
  </si>
  <si>
    <t>(-0.34)</t>
  </si>
  <si>
    <t>(-1.30)</t>
  </si>
  <si>
    <t>(-0.55)</t>
  </si>
  <si>
    <t>(-1.19)</t>
  </si>
  <si>
    <t>(-1.05)</t>
  </si>
  <si>
    <t>(-1.58)</t>
  </si>
  <si>
    <t>(-1.98)</t>
  </si>
  <si>
    <t>(-1.87)</t>
  </si>
  <si>
    <t>(-0.88)</t>
  </si>
  <si>
    <t>(-1.23)</t>
  </si>
  <si>
    <t>(-1.65)</t>
  </si>
  <si>
    <t>(-1.13)</t>
  </si>
  <si>
    <t>(-2.04)</t>
  </si>
  <si>
    <t>(-1.41)</t>
  </si>
  <si>
    <t>(-2.16)</t>
  </si>
  <si>
    <t>(-2.38)</t>
  </si>
  <si>
    <t>(-1.76)</t>
  </si>
  <si>
    <t>(-3.37)</t>
  </si>
  <si>
    <t>(-3.18)</t>
  </si>
  <si>
    <t>(-2.76)</t>
  </si>
  <si>
    <t>(-0.69)</t>
  </si>
  <si>
    <t>(-2.30)</t>
  </si>
  <si>
    <t>(-1.75)</t>
  </si>
  <si>
    <t>(-2.03)</t>
  </si>
  <si>
    <t>(-2.61)</t>
  </si>
  <si>
    <t>(-2.48)</t>
  </si>
  <si>
    <t>count</t>
  </si>
  <si>
    <t xml:space="preserve"> -0.0343*</t>
  </si>
  <si>
    <t>Neither of them have significant predictors, this one simply has less bad predictors</t>
  </si>
  <si>
    <t>notes</t>
  </si>
  <si>
    <t>This has both the overall most predictors, and the most positive predictors</t>
  </si>
  <si>
    <t>most positive correlations, and has tied most significant correlations</t>
  </si>
  <si>
    <t>These two are notable as the ced89 has the most positive significant variables, while cedc95 has more significant variables, but they're all negative!</t>
  </si>
  <si>
    <t>Most positive significant correlations</t>
  </si>
  <si>
    <t>Non-Farm Income</t>
  </si>
  <si>
    <t>Per Capita Income</t>
  </si>
  <si>
    <t>Output per Worker</t>
  </si>
  <si>
    <t>gt86</t>
  </si>
  <si>
    <t>Index</t>
  </si>
  <si>
    <t>ft75</t>
  </si>
  <si>
    <t>sb00</t>
  </si>
  <si>
    <t>ne99</t>
  </si>
  <si>
    <t>frsg04</t>
  </si>
  <si>
    <t>pri04</t>
  </si>
  <si>
    <t>cedp90</t>
  </si>
  <si>
    <t>cedc89</t>
  </si>
  <si>
    <t>cedpi95</t>
  </si>
  <si>
    <t>tf03</t>
  </si>
  <si>
    <t>Table XX: Best Performing Year for Each Index</t>
  </si>
  <si>
    <t>The criteria for picking indexes was the most amount of positive significant coefficients for foreward prediction, followed bymost positive coefficients in general</t>
  </si>
  <si>
    <t>Interestingly, gt86 has both the overall most foreward predictions, and the most positive predictors</t>
  </si>
  <si>
    <t>Neither ne index has significant positive predictors, and both share one backwards looking significant predictor.</t>
  </si>
  <si>
    <t>bh04</t>
  </si>
  <si>
    <t>bh03 also has one significant correlation, most positive correlations, but many others are negatively correlated</t>
  </si>
  <si>
    <t>gt80differ~e</t>
  </si>
  <si>
    <t>gt81differ~e</t>
  </si>
  <si>
    <t>gt82differ~e</t>
  </si>
  <si>
    <t>gt83differ~e</t>
  </si>
  <si>
    <t>gt84differ~e</t>
  </si>
  <si>
    <t>gt85differ~e</t>
  </si>
  <si>
    <t>gt86differ~e</t>
  </si>
  <si>
    <t>ft75differ~e</t>
  </si>
  <si>
    <t>0.0163**</t>
  </si>
  <si>
    <t>(-1.18)</t>
  </si>
  <si>
    <t>sb00differ~e</t>
  </si>
  <si>
    <t>(-1.85)</t>
  </si>
  <si>
    <t>(-2.23)</t>
  </si>
  <si>
    <t>sb01differ~e</t>
  </si>
  <si>
    <t>sb02differ~e</t>
  </si>
  <si>
    <t>(-2.59)</t>
  </si>
  <si>
    <t>sb03differ~e</t>
  </si>
  <si>
    <t>sb04differ~e</t>
  </si>
  <si>
    <t>(-0.96)</t>
  </si>
  <si>
    <t>(-0.18)</t>
  </si>
  <si>
    <t>ne99differ~e</t>
  </si>
  <si>
    <t>(-0.79)</t>
  </si>
  <si>
    <t>ne02differ~e</t>
  </si>
  <si>
    <t>bh01differ~e</t>
  </si>
  <si>
    <t>(-0.33)</t>
  </si>
  <si>
    <t>bh02differ~e</t>
  </si>
  <si>
    <t>bh03differ~e</t>
  </si>
  <si>
    <t>(-1.07)</t>
  </si>
  <si>
    <t>bh04differ~e</t>
  </si>
  <si>
    <t>frng04diff~e</t>
  </si>
  <si>
    <t>(-1.90)</t>
  </si>
  <si>
    <t>frsg04diff~e</t>
  </si>
  <si>
    <t>(-1.45)</t>
  </si>
  <si>
    <t>(-1.91)</t>
  </si>
  <si>
    <t>(-3.47)</t>
  </si>
  <si>
    <t>pri99diffe~e</t>
  </si>
  <si>
    <t>pri04diffe~e</t>
  </si>
  <si>
    <t>(-1.06)</t>
  </si>
  <si>
    <t>cedp87diff~e</t>
  </si>
  <si>
    <t>cedp88diff~e</t>
  </si>
  <si>
    <t>(-1.92)</t>
  </si>
  <si>
    <t>cedp89diff~e</t>
  </si>
  <si>
    <t>(-0.42)</t>
  </si>
  <si>
    <t>(-0.66)</t>
  </si>
  <si>
    <t>cedp90diff~e</t>
  </si>
  <si>
    <t>cedp91diff~e</t>
  </si>
  <si>
    <t>cedc87diff~e</t>
  </si>
  <si>
    <t>cedc88diff~e</t>
  </si>
  <si>
    <t>cedc89diff~e</t>
  </si>
  <si>
    <t>(-3.03)</t>
  </si>
  <si>
    <t>(-0.49)</t>
  </si>
  <si>
    <t>cedc90diff~e</t>
  </si>
  <si>
    <t>cedc91diff~e</t>
  </si>
  <si>
    <t>-0.0192*</t>
  </si>
  <si>
    <t>cedc92diff~e</t>
  </si>
  <si>
    <t>cedc93diff~e</t>
  </si>
  <si>
    <t>(-2.99)</t>
  </si>
  <si>
    <t>(-0.95)</t>
  </si>
  <si>
    <t>cedc94diff~e</t>
  </si>
  <si>
    <t>cedc95diff~e</t>
  </si>
  <si>
    <t>cedc96diff~e</t>
  </si>
  <si>
    <t>(-3.46)</t>
  </si>
  <si>
    <t>cedpi88dif~e</t>
  </si>
  <si>
    <t>(-0.78)</t>
  </si>
  <si>
    <t>(-2.62)</t>
  </si>
  <si>
    <t>cedpi89dif~e</t>
  </si>
  <si>
    <t>-0.0785**</t>
  </si>
  <si>
    <t>cedpi90dif~e</t>
  </si>
  <si>
    <t>cedpi91dif~e</t>
  </si>
  <si>
    <t>(-1.83)</t>
  </si>
  <si>
    <t>cedpi92dif~e</t>
  </si>
  <si>
    <t>cedpi93dif~e</t>
  </si>
  <si>
    <t>(-2.05)</t>
  </si>
  <si>
    <t>cedpi94dif~e</t>
  </si>
  <si>
    <t>cedpi95dif~e</t>
  </si>
  <si>
    <t>cedpi96dif~e</t>
  </si>
  <si>
    <t>(-1.68)</t>
  </si>
  <si>
    <t>(-2.40)</t>
  </si>
  <si>
    <t>tf03differ~e</t>
  </si>
  <si>
    <t>tf04differ~e</t>
  </si>
  <si>
    <t>0.128***</t>
  </si>
  <si>
    <t>0.0769*</t>
  </si>
  <si>
    <t>0.0392**</t>
  </si>
  <si>
    <t>0.0327**</t>
  </si>
  <si>
    <t>0.0420***</t>
  </si>
  <si>
    <t>0.0319**</t>
  </si>
  <si>
    <t>0.0472*</t>
  </si>
  <si>
    <t>0.0363*</t>
  </si>
  <si>
    <t>0.0676***</t>
  </si>
  <si>
    <t>0.0552***</t>
  </si>
  <si>
    <t>0.0417*</t>
  </si>
  <si>
    <t>0.0376*</t>
  </si>
  <si>
    <t>0.0477***</t>
  </si>
  <si>
    <t>0.0486***</t>
  </si>
  <si>
    <t>0.0426***</t>
  </si>
  <si>
    <t>0.0341**</t>
  </si>
  <si>
    <t>0.0427**</t>
  </si>
  <si>
    <t>0.0423**</t>
  </si>
  <si>
    <t>0.0387***</t>
  </si>
  <si>
    <t>0.0248*</t>
  </si>
  <si>
    <t>0.0413**</t>
  </si>
  <si>
    <t>0.0354***</t>
  </si>
  <si>
    <t>0.0510**</t>
  </si>
  <si>
    <t>0.0359**</t>
  </si>
  <si>
    <t>0.0372**</t>
  </si>
  <si>
    <t>(-1.35)</t>
  </si>
  <si>
    <t>-0.120***</t>
  </si>
  <si>
    <t>(-4.20)</t>
  </si>
  <si>
    <t>-0.126***</t>
  </si>
  <si>
    <t>-0.0550*</t>
  </si>
  <si>
    <t>(-3.95)</t>
  </si>
  <si>
    <t>(-1.72)</t>
  </si>
  <si>
    <t>-0.107***</t>
  </si>
  <si>
    <t>-0.0538*</t>
  </si>
  <si>
    <t>-0.0517*</t>
  </si>
  <si>
    <t>(-4.25)</t>
  </si>
  <si>
    <t>(-2.24)</t>
  </si>
  <si>
    <t>-0.0576*</t>
  </si>
  <si>
    <t>-0.0547*</t>
  </si>
  <si>
    <t>-0.124***</t>
  </si>
  <si>
    <t>-0.0672*</t>
  </si>
  <si>
    <t>-0.0647**</t>
  </si>
  <si>
    <t>(-4.24)</t>
  </si>
  <si>
    <t>(-2.45)</t>
  </si>
  <si>
    <t>(-1.54)</t>
  </si>
  <si>
    <t>0.0678**</t>
  </si>
  <si>
    <t>(-0.44)</t>
  </si>
  <si>
    <t>0.0493*</t>
  </si>
  <si>
    <t>(-0.93)</t>
  </si>
  <si>
    <t>0.0643**</t>
  </si>
  <si>
    <t>-0.119**</t>
  </si>
  <si>
    <t>-0.103***</t>
  </si>
  <si>
    <t>(-1.12)</t>
  </si>
  <si>
    <t>(-2.82)</t>
  </si>
  <si>
    <t>(-4.06)</t>
  </si>
  <si>
    <t>(-1.74)</t>
  </si>
  <si>
    <t>-0.158***</t>
  </si>
  <si>
    <t>-0.128***</t>
  </si>
  <si>
    <t>-0.0505*</t>
  </si>
  <si>
    <t>-0.0655*</t>
  </si>
  <si>
    <t>(-4.33)</t>
  </si>
  <si>
    <t>(-5.06)</t>
  </si>
  <si>
    <t>(-2.09)</t>
  </si>
  <si>
    <t>-0.103**</t>
  </si>
  <si>
    <t>-0.0808*</t>
  </si>
  <si>
    <t>(-2.81)</t>
  </si>
  <si>
    <t>(-3.48)</t>
  </si>
  <si>
    <t>(-2.46)</t>
  </si>
  <si>
    <t>-0.0769**</t>
  </si>
  <si>
    <t>-0.0703**</t>
  </si>
  <si>
    <t>-0.0535*</t>
  </si>
  <si>
    <t>0.0553**</t>
  </si>
  <si>
    <t>(-2.55)</t>
  </si>
  <si>
    <t>0.0147**</t>
  </si>
  <si>
    <t>0.0131*</t>
  </si>
  <si>
    <t>0.0143**</t>
  </si>
  <si>
    <t>0.0137**</t>
  </si>
  <si>
    <t>0.0203***</t>
  </si>
  <si>
    <t>0.00855*</t>
  </si>
  <si>
    <t>0.00928*</t>
  </si>
  <si>
    <t>0.0140**</t>
  </si>
  <si>
    <t>0.0175***</t>
  </si>
  <si>
    <t>0.0104*</t>
  </si>
  <si>
    <t>0.0252***</t>
  </si>
  <si>
    <t>(-1.96)</t>
  </si>
  <si>
    <t>-0.00714*</t>
  </si>
  <si>
    <t>(-0.14)</t>
  </si>
  <si>
    <t>(-2.10)</t>
  </si>
  <si>
    <t>-0.00806*</t>
  </si>
  <si>
    <t>(-0.87)</t>
  </si>
  <si>
    <t>-0.00741*</t>
  </si>
  <si>
    <t>0.00867*</t>
  </si>
  <si>
    <t>(-1.09)</t>
  </si>
  <si>
    <t>(-1.38)</t>
  </si>
  <si>
    <t>-0.00882*</t>
  </si>
  <si>
    <t>(-0.84)</t>
  </si>
  <si>
    <t>-0.0512*</t>
  </si>
  <si>
    <t>-0.0646*</t>
  </si>
  <si>
    <t>-0.0638*</t>
  </si>
  <si>
    <t>(-2.26)</t>
  </si>
  <si>
    <t>-0.0571***</t>
  </si>
  <si>
    <t>-0.0354**</t>
  </si>
  <si>
    <t>(-2.64)</t>
  </si>
  <si>
    <t>-0.0622***</t>
  </si>
  <si>
    <t>-0.0447**</t>
  </si>
  <si>
    <t>(-3.12)</t>
  </si>
  <si>
    <t>-0.0610***</t>
  </si>
  <si>
    <t>-0.0385**</t>
  </si>
  <si>
    <t>(-3.41)</t>
  </si>
  <si>
    <t>-0.0900**</t>
  </si>
  <si>
    <t>-0.0964**</t>
  </si>
  <si>
    <t>(-3.30)</t>
  </si>
  <si>
    <t>-0.0909**</t>
  </si>
  <si>
    <t>(-3.26)</t>
  </si>
  <si>
    <t>-0.0799**</t>
  </si>
  <si>
    <t>0.135***</t>
  </si>
  <si>
    <t>0.0730*</t>
  </si>
  <si>
    <t>0.129***</t>
  </si>
  <si>
    <t>0.0820**</t>
  </si>
  <si>
    <t>0.0487*</t>
  </si>
  <si>
    <t>0.0670**</t>
  </si>
  <si>
    <t>0.0278*</t>
  </si>
  <si>
    <t>0.0323*</t>
  </si>
  <si>
    <t>0.0306**</t>
  </si>
  <si>
    <t>(-1.53)</t>
  </si>
  <si>
    <t>0.0259**</t>
  </si>
  <si>
    <t>-0.0238*</t>
  </si>
  <si>
    <t>0.0213*</t>
  </si>
  <si>
    <t>0.0263*</t>
  </si>
  <si>
    <t>(-2.18)</t>
  </si>
  <si>
    <t>-0.00987*</t>
  </si>
  <si>
    <t>0.00862*</t>
  </si>
  <si>
    <t>(-2.36)</t>
  </si>
  <si>
    <t>-0.0333*</t>
  </si>
  <si>
    <t>(-2.44)</t>
  </si>
  <si>
    <t>-0.0360*</t>
  </si>
  <si>
    <t>(-2.29)</t>
  </si>
  <si>
    <t>-0.0674**</t>
  </si>
  <si>
    <t>(-2.63)</t>
  </si>
  <si>
    <t>0.0567**</t>
  </si>
  <si>
    <t>0.0485*</t>
  </si>
  <si>
    <t>0.0449*</t>
  </si>
  <si>
    <t>0.0437*</t>
  </si>
  <si>
    <t>-0.0366*</t>
  </si>
  <si>
    <t>-0.0538**</t>
  </si>
  <si>
    <t>0.0667*</t>
  </si>
  <si>
    <t>(-3.09)</t>
  </si>
  <si>
    <t>0.0532**</t>
  </si>
  <si>
    <t>-0.0525*</t>
  </si>
  <si>
    <t>0.0357**</t>
  </si>
  <si>
    <t>-0.0523***</t>
  </si>
  <si>
    <t>(-3.44)</t>
  </si>
  <si>
    <t>0.00708*</t>
  </si>
  <si>
    <t>0.0141***</t>
  </si>
  <si>
    <t>(-1.28)</t>
  </si>
  <si>
    <t>0.00915**</t>
  </si>
  <si>
    <t>0.00996*</t>
  </si>
  <si>
    <t>0.0157*</t>
  </si>
  <si>
    <t>0.0119**</t>
  </si>
  <si>
    <t>(-0.53)</t>
  </si>
  <si>
    <t>0.0106*</t>
  </si>
  <si>
    <t>0.0144***</t>
  </si>
  <si>
    <t>0.00880*</t>
  </si>
  <si>
    <t>(-0.91)</t>
  </si>
  <si>
    <t>0.0141**</t>
  </si>
  <si>
    <t>0.0152***</t>
  </si>
  <si>
    <t>0.0347*</t>
  </si>
  <si>
    <t>(-1.48)</t>
  </si>
  <si>
    <t>0.0389*</t>
  </si>
  <si>
    <t>0.0409*</t>
  </si>
  <si>
    <t>0.0825***</t>
  </si>
  <si>
    <t>0.108***</t>
  </si>
  <si>
    <t>0.0604**</t>
  </si>
  <si>
    <t>0.0239**</t>
  </si>
  <si>
    <t>0.0258***</t>
  </si>
  <si>
    <t>0.0260***</t>
  </si>
  <si>
    <t>0.0202**</t>
  </si>
  <si>
    <t>0.0309**</t>
  </si>
  <si>
    <t>0.0358**</t>
  </si>
  <si>
    <t>0.0281*</t>
  </si>
  <si>
    <t>0.0304***</t>
  </si>
  <si>
    <t>0.0183*</t>
  </si>
  <si>
    <t>0.0392***</t>
  </si>
  <si>
    <t>0.0341***</t>
  </si>
  <si>
    <t>0.0291***</t>
  </si>
  <si>
    <t>0.0267***</t>
  </si>
  <si>
    <t>0.0396***</t>
  </si>
  <si>
    <t>0.0277***</t>
  </si>
  <si>
    <t>0.0254***</t>
  </si>
  <si>
    <t>0.0185**</t>
  </si>
  <si>
    <t>0.0164*</t>
  </si>
  <si>
    <t>0.0263***</t>
  </si>
  <si>
    <t>0.0237***</t>
  </si>
  <si>
    <t>0.0378***</t>
  </si>
  <si>
    <t>0.0273***</t>
  </si>
  <si>
    <t>0.0246**</t>
  </si>
  <si>
    <t>0.0168*</t>
  </si>
  <si>
    <t>-0.0431*</t>
  </si>
  <si>
    <t>-0.0741***</t>
  </si>
  <si>
    <t>-0.0351*</t>
  </si>
  <si>
    <t>-0.0392***</t>
  </si>
  <si>
    <t>(-3.66)</t>
  </si>
  <si>
    <t>-0.0466*</t>
  </si>
  <si>
    <t>-0.0774***</t>
  </si>
  <si>
    <t>-0.0393*</t>
  </si>
  <si>
    <t>-0.0401**</t>
  </si>
  <si>
    <t>-0.0376**</t>
  </si>
  <si>
    <t>(-2.54)</t>
  </si>
  <si>
    <t>(-3.73)</t>
  </si>
  <si>
    <t>(-2.34)</t>
  </si>
  <si>
    <t>(-3.24)</t>
  </si>
  <si>
    <t>-0.0372*</t>
  </si>
  <si>
    <t>-0.0673***</t>
  </si>
  <si>
    <t>-0.0368**</t>
  </si>
  <si>
    <t>-0.0321**</t>
  </si>
  <si>
    <t>-0.0320***</t>
  </si>
  <si>
    <t>(-4.12)</t>
  </si>
  <si>
    <t>-0.0699***</t>
  </si>
  <si>
    <t>-0.0384**</t>
  </si>
  <si>
    <t>-0.0340***</t>
  </si>
  <si>
    <t>-0.0332***</t>
  </si>
  <si>
    <t>(-3.02)</t>
  </si>
  <si>
    <t>(-3.51)</t>
  </si>
  <si>
    <t>(-3.55)</t>
  </si>
  <si>
    <t>-0.0419*</t>
  </si>
  <si>
    <t>-0.0808***</t>
  </si>
  <si>
    <t>-0.0417**</t>
  </si>
  <si>
    <t>-0.0359*</t>
  </si>
  <si>
    <t>-0.0394***</t>
  </si>
  <si>
    <t>-0.0386***</t>
  </si>
  <si>
    <t>(-4.21)</t>
  </si>
  <si>
    <t>(-3.14)</t>
  </si>
  <si>
    <t>(-3.72)</t>
  </si>
  <si>
    <t>(-3.56)</t>
  </si>
  <si>
    <t>-0.0439*</t>
  </si>
  <si>
    <t>-0.0629*</t>
  </si>
  <si>
    <t>-0.0550**</t>
  </si>
  <si>
    <t>-0.0625***</t>
  </si>
  <si>
    <t>-0.0456**</t>
  </si>
  <si>
    <t>-0.0277*</t>
  </si>
  <si>
    <t>(-3.01)</t>
  </si>
  <si>
    <t>(-3.52)</t>
  </si>
  <si>
    <t>(-3.28)</t>
  </si>
  <si>
    <t>-0.0474*</t>
  </si>
  <si>
    <t>-0.0810***</t>
  </si>
  <si>
    <t>-0.0771***</t>
  </si>
  <si>
    <t>-0.0738***</t>
  </si>
  <si>
    <t>-0.0558***</t>
  </si>
  <si>
    <t>-0.0337*</t>
  </si>
  <si>
    <t>(-3.76)</t>
  </si>
  <si>
    <t>(-5.17)</t>
  </si>
  <si>
    <t>(-3.92)</t>
  </si>
  <si>
    <t>(-4.64)</t>
  </si>
  <si>
    <t>-0.0632**</t>
  </si>
  <si>
    <t>-0.0766***</t>
  </si>
  <si>
    <t>(-3.58)</t>
  </si>
  <si>
    <t>(-2.21)</t>
  </si>
  <si>
    <t>-0.0349*</t>
  </si>
  <si>
    <t>-0.0442**</t>
  </si>
  <si>
    <t>0.0132**</t>
  </si>
  <si>
    <t>0.0118***</t>
  </si>
  <si>
    <t>0.0117***</t>
  </si>
  <si>
    <t>0.00656*</t>
  </si>
  <si>
    <t>0.00553*</t>
  </si>
  <si>
    <t>0.0104**</t>
  </si>
  <si>
    <t>0.00942**</t>
  </si>
  <si>
    <t>0.00580*</t>
  </si>
  <si>
    <t>0.0126***</t>
  </si>
  <si>
    <t>0.00916***</t>
  </si>
  <si>
    <t>0.00509*</t>
  </si>
  <si>
    <t>0.0132***</t>
  </si>
  <si>
    <t>0.0108***</t>
  </si>
  <si>
    <t>0.00996***</t>
  </si>
  <si>
    <t>0.00787**</t>
  </si>
  <si>
    <t>0.0108*</t>
  </si>
  <si>
    <t>-0.0462*</t>
  </si>
  <si>
    <t>-0.0220*</t>
  </si>
  <si>
    <t>-0.0286**</t>
  </si>
  <si>
    <t>-0.0273***</t>
  </si>
  <si>
    <t>-0.0214**</t>
  </si>
  <si>
    <t>-0.0260*</t>
  </si>
  <si>
    <t>-0.0237**</t>
  </si>
  <si>
    <t>-0.0149*</t>
  </si>
  <si>
    <t>-0.0222*</t>
  </si>
  <si>
    <t>-0.0308**</t>
  </si>
  <si>
    <t>-0.0302***</t>
  </si>
  <si>
    <t>(-2.80)</t>
  </si>
  <si>
    <t>(-3.84)</t>
  </si>
  <si>
    <t>(-3.35)</t>
  </si>
  <si>
    <t>-0.0338**</t>
  </si>
  <si>
    <t>-0.0264**</t>
  </si>
  <si>
    <t>-0.0204**</t>
  </si>
  <si>
    <t>(-2.94)</t>
  </si>
  <si>
    <t>-0.0417*</t>
  </si>
  <si>
    <t>-0.0554*</t>
  </si>
  <si>
    <t>-0.0239*</t>
  </si>
  <si>
    <t>-0.0363*</t>
  </si>
  <si>
    <t>-0.0581**</t>
  </si>
  <si>
    <t>-0.0252*</t>
  </si>
  <si>
    <t>-0.0205*</t>
  </si>
  <si>
    <t>(-2.28)</t>
  </si>
  <si>
    <t>-0.0352*</t>
  </si>
  <si>
    <t>-0.0515**</t>
  </si>
  <si>
    <t>-0.0198*</t>
  </si>
  <si>
    <t>-0.0457*</t>
  </si>
  <si>
    <t>-0.0312*</t>
  </si>
  <si>
    <t>-0.0236*</t>
  </si>
  <si>
    <t>0.0447*</t>
  </si>
  <si>
    <t>0.0826***</t>
  </si>
  <si>
    <t>0.0382**</t>
  </si>
  <si>
    <t>0.0310*</t>
  </si>
  <si>
    <t>0.0405*</t>
  </si>
  <si>
    <t>0.0818***</t>
  </si>
  <si>
    <t>0.0539**</t>
  </si>
  <si>
    <t>0.0435*</t>
  </si>
  <si>
    <t>0.0419**</t>
  </si>
  <si>
    <t>0.0325*</t>
  </si>
  <si>
    <t>0.0553*</t>
  </si>
  <si>
    <t>0.0279*</t>
  </si>
  <si>
    <t>0.0280*</t>
  </si>
  <si>
    <t>0.0729*</t>
  </si>
  <si>
    <t>-0.0415*</t>
  </si>
  <si>
    <t>-0.0465*</t>
  </si>
  <si>
    <t>(-2.47)</t>
  </si>
  <si>
    <t>-0.0497*</t>
  </si>
  <si>
    <t>0.0691**</t>
  </si>
  <si>
    <t>0.139**</t>
  </si>
  <si>
    <t>0.0950*</t>
  </si>
  <si>
    <t>0.0162*</t>
  </si>
  <si>
    <t>0.0155*</t>
  </si>
  <si>
    <t>0.00991*</t>
  </si>
  <si>
    <t>-0.0208***</t>
  </si>
  <si>
    <t>-0.0128*</t>
  </si>
  <si>
    <t>-0.0117*</t>
  </si>
  <si>
    <t>(-1.43)</t>
  </si>
  <si>
    <t>-0.0122*</t>
  </si>
  <si>
    <t>-0.0132*</t>
  </si>
  <si>
    <t>-0.0121*</t>
  </si>
  <si>
    <t>(-1.70)</t>
  </si>
  <si>
    <t>-0.0727*</t>
  </si>
  <si>
    <t>(-3.21)</t>
  </si>
  <si>
    <t>-0.0620*</t>
  </si>
  <si>
    <t>-0.0590***</t>
  </si>
  <si>
    <t>-0.0625*</t>
  </si>
  <si>
    <t>-0.0472*</t>
  </si>
  <si>
    <t>(-2.50)</t>
  </si>
  <si>
    <t>-0.0573*</t>
  </si>
  <si>
    <t>-0.0453*</t>
  </si>
  <si>
    <t>0.0201**</t>
  </si>
  <si>
    <t>0.0320***</t>
  </si>
  <si>
    <t>75-80</t>
  </si>
  <si>
    <t>80-85</t>
  </si>
  <si>
    <t>85-90</t>
  </si>
  <si>
    <t>90-95</t>
  </si>
  <si>
    <t>95-00</t>
  </si>
  <si>
    <t>00-05</t>
  </si>
  <si>
    <t>0.0124***</t>
  </si>
  <si>
    <t>0.0138***</t>
  </si>
  <si>
    <t>0.0101*</t>
  </si>
  <si>
    <t xml:space="preserve">0.00982* </t>
  </si>
  <si>
    <t>0.00876*</t>
  </si>
  <si>
    <t>0.00772*</t>
  </si>
  <si>
    <t>Output Per Worker</t>
  </si>
  <si>
    <t>Wage Employment</t>
  </si>
  <si>
    <t>2005-2010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</si>
</sst>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3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7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2" xfId="0" applyFill="1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100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62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3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3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3336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5241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714625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52425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7147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9052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95750"/>
          <a:ext cx="114300" cy="209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8" sqref="L18"/>
    </sheetView>
  </sheetViews>
  <sheetFormatPr defaultRowHeight="15" x14ac:dyDescent="0.25"/>
  <cols>
    <col min="1" max="1" width="12.85546875" bestFit="1" customWidth="1"/>
    <col min="2" max="2" width="7.85546875" bestFit="1" customWidth="1"/>
    <col min="3" max="3" width="17" bestFit="1" customWidth="1"/>
    <col min="4" max="4" width="17.28515625" bestFit="1" customWidth="1"/>
    <col min="5" max="5" width="10.7109375" bestFit="1" customWidth="1"/>
    <col min="6" max="6" width="13.85546875" bestFit="1" customWidth="1"/>
    <col min="7" max="7" width="18" bestFit="1" customWidth="1"/>
    <col min="8" max="8" width="9.7109375" bestFit="1" customWidth="1"/>
    <col min="9" max="9" width="12.28515625" bestFit="1" customWidth="1"/>
    <col min="10" max="10" width="12.28515625" customWidth="1"/>
    <col min="11" max="11" width="2" bestFit="1" customWidth="1"/>
  </cols>
  <sheetData>
    <row r="1" spans="2:11" s="15" customFormat="1" x14ac:dyDescent="0.25"/>
    <row r="2" spans="2:11" s="15" customFormat="1" x14ac:dyDescent="0.25">
      <c r="B2" s="16" t="s">
        <v>548</v>
      </c>
      <c r="C2" s="17"/>
      <c r="D2" s="17"/>
      <c r="E2" s="17"/>
      <c r="F2" s="17"/>
      <c r="G2" s="17"/>
      <c r="H2" s="17"/>
      <c r="I2" s="17"/>
      <c r="J2" s="17"/>
      <c r="K2" s="18"/>
    </row>
    <row r="3" spans="2:11" s="14" customFormat="1" x14ac:dyDescent="0.25">
      <c r="B3" s="23" t="s">
        <v>538</v>
      </c>
      <c r="C3" s="24" t="s">
        <v>3</v>
      </c>
      <c r="D3" s="24" t="s">
        <v>534</v>
      </c>
      <c r="E3" s="24" t="s">
        <v>535</v>
      </c>
      <c r="F3" s="24" t="s">
        <v>6</v>
      </c>
      <c r="G3" s="24" t="s">
        <v>54</v>
      </c>
      <c r="H3" s="24" t="s">
        <v>536</v>
      </c>
      <c r="I3" s="24" t="s">
        <v>56</v>
      </c>
      <c r="J3" s="24" t="s">
        <v>57</v>
      </c>
      <c r="K3" s="25"/>
    </row>
    <row r="4" spans="2:11" s="14" customFormat="1" x14ac:dyDescent="0.25">
      <c r="B4" s="38" t="s">
        <v>537</v>
      </c>
      <c r="C4" s="28" t="s">
        <v>88</v>
      </c>
      <c r="D4" s="28" t="s">
        <v>89</v>
      </c>
      <c r="E4" s="28">
        <v>1.8499999999999999E-2</v>
      </c>
      <c r="F4" s="28" t="s">
        <v>90</v>
      </c>
      <c r="G4" s="28" t="s">
        <v>247</v>
      </c>
      <c r="H4" s="28" t="s">
        <v>248</v>
      </c>
      <c r="I4" s="28" t="s">
        <v>249</v>
      </c>
      <c r="J4" s="28" t="s">
        <v>250</v>
      </c>
      <c r="K4" s="29"/>
    </row>
    <row r="5" spans="2:11" s="14" customFormat="1" x14ac:dyDescent="0.25">
      <c r="B5" s="39" t="s">
        <v>64</v>
      </c>
      <c r="C5" s="15">
        <v>1.9E-2</v>
      </c>
      <c r="D5" s="15">
        <v>5.8000000000000003E-2</v>
      </c>
      <c r="E5" s="15">
        <v>5.0000000000000001E-3</v>
      </c>
      <c r="F5" s="15">
        <v>4.1000000000000002E-2</v>
      </c>
      <c r="G5" s="15">
        <v>1.6E-2</v>
      </c>
      <c r="H5" s="15">
        <v>2.9000000000000001E-2</v>
      </c>
      <c r="I5" s="15">
        <v>2.5000000000000001E-2</v>
      </c>
      <c r="J5" s="15">
        <v>2.3E-2</v>
      </c>
      <c r="K5" s="21"/>
    </row>
    <row r="6" spans="2:11" s="14" customFormat="1" x14ac:dyDescent="0.25">
      <c r="B6" s="19" t="s">
        <v>539</v>
      </c>
      <c r="C6" s="26">
        <v>1.4999999999999999E-2</v>
      </c>
      <c r="D6" s="26">
        <v>-3.81E-3</v>
      </c>
      <c r="E6" s="26">
        <v>1.5900000000000001E-2</v>
      </c>
      <c r="F6" s="26">
        <v>-3.3700000000000002E-3</v>
      </c>
      <c r="G6" s="26">
        <v>-4.8399999999999997E-3</v>
      </c>
      <c r="H6" s="26">
        <v>-4.5500000000000002E-3</v>
      </c>
      <c r="I6" s="26">
        <v>-1.2400000000000001E-4</v>
      </c>
      <c r="J6" s="26">
        <v>1.0200000000000001E-2</v>
      </c>
      <c r="K6" s="21"/>
    </row>
    <row r="7" spans="2:11" s="14" customFormat="1" x14ac:dyDescent="0.25">
      <c r="B7" s="39" t="s">
        <v>64</v>
      </c>
      <c r="C7" s="15">
        <v>5.0000000000000001E-3</v>
      </c>
      <c r="D7" s="15">
        <v>1E-3</v>
      </c>
      <c r="E7" s="15">
        <v>1.2999999999999999E-2</v>
      </c>
      <c r="F7" s="15">
        <v>2E-3</v>
      </c>
      <c r="G7" s="15">
        <v>3.0000000000000001E-3</v>
      </c>
      <c r="H7" s="15">
        <v>3.0000000000000001E-3</v>
      </c>
      <c r="I7" s="15">
        <v>0</v>
      </c>
      <c r="J7" s="15">
        <v>5.0000000000000001E-3</v>
      </c>
      <c r="K7" s="21"/>
    </row>
    <row r="8" spans="2:11" s="14" customFormat="1" x14ac:dyDescent="0.25">
      <c r="B8" s="19" t="s">
        <v>540</v>
      </c>
      <c r="C8" s="26" t="s">
        <v>94</v>
      </c>
      <c r="D8" s="26" t="s">
        <v>95</v>
      </c>
      <c r="E8" s="26" t="s">
        <v>96</v>
      </c>
      <c r="F8" s="26" t="s">
        <v>97</v>
      </c>
      <c r="G8" s="26">
        <v>1.8499999999999999E-2</v>
      </c>
      <c r="H8" s="26">
        <v>7.4200000000000004E-3</v>
      </c>
      <c r="I8" s="26">
        <v>-1.2199999999999999E-3</v>
      </c>
      <c r="J8" s="26">
        <v>-7.1199999999999996E-4</v>
      </c>
      <c r="K8" s="21">
        <v>1</v>
      </c>
    </row>
    <row r="9" spans="2:11" s="14" customFormat="1" x14ac:dyDescent="0.25">
      <c r="B9" s="39" t="s">
        <v>64</v>
      </c>
      <c r="C9" s="15">
        <v>2.3E-2</v>
      </c>
      <c r="D9" s="15">
        <v>2.3E-2</v>
      </c>
      <c r="E9" s="15">
        <v>1.0999999999999999E-2</v>
      </c>
      <c r="F9" s="15">
        <v>1.7000000000000001E-2</v>
      </c>
      <c r="G9" s="15">
        <v>3.0000000000000001E-3</v>
      </c>
      <c r="H9" s="15">
        <v>0</v>
      </c>
      <c r="I9" s="15">
        <v>0</v>
      </c>
      <c r="J9" s="15">
        <v>0</v>
      </c>
      <c r="K9" s="21"/>
    </row>
    <row r="10" spans="2:11" s="14" customFormat="1" x14ac:dyDescent="0.25">
      <c r="B10" s="19" t="s">
        <v>541</v>
      </c>
      <c r="C10" s="26">
        <v>1.6199999999999999E-2</v>
      </c>
      <c r="D10" s="26">
        <v>-1.31E-3</v>
      </c>
      <c r="E10" s="26">
        <v>4.9700000000000005E-4</v>
      </c>
      <c r="F10" s="26">
        <v>6.1199999999999996E-3</v>
      </c>
      <c r="G10" s="26">
        <v>5.7600000000000004E-3</v>
      </c>
      <c r="H10" s="26">
        <v>-8.4899999999999993E-3</v>
      </c>
      <c r="I10" s="26">
        <v>3.2099999999999997E-2</v>
      </c>
      <c r="J10" s="26">
        <v>2.7E-2</v>
      </c>
      <c r="K10" s="21">
        <v>2</v>
      </c>
    </row>
    <row r="11" spans="2:11" s="14" customFormat="1" x14ac:dyDescent="0.25">
      <c r="B11" s="39" t="s">
        <v>64</v>
      </c>
      <c r="C11" s="15">
        <v>1E-3</v>
      </c>
      <c r="D11" s="15">
        <v>0</v>
      </c>
      <c r="E11" s="15">
        <v>0</v>
      </c>
      <c r="F11" s="15">
        <v>1E-3</v>
      </c>
      <c r="G11" s="15">
        <v>1E-3</v>
      </c>
      <c r="H11" s="15">
        <v>1E-3</v>
      </c>
      <c r="I11" s="15">
        <v>3.0000000000000001E-3</v>
      </c>
      <c r="J11" s="15">
        <v>4.0000000000000001E-3</v>
      </c>
      <c r="K11" s="21"/>
    </row>
    <row r="12" spans="2:11" s="14" customFormat="1" x14ac:dyDescent="0.25">
      <c r="B12" s="19" t="s">
        <v>552</v>
      </c>
      <c r="C12" s="26">
        <v>2.8799999999999999E-2</v>
      </c>
      <c r="D12" s="26">
        <v>2.2700000000000001E-2</v>
      </c>
      <c r="E12" s="26" t="s">
        <v>124</v>
      </c>
      <c r="F12" s="26">
        <v>-1.8499999999999999E-2</v>
      </c>
      <c r="G12" s="26">
        <v>-5.0000000000000001E-3</v>
      </c>
      <c r="H12" s="26">
        <v>7.43E-3</v>
      </c>
      <c r="I12" s="26">
        <v>2.8299999999999999E-2</v>
      </c>
      <c r="J12" s="26">
        <v>2.3800000000000002E-2</v>
      </c>
      <c r="K12" s="21">
        <v>3</v>
      </c>
    </row>
    <row r="13" spans="2:11" s="14" customFormat="1" x14ac:dyDescent="0.25">
      <c r="B13" s="39" t="s">
        <v>64</v>
      </c>
      <c r="C13" s="15">
        <v>2E-3</v>
      </c>
      <c r="D13" s="15">
        <v>3.0000000000000001E-3</v>
      </c>
      <c r="E13" s="15">
        <v>8.9999999999999993E-3</v>
      </c>
      <c r="F13" s="15">
        <v>4.0000000000000001E-3</v>
      </c>
      <c r="G13" s="15">
        <v>0</v>
      </c>
      <c r="H13" s="15">
        <v>0</v>
      </c>
      <c r="I13" s="15">
        <v>1E-3</v>
      </c>
      <c r="J13" s="15">
        <v>1E-3</v>
      </c>
      <c r="K13" s="21"/>
    </row>
    <row r="14" spans="2:11" s="14" customFormat="1" x14ac:dyDescent="0.25">
      <c r="B14" s="19" t="s">
        <v>542</v>
      </c>
      <c r="C14" s="26">
        <v>3.6200000000000003E-2</v>
      </c>
      <c r="D14" s="26">
        <v>1.7500000000000002E-2</v>
      </c>
      <c r="E14" s="26" t="s">
        <v>129</v>
      </c>
      <c r="F14" s="26" t="s">
        <v>131</v>
      </c>
      <c r="G14" s="26">
        <v>4.0399999999999998E-2</v>
      </c>
      <c r="H14" s="26" t="s">
        <v>261</v>
      </c>
      <c r="I14" s="26">
        <v>-4.07E-2</v>
      </c>
      <c r="J14" s="26">
        <v>-4.0300000000000002E-2</v>
      </c>
      <c r="K14" s="21"/>
    </row>
    <row r="15" spans="2:11" s="14" customFormat="1" x14ac:dyDescent="0.25">
      <c r="B15" s="39" t="s">
        <v>64</v>
      </c>
      <c r="C15" s="15">
        <v>3.0000000000000001E-3</v>
      </c>
      <c r="D15" s="15">
        <v>2E-3</v>
      </c>
      <c r="E15" s="15">
        <v>3.2000000000000001E-2</v>
      </c>
      <c r="F15" s="15">
        <v>2.5000000000000001E-2</v>
      </c>
      <c r="G15" s="15">
        <v>1.0999999999999999E-2</v>
      </c>
      <c r="H15" s="15">
        <v>0.01</v>
      </c>
      <c r="I15" s="15">
        <v>2E-3</v>
      </c>
      <c r="J15" s="15">
        <v>4.0000000000000001E-3</v>
      </c>
      <c r="K15" s="21"/>
    </row>
    <row r="16" spans="2:11" s="14" customFormat="1" x14ac:dyDescent="0.25">
      <c r="B16" s="19" t="s">
        <v>543</v>
      </c>
      <c r="C16" s="26">
        <f>-1*0.0111</f>
        <v>-1.11E-2</v>
      </c>
      <c r="D16" s="26">
        <f>-1*0.0263</f>
        <v>-2.63E-2</v>
      </c>
      <c r="E16" s="26">
        <f>-1*0.034</f>
        <v>-3.4000000000000002E-2</v>
      </c>
      <c r="F16" s="26">
        <f>-1*-0.0164</f>
        <v>1.6400000000000001E-2</v>
      </c>
      <c r="G16" s="26">
        <f>-1*0.0434</f>
        <v>-4.3400000000000001E-2</v>
      </c>
      <c r="H16" s="26">
        <f>-1*0.0303</f>
        <v>-3.0300000000000001E-2</v>
      </c>
      <c r="I16" s="26">
        <f>-1*0.0121</f>
        <v>-1.21E-2</v>
      </c>
      <c r="J16" s="26">
        <f>-1*-0.0003</f>
        <v>2.9999999999999997E-4</v>
      </c>
      <c r="K16" s="21"/>
    </row>
    <row r="17" spans="2:11" s="14" customFormat="1" x14ac:dyDescent="0.25">
      <c r="B17" s="39" t="s">
        <v>64</v>
      </c>
      <c r="C17" s="15">
        <v>0</v>
      </c>
      <c r="D17" s="15">
        <v>4.0000000000000001E-3</v>
      </c>
      <c r="E17" s="15">
        <v>5.0000000000000001E-3</v>
      </c>
      <c r="F17" s="15">
        <v>3.0000000000000001E-3</v>
      </c>
      <c r="G17" s="15">
        <v>1.2999999999999999E-2</v>
      </c>
      <c r="H17" s="15">
        <v>4.0000000000000001E-3</v>
      </c>
      <c r="I17" s="15">
        <v>0</v>
      </c>
      <c r="J17" s="15">
        <v>0</v>
      </c>
      <c r="K17" s="21"/>
    </row>
    <row r="18" spans="2:11" s="14" customFormat="1" x14ac:dyDescent="0.25">
      <c r="B18" s="19" t="s">
        <v>544</v>
      </c>
      <c r="C18" s="26" t="s">
        <v>151</v>
      </c>
      <c r="D18" s="26" t="s">
        <v>153</v>
      </c>
      <c r="E18" s="26" t="s">
        <v>155</v>
      </c>
      <c r="F18" s="26" t="s">
        <v>157</v>
      </c>
      <c r="G18" s="26" t="s">
        <v>268</v>
      </c>
      <c r="H18" s="26" t="s">
        <v>157</v>
      </c>
      <c r="I18" s="26">
        <v>1.6500000000000001E-2</v>
      </c>
      <c r="J18" s="26">
        <v>9.1000000000000004E-3</v>
      </c>
      <c r="K18" s="21"/>
    </row>
    <row r="19" spans="2:11" s="14" customFormat="1" x14ac:dyDescent="0.25">
      <c r="B19" s="39" t="s">
        <v>64</v>
      </c>
      <c r="C19" s="15">
        <v>5.2999999999999999E-2</v>
      </c>
      <c r="D19" s="15">
        <v>0.04</v>
      </c>
      <c r="E19" s="15">
        <v>2.5999999999999999E-2</v>
      </c>
      <c r="F19" s="15">
        <v>3.5999999999999997E-2</v>
      </c>
      <c r="G19" s="15">
        <v>1.4999999999999999E-2</v>
      </c>
      <c r="H19" s="15">
        <v>2.9000000000000001E-2</v>
      </c>
      <c r="I19" s="15">
        <v>7.0000000000000001E-3</v>
      </c>
      <c r="J19" s="15">
        <v>4.0000000000000001E-3</v>
      </c>
      <c r="K19" s="21"/>
    </row>
    <row r="20" spans="2:11" s="14" customFormat="1" x14ac:dyDescent="0.25">
      <c r="B20" s="19" t="s">
        <v>545</v>
      </c>
      <c r="C20" s="26" t="s">
        <v>169</v>
      </c>
      <c r="D20" s="26">
        <v>1.7600000000000001E-3</v>
      </c>
      <c r="E20" s="26" t="s">
        <v>170</v>
      </c>
      <c r="F20" s="26">
        <v>-4.6700000000000002E-4</v>
      </c>
      <c r="G20" s="26">
        <v>5.4799999999999998E-4</v>
      </c>
      <c r="H20" s="26">
        <v>3.47E-3</v>
      </c>
      <c r="I20" s="26">
        <v>2.4399999999999999E-3</v>
      </c>
      <c r="J20" s="26">
        <v>-4.2900000000000004E-3</v>
      </c>
      <c r="K20" s="21"/>
    </row>
    <row r="21" spans="2:11" s="14" customFormat="1" x14ac:dyDescent="0.25">
      <c r="B21" s="39" t="s">
        <v>64</v>
      </c>
      <c r="C21" s="15">
        <v>8.0000000000000002E-3</v>
      </c>
      <c r="D21" s="15">
        <v>3.0000000000000001E-3</v>
      </c>
      <c r="E21" s="15">
        <v>4.0000000000000001E-3</v>
      </c>
      <c r="F21" s="15">
        <v>1E-3</v>
      </c>
      <c r="G21" s="15">
        <v>1E-3</v>
      </c>
      <c r="H21" s="15">
        <v>0</v>
      </c>
      <c r="I21" s="15">
        <v>1E-3</v>
      </c>
      <c r="J21" s="15">
        <v>4.0000000000000001E-3</v>
      </c>
      <c r="K21" s="20">
        <v>4.0000000000000001E-3</v>
      </c>
    </row>
    <row r="22" spans="2:11" s="14" customFormat="1" x14ac:dyDescent="0.25">
      <c r="B22" s="19" t="s">
        <v>546</v>
      </c>
      <c r="C22" s="26" t="s">
        <v>221</v>
      </c>
      <c r="D22" s="26">
        <v>-9.1799999999999998E-4</v>
      </c>
      <c r="E22" s="26" t="s">
        <v>223</v>
      </c>
      <c r="F22" s="26">
        <v>-1.7899999999999999E-2</v>
      </c>
      <c r="G22" s="26">
        <v>-2.6200000000000001E-2</v>
      </c>
      <c r="H22" s="26">
        <v>-2.2100000000000002E-2</v>
      </c>
      <c r="I22" s="26">
        <v>3.7599999999999998E-4</v>
      </c>
      <c r="J22" s="26">
        <v>7.3600000000000002E-3</v>
      </c>
      <c r="K22" s="21">
        <v>4</v>
      </c>
    </row>
    <row r="23" spans="2:11" s="14" customFormat="1" x14ac:dyDescent="0.25">
      <c r="B23" s="39" t="s">
        <v>64</v>
      </c>
      <c r="C23" s="15">
        <v>8.0000000000000002E-3</v>
      </c>
      <c r="D23" s="15">
        <v>0</v>
      </c>
      <c r="E23" s="15">
        <v>0.01</v>
      </c>
      <c r="F23" s="15">
        <v>4.0000000000000001E-3</v>
      </c>
      <c r="G23" s="15">
        <v>8.0000000000000002E-3</v>
      </c>
      <c r="H23" s="15">
        <v>4.0000000000000001E-3</v>
      </c>
      <c r="I23" s="15">
        <v>0</v>
      </c>
      <c r="J23" s="15">
        <v>0</v>
      </c>
      <c r="K23" s="21"/>
    </row>
    <row r="24" spans="2:11" s="14" customFormat="1" x14ac:dyDescent="0.25">
      <c r="B24" s="19" t="s">
        <v>226</v>
      </c>
      <c r="C24" s="14">
        <v>-2.93E-2</v>
      </c>
      <c r="D24" s="14">
        <v>2.3300000000000001E-2</v>
      </c>
      <c r="E24" s="14" t="s">
        <v>227</v>
      </c>
      <c r="F24" s="14" t="s">
        <v>228</v>
      </c>
      <c r="G24" s="14" t="s">
        <v>287</v>
      </c>
      <c r="H24" s="14">
        <v>-3.9199999999999999E-2</v>
      </c>
      <c r="I24" s="14" t="s">
        <v>288</v>
      </c>
      <c r="J24" s="14" t="s">
        <v>289</v>
      </c>
      <c r="K24" s="21"/>
    </row>
    <row r="25" spans="2:11" s="14" customFormat="1" x14ac:dyDescent="0.25">
      <c r="B25" s="39" t="s">
        <v>64</v>
      </c>
      <c r="C25" s="15">
        <v>2E-3</v>
      </c>
      <c r="D25" s="15">
        <v>3.0000000000000001E-3</v>
      </c>
      <c r="E25" s="15">
        <v>1.0999999999999999E-2</v>
      </c>
      <c r="F25" s="15">
        <v>1.7999999999999999E-2</v>
      </c>
      <c r="G25" s="15">
        <v>1.2999999999999999E-2</v>
      </c>
      <c r="H25" s="15">
        <v>7.0000000000000001E-3</v>
      </c>
      <c r="I25" s="15">
        <v>1.4E-2</v>
      </c>
      <c r="J25" s="15">
        <v>1.2E-2</v>
      </c>
      <c r="K25" s="21"/>
    </row>
    <row r="26" spans="2:11" s="14" customFormat="1" hidden="1" x14ac:dyDescent="0.25">
      <c r="B26" s="19"/>
      <c r="C26" s="26"/>
      <c r="D26" s="26"/>
      <c r="E26" s="26"/>
      <c r="F26" s="26"/>
      <c r="G26" s="26"/>
      <c r="H26" s="26"/>
      <c r="I26" s="26"/>
      <c r="J26" s="26"/>
      <c r="K26" s="21"/>
    </row>
    <row r="27" spans="2:11" hidden="1" x14ac:dyDescent="0.25">
      <c r="B27" s="19" t="s">
        <v>547</v>
      </c>
      <c r="C27" s="26">
        <v>-2.93E-2</v>
      </c>
      <c r="D27" s="26">
        <v>2.3300000000000001E-2</v>
      </c>
      <c r="E27" s="26" t="s">
        <v>227</v>
      </c>
      <c r="F27" s="26" t="s">
        <v>228</v>
      </c>
      <c r="G27" s="26" t="s">
        <v>287</v>
      </c>
      <c r="H27" s="26">
        <v>-3.9199999999999999E-2</v>
      </c>
      <c r="I27" s="26" t="s">
        <v>288</v>
      </c>
      <c r="J27" s="26" t="s">
        <v>289</v>
      </c>
      <c r="K27" s="21"/>
    </row>
    <row r="28" spans="2:11" hidden="1" x14ac:dyDescent="0.25">
      <c r="B28" s="30"/>
      <c r="C28" s="27" t="s">
        <v>549</v>
      </c>
      <c r="D28" s="31"/>
      <c r="E28" s="31"/>
      <c r="F28" s="31"/>
      <c r="G28" s="31"/>
      <c r="H28" s="31"/>
      <c r="I28" s="31"/>
      <c r="J28" s="28"/>
      <c r="K28" s="29"/>
    </row>
    <row r="29" spans="2:11" hidden="1" x14ac:dyDescent="0.25">
      <c r="B29" s="32">
        <v>1</v>
      </c>
      <c r="C29" s="33" t="s">
        <v>550</v>
      </c>
      <c r="D29" s="34"/>
      <c r="E29" s="34"/>
      <c r="F29" s="34"/>
      <c r="G29" s="34"/>
      <c r="H29" s="34"/>
      <c r="I29" s="34"/>
      <c r="J29" s="15"/>
      <c r="K29" s="20"/>
    </row>
    <row r="30" spans="2:11" x14ac:dyDescent="0.25">
      <c r="B30" s="32">
        <v>2</v>
      </c>
      <c r="C30" s="33" t="s">
        <v>551</v>
      </c>
      <c r="D30" s="34"/>
      <c r="E30" s="34"/>
      <c r="F30" s="34"/>
      <c r="G30" s="34"/>
      <c r="H30" s="34"/>
      <c r="I30" s="34"/>
      <c r="J30" s="15"/>
      <c r="K30" s="20"/>
    </row>
    <row r="31" spans="2:11" x14ac:dyDescent="0.25">
      <c r="B31" s="32">
        <v>3</v>
      </c>
      <c r="C31" s="33" t="s">
        <v>553</v>
      </c>
      <c r="D31" s="34"/>
      <c r="E31" s="34"/>
      <c r="F31" s="34"/>
      <c r="G31" s="34"/>
      <c r="H31" s="34"/>
      <c r="I31" s="34"/>
      <c r="J31" s="15"/>
      <c r="K31" s="20"/>
    </row>
    <row r="32" spans="2:11" x14ac:dyDescent="0.25">
      <c r="B32" s="35">
        <v>4</v>
      </c>
      <c r="C32" s="36" t="s">
        <v>533</v>
      </c>
      <c r="D32" s="37"/>
      <c r="E32" s="37"/>
      <c r="F32" s="37"/>
      <c r="G32" s="37"/>
      <c r="H32" s="37"/>
      <c r="I32" s="37"/>
      <c r="J32" s="13"/>
      <c r="K32" s="22"/>
    </row>
    <row r="35" spans="1:9" x14ac:dyDescent="0.25">
      <c r="A35" t="s">
        <v>64</v>
      </c>
      <c r="B35">
        <v>1.9E-2</v>
      </c>
      <c r="C35">
        <v>5.8000000000000003E-2</v>
      </c>
      <c r="D35">
        <v>5.0000000000000001E-3</v>
      </c>
      <c r="E35">
        <v>4.1000000000000002E-2</v>
      </c>
      <c r="F35">
        <v>1.6E-2</v>
      </c>
      <c r="G35">
        <v>2.9000000000000001E-2</v>
      </c>
      <c r="H35">
        <v>2.5000000000000001E-2</v>
      </c>
      <c r="I35">
        <v>2.3E-2</v>
      </c>
    </row>
    <row r="36" spans="1:9" x14ac:dyDescent="0.25">
      <c r="A36" t="s">
        <v>64</v>
      </c>
      <c r="B36">
        <v>5.0000000000000001E-3</v>
      </c>
      <c r="C36">
        <v>1E-3</v>
      </c>
      <c r="D36">
        <v>1.2999999999999999E-2</v>
      </c>
      <c r="E36">
        <v>2E-3</v>
      </c>
      <c r="F36">
        <v>3.0000000000000001E-3</v>
      </c>
      <c r="G36">
        <v>3.0000000000000001E-3</v>
      </c>
      <c r="H36">
        <v>0</v>
      </c>
      <c r="I36">
        <v>5.0000000000000001E-3</v>
      </c>
    </row>
    <row r="37" spans="1:9" x14ac:dyDescent="0.25">
      <c r="A37" t="s">
        <v>64</v>
      </c>
      <c r="B37">
        <v>2.3E-2</v>
      </c>
      <c r="C37">
        <v>2.3E-2</v>
      </c>
      <c r="D37">
        <v>1.0999999999999999E-2</v>
      </c>
      <c r="E37">
        <v>1.7000000000000001E-2</v>
      </c>
      <c r="F37">
        <v>3.0000000000000001E-3</v>
      </c>
      <c r="G37">
        <v>0</v>
      </c>
      <c r="H37">
        <v>0</v>
      </c>
      <c r="I37">
        <v>0</v>
      </c>
    </row>
    <row r="38" spans="1:9" x14ac:dyDescent="0.25">
      <c r="A38" t="s">
        <v>64</v>
      </c>
      <c r="B38">
        <v>1E-3</v>
      </c>
      <c r="C38">
        <v>0</v>
      </c>
      <c r="D38">
        <v>0</v>
      </c>
      <c r="E38">
        <v>1E-3</v>
      </c>
      <c r="F38">
        <v>1E-3</v>
      </c>
      <c r="G38">
        <v>1E-3</v>
      </c>
      <c r="H38">
        <v>3.0000000000000001E-3</v>
      </c>
      <c r="I38">
        <v>4.0000000000000001E-3</v>
      </c>
    </row>
    <row r="39" spans="1:9" x14ac:dyDescent="0.25">
      <c r="A39" t="s">
        <v>64</v>
      </c>
      <c r="B39">
        <v>2E-3</v>
      </c>
      <c r="C39">
        <v>3.0000000000000001E-3</v>
      </c>
      <c r="D39">
        <v>8.9999999999999993E-3</v>
      </c>
      <c r="E39">
        <v>4.0000000000000001E-3</v>
      </c>
      <c r="F39">
        <v>0</v>
      </c>
      <c r="G39">
        <v>0</v>
      </c>
      <c r="H39">
        <v>1E-3</v>
      </c>
      <c r="I39">
        <v>1E-3</v>
      </c>
    </row>
    <row r="40" spans="1:9" x14ac:dyDescent="0.25">
      <c r="A40" t="s">
        <v>64</v>
      </c>
      <c r="B40">
        <v>3.0000000000000001E-3</v>
      </c>
      <c r="C40">
        <v>2E-3</v>
      </c>
      <c r="D40">
        <v>3.2000000000000001E-2</v>
      </c>
      <c r="E40">
        <v>2.5000000000000001E-2</v>
      </c>
      <c r="F40">
        <v>1.0999999999999999E-2</v>
      </c>
      <c r="G40">
        <v>0.01</v>
      </c>
      <c r="H40">
        <v>2E-3</v>
      </c>
      <c r="I40">
        <v>4.0000000000000001E-3</v>
      </c>
    </row>
    <row r="41" spans="1:9" x14ac:dyDescent="0.25">
      <c r="A41" t="s">
        <v>64</v>
      </c>
      <c r="B41">
        <v>0</v>
      </c>
      <c r="C41">
        <v>4.0000000000000001E-3</v>
      </c>
      <c r="D41">
        <v>5.0000000000000001E-3</v>
      </c>
      <c r="E41">
        <v>3.0000000000000001E-3</v>
      </c>
      <c r="F41">
        <v>1.2999999999999999E-2</v>
      </c>
      <c r="G41">
        <v>4.0000000000000001E-3</v>
      </c>
      <c r="H41">
        <v>0</v>
      </c>
      <c r="I41">
        <v>0</v>
      </c>
    </row>
    <row r="42" spans="1:9" x14ac:dyDescent="0.25">
      <c r="A42" t="s">
        <v>64</v>
      </c>
      <c r="B42">
        <v>5.2999999999999999E-2</v>
      </c>
      <c r="C42">
        <v>0.04</v>
      </c>
      <c r="D42">
        <v>2.5999999999999999E-2</v>
      </c>
      <c r="E42">
        <v>3.5999999999999997E-2</v>
      </c>
      <c r="F42">
        <v>1.4999999999999999E-2</v>
      </c>
      <c r="G42">
        <v>2.9000000000000001E-2</v>
      </c>
      <c r="H42">
        <v>7.0000000000000001E-3</v>
      </c>
      <c r="I42">
        <v>4.0000000000000001E-3</v>
      </c>
    </row>
    <row r="43" spans="1:9" x14ac:dyDescent="0.25">
      <c r="A43" t="s">
        <v>64</v>
      </c>
      <c r="B43">
        <v>8.0000000000000002E-3</v>
      </c>
      <c r="C43">
        <v>3.0000000000000001E-3</v>
      </c>
      <c r="D43">
        <v>4.0000000000000001E-3</v>
      </c>
      <c r="E43">
        <v>1E-3</v>
      </c>
      <c r="F43">
        <v>1E-3</v>
      </c>
      <c r="G43">
        <v>0</v>
      </c>
      <c r="H43">
        <v>1E-3</v>
      </c>
      <c r="I43">
        <v>4.0000000000000001E-3</v>
      </c>
    </row>
    <row r="44" spans="1:9" x14ac:dyDescent="0.25">
      <c r="A44" t="s">
        <v>64</v>
      </c>
      <c r="B44">
        <v>8.0000000000000002E-3</v>
      </c>
      <c r="C44">
        <v>0</v>
      </c>
      <c r="D44">
        <v>0.01</v>
      </c>
      <c r="E44">
        <v>4.0000000000000001E-3</v>
      </c>
      <c r="F44">
        <v>8.0000000000000002E-3</v>
      </c>
      <c r="G44">
        <v>4.0000000000000001E-3</v>
      </c>
      <c r="H44">
        <v>0</v>
      </c>
      <c r="I44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workbookViewId="0">
      <selection activeCell="I10" sqref="I10"/>
    </sheetView>
  </sheetViews>
  <sheetFormatPr defaultRowHeight="15" x14ac:dyDescent="0.25"/>
  <cols>
    <col min="1" max="1" width="12.5703125" bestFit="1" customWidth="1"/>
    <col min="2" max="4" width="17" bestFit="1" customWidth="1"/>
    <col min="5" max="5" width="10.85546875" bestFit="1" customWidth="1"/>
    <col min="6" max="6" width="14.28515625" bestFit="1" customWidth="1"/>
    <col min="7" max="7" width="13.85546875" bestFit="1" customWidth="1"/>
    <col min="8" max="8" width="17.5703125" bestFit="1" customWidth="1"/>
  </cols>
  <sheetData>
    <row r="1" spans="1:8" x14ac:dyDescent="0.25">
      <c r="A1" s="40"/>
      <c r="B1" s="40"/>
      <c r="C1" s="40"/>
      <c r="D1" s="40" t="s">
        <v>997</v>
      </c>
      <c r="E1" s="40"/>
      <c r="F1" s="40"/>
      <c r="G1" s="40"/>
      <c r="H1" s="40"/>
    </row>
    <row r="2" spans="1:8" x14ac:dyDescent="0.25">
      <c r="A2" s="40"/>
      <c r="B2" s="40" t="s">
        <v>984</v>
      </c>
      <c r="C2" s="40" t="s">
        <v>985</v>
      </c>
      <c r="D2" s="40" t="s">
        <v>986</v>
      </c>
      <c r="E2" s="40" t="s">
        <v>987</v>
      </c>
      <c r="F2" s="40" t="s">
        <v>988</v>
      </c>
      <c r="G2" s="40" t="s">
        <v>989</v>
      </c>
      <c r="H2" s="42" t="s">
        <v>998</v>
      </c>
    </row>
    <row r="3" spans="1:8" x14ac:dyDescent="0.25">
      <c r="A3" s="40" t="s">
        <v>554</v>
      </c>
      <c r="B3" s="40">
        <v>-5.21E-2</v>
      </c>
      <c r="C3" s="40">
        <v>1.55E-2</v>
      </c>
      <c r="D3" s="40">
        <v>0.11799999999999999</v>
      </c>
      <c r="E3" s="40">
        <v>-5.4100000000000002E-2</v>
      </c>
      <c r="F3" s="40">
        <v>0.02</v>
      </c>
      <c r="G3" s="40">
        <v>2.18E-2</v>
      </c>
      <c r="H3" s="40">
        <v>4.7800000000000002E-2</v>
      </c>
    </row>
    <row r="4" spans="1:8" x14ac:dyDescent="0.25">
      <c r="A4" s="40"/>
      <c r="B4" s="40" t="s">
        <v>330</v>
      </c>
      <c r="C4" s="40">
        <v>-0.23</v>
      </c>
      <c r="D4" s="40">
        <v>-1.58</v>
      </c>
      <c r="E4" s="40" t="s">
        <v>309</v>
      </c>
      <c r="F4" s="40">
        <v>-0.43</v>
      </c>
      <c r="G4" s="40">
        <v>-0.41</v>
      </c>
      <c r="H4" s="40">
        <v>-1.29</v>
      </c>
    </row>
    <row r="5" spans="1:8" x14ac:dyDescent="0.25">
      <c r="A5" s="40" t="s">
        <v>64</v>
      </c>
      <c r="B5" s="40">
        <v>2E-3</v>
      </c>
      <c r="C5" s="40">
        <v>0</v>
      </c>
      <c r="D5" s="40">
        <v>0.01</v>
      </c>
      <c r="E5" s="40">
        <v>3.0000000000000001E-3</v>
      </c>
      <c r="F5" s="40">
        <v>0</v>
      </c>
      <c r="G5" s="40">
        <v>0</v>
      </c>
      <c r="H5" s="40">
        <v>4.0000000000000001E-3</v>
      </c>
    </row>
    <row r="6" spans="1:8" x14ac:dyDescent="0.25">
      <c r="A6" s="40" t="s">
        <v>555</v>
      </c>
      <c r="B6" s="40">
        <v>-1.2699999999999999E-2</v>
      </c>
      <c r="C6" s="40" t="s">
        <v>982</v>
      </c>
      <c r="D6" s="40" t="s">
        <v>983</v>
      </c>
      <c r="E6" s="40">
        <v>-1.6400000000000001E-2</v>
      </c>
      <c r="F6" s="40">
        <v>2.0000000000000001E-4</v>
      </c>
      <c r="G6" s="40">
        <v>-1.57E-3</v>
      </c>
      <c r="H6" s="40">
        <v>2.1899999999999999E-2</v>
      </c>
    </row>
    <row r="7" spans="1:8" x14ac:dyDescent="0.25">
      <c r="A7" s="40"/>
      <c r="B7" s="40" t="s">
        <v>389</v>
      </c>
      <c r="C7" s="40">
        <v>-0.6</v>
      </c>
      <c r="D7" s="40" t="s">
        <v>467</v>
      </c>
      <c r="E7" s="40" t="s">
        <v>464</v>
      </c>
      <c r="F7" s="40">
        <v>-0.01</v>
      </c>
      <c r="G7" s="40" t="s">
        <v>345</v>
      </c>
      <c r="H7" s="40">
        <v>-1.77</v>
      </c>
    </row>
    <row r="8" spans="1:8" x14ac:dyDescent="0.25">
      <c r="A8" s="40" t="s">
        <v>64</v>
      </c>
      <c r="B8" s="40">
        <v>1E-3</v>
      </c>
      <c r="C8" s="40">
        <v>1E-3</v>
      </c>
      <c r="D8" s="40">
        <v>1E-3</v>
      </c>
      <c r="E8" s="40">
        <v>2E-3</v>
      </c>
      <c r="F8" s="40">
        <v>0</v>
      </c>
      <c r="G8" s="40">
        <v>0</v>
      </c>
      <c r="H8" s="40">
        <v>7.0000000000000001E-3</v>
      </c>
    </row>
    <row r="9" spans="1:8" x14ac:dyDescent="0.25">
      <c r="A9" s="40" t="s">
        <v>556</v>
      </c>
      <c r="B9" s="40">
        <v>-8.6499999999999997E-3</v>
      </c>
      <c r="C9" s="40">
        <v>2.2200000000000001E-2</v>
      </c>
      <c r="D9" s="40">
        <v>-4.3899999999999998E-3</v>
      </c>
      <c r="E9" s="40">
        <v>1.26E-2</v>
      </c>
      <c r="F9" s="40">
        <v>-3.5999999999999999E-3</v>
      </c>
      <c r="G9" s="40">
        <v>7.7099999999999998E-3</v>
      </c>
      <c r="H9" s="40">
        <v>2.63E-2</v>
      </c>
    </row>
    <row r="10" spans="1:8" x14ac:dyDescent="0.25">
      <c r="A10" s="40"/>
      <c r="B10" s="40" t="s">
        <v>480</v>
      </c>
      <c r="C10" s="40">
        <v>-0.87</v>
      </c>
      <c r="D10" s="40" t="s">
        <v>303</v>
      </c>
      <c r="E10" s="40">
        <v>-0.6</v>
      </c>
      <c r="F10" s="40" t="s">
        <v>303</v>
      </c>
      <c r="G10" s="40">
        <v>-0.28000000000000003</v>
      </c>
      <c r="H10" s="40">
        <v>-1.49</v>
      </c>
    </row>
    <row r="11" spans="1:8" x14ac:dyDescent="0.25">
      <c r="A11" s="40" t="s">
        <v>64</v>
      </c>
      <c r="B11" s="40">
        <v>0</v>
      </c>
      <c r="C11" s="40">
        <v>2E-3</v>
      </c>
      <c r="D11" s="40">
        <v>0</v>
      </c>
      <c r="E11" s="40">
        <v>1E-3</v>
      </c>
      <c r="F11" s="40">
        <v>0</v>
      </c>
      <c r="G11" s="40">
        <v>0</v>
      </c>
      <c r="H11" s="40">
        <v>5.0000000000000001E-3</v>
      </c>
    </row>
    <row r="12" spans="1:8" x14ac:dyDescent="0.25">
      <c r="A12" s="40" t="s">
        <v>557</v>
      </c>
      <c r="B12" s="40">
        <v>-1.89E-2</v>
      </c>
      <c r="C12" s="40">
        <v>1.6199999999999999E-2</v>
      </c>
      <c r="D12" s="40">
        <v>2.1399999999999999E-2</v>
      </c>
      <c r="E12" s="40">
        <v>1.9300000000000001E-2</v>
      </c>
      <c r="F12" s="40">
        <v>9.4499999999999998E-4</v>
      </c>
      <c r="G12" s="40">
        <v>1.04E-2</v>
      </c>
      <c r="H12" s="40">
        <v>3.1099999999999999E-2</v>
      </c>
    </row>
    <row r="13" spans="1:8" x14ac:dyDescent="0.25">
      <c r="A13" s="40"/>
      <c r="B13" s="40" t="s">
        <v>375</v>
      </c>
      <c r="C13" s="40">
        <v>-0.75</v>
      </c>
      <c r="D13" s="40">
        <v>-0.88</v>
      </c>
      <c r="E13" s="40">
        <v>-1.26</v>
      </c>
      <c r="F13" s="40">
        <v>-0.05</v>
      </c>
      <c r="G13" s="40">
        <v>-0.48</v>
      </c>
      <c r="H13" s="40">
        <v>-1.98</v>
      </c>
    </row>
    <row r="14" spans="1:8" x14ac:dyDescent="0.25">
      <c r="A14" s="40" t="s">
        <v>64</v>
      </c>
      <c r="B14" s="40">
        <v>2E-3</v>
      </c>
      <c r="C14" s="40">
        <v>1E-3</v>
      </c>
      <c r="D14" s="40">
        <v>2E-3</v>
      </c>
      <c r="E14" s="40">
        <v>2E-3</v>
      </c>
      <c r="F14" s="40">
        <v>0</v>
      </c>
      <c r="G14" s="40">
        <v>1E-3</v>
      </c>
      <c r="H14" s="40">
        <v>0.01</v>
      </c>
    </row>
    <row r="15" spans="1:8" x14ac:dyDescent="0.25">
      <c r="A15" s="40" t="s">
        <v>558</v>
      </c>
      <c r="B15" s="40">
        <v>-1.66E-2</v>
      </c>
      <c r="C15" s="40">
        <v>-4.8500000000000001E-3</v>
      </c>
      <c r="D15" s="40" t="s">
        <v>951</v>
      </c>
      <c r="E15" s="40">
        <v>1.24E-2</v>
      </c>
      <c r="F15" s="40">
        <v>2.65E-3</v>
      </c>
      <c r="G15" s="40">
        <v>1.11E-2</v>
      </c>
      <c r="H15" s="40">
        <v>2.52E-2</v>
      </c>
    </row>
    <row r="16" spans="1:8" x14ac:dyDescent="0.25">
      <c r="A16" s="40"/>
      <c r="B16" s="40" t="s">
        <v>413</v>
      </c>
      <c r="C16" s="40" t="s">
        <v>308</v>
      </c>
      <c r="D16" s="40">
        <v>-2.0699999999999998</v>
      </c>
      <c r="E16" s="40">
        <v>-0.97</v>
      </c>
      <c r="F16" s="40">
        <v>-0.19</v>
      </c>
      <c r="G16" s="40">
        <v>-0.67</v>
      </c>
      <c r="H16" s="40">
        <v>-1.83</v>
      </c>
    </row>
    <row r="17" spans="1:8" x14ac:dyDescent="0.25">
      <c r="A17" s="40" t="s">
        <v>64</v>
      </c>
      <c r="B17" s="40">
        <v>2E-3</v>
      </c>
      <c r="C17" s="40">
        <v>0</v>
      </c>
      <c r="D17" s="40">
        <v>0.02</v>
      </c>
      <c r="E17" s="40">
        <v>1E-3</v>
      </c>
      <c r="F17" s="40">
        <v>0</v>
      </c>
      <c r="G17" s="40">
        <v>1E-3</v>
      </c>
      <c r="H17" s="40">
        <v>8.9999999999999993E-3</v>
      </c>
    </row>
    <row r="18" spans="1:8" x14ac:dyDescent="0.25">
      <c r="A18" s="40" t="s">
        <v>559</v>
      </c>
      <c r="B18" s="40">
        <v>-1.09E-2</v>
      </c>
      <c r="C18" s="40">
        <v>1.9699999999999999E-4</v>
      </c>
      <c r="D18" s="40">
        <v>5.0599999999999999E-2</v>
      </c>
      <c r="E18" s="40">
        <v>1.09E-2</v>
      </c>
      <c r="F18" s="40">
        <v>1.0500000000000001E-2</v>
      </c>
      <c r="G18" s="40" t="s">
        <v>952</v>
      </c>
      <c r="H18" s="40" t="s">
        <v>953</v>
      </c>
    </row>
    <row r="19" spans="1:8" x14ac:dyDescent="0.25">
      <c r="A19" s="40"/>
      <c r="B19" s="40" t="s">
        <v>367</v>
      </c>
      <c r="C19" s="40">
        <v>-0.01</v>
      </c>
      <c r="D19" s="40">
        <v>-1.79</v>
      </c>
      <c r="E19" s="40">
        <v>-0.98</v>
      </c>
      <c r="F19" s="40">
        <v>-0.93</v>
      </c>
      <c r="G19" s="40">
        <v>-2.33</v>
      </c>
      <c r="H19" s="40">
        <v>-2.06</v>
      </c>
    </row>
    <row r="20" spans="1:8" x14ac:dyDescent="0.25">
      <c r="A20" s="40" t="s">
        <v>64</v>
      </c>
      <c r="B20" s="40">
        <v>1E-3</v>
      </c>
      <c r="C20" s="40">
        <v>0</v>
      </c>
      <c r="D20" s="40">
        <v>1.7999999999999999E-2</v>
      </c>
      <c r="E20" s="40">
        <v>1E-3</v>
      </c>
      <c r="F20" s="40">
        <v>1E-3</v>
      </c>
      <c r="G20" s="40">
        <v>8.0000000000000002E-3</v>
      </c>
      <c r="H20" s="40">
        <v>1.2E-2</v>
      </c>
    </row>
    <row r="21" spans="1:8" x14ac:dyDescent="0.25">
      <c r="A21" s="40" t="s">
        <v>560</v>
      </c>
      <c r="B21" s="40">
        <v>7.2100000000000003E-3</v>
      </c>
      <c r="C21" s="40">
        <v>1.2800000000000001E-2</v>
      </c>
      <c r="D21" s="40" t="s">
        <v>954</v>
      </c>
      <c r="E21" s="40">
        <v>-5.7000000000000002E-3</v>
      </c>
      <c r="F21" s="40">
        <v>7.4400000000000004E-3</v>
      </c>
      <c r="G21" s="40">
        <v>2.1499999999999998E-2</v>
      </c>
      <c r="H21" s="40">
        <v>2.3099999999999999E-2</v>
      </c>
    </row>
    <row r="22" spans="1:8" x14ac:dyDescent="0.25">
      <c r="A22" s="40"/>
      <c r="B22" s="40">
        <v>-0.36</v>
      </c>
      <c r="C22" s="40">
        <v>-0.56999999999999995</v>
      </c>
      <c r="D22" s="40">
        <v>-2.31</v>
      </c>
      <c r="E22" s="40" t="s">
        <v>495</v>
      </c>
      <c r="F22" s="40">
        <v>-0.47</v>
      </c>
      <c r="G22" s="40">
        <v>-1.1200000000000001</v>
      </c>
      <c r="H22" s="40">
        <v>-1.44</v>
      </c>
    </row>
    <row r="23" spans="1:8" x14ac:dyDescent="0.25">
      <c r="A23" s="40" t="s">
        <v>64</v>
      </c>
      <c r="B23" s="40">
        <v>0</v>
      </c>
      <c r="C23" s="40">
        <v>1E-3</v>
      </c>
      <c r="D23" s="40">
        <v>2.8000000000000001E-2</v>
      </c>
      <c r="E23" s="40">
        <v>0</v>
      </c>
      <c r="F23" s="40">
        <v>0</v>
      </c>
      <c r="G23" s="40">
        <v>4.0000000000000001E-3</v>
      </c>
      <c r="H23" s="40">
        <v>6.0000000000000001E-3</v>
      </c>
    </row>
    <row r="24" spans="1:8" x14ac:dyDescent="0.25">
      <c r="A24" s="40" t="s">
        <v>561</v>
      </c>
      <c r="B24" s="40">
        <v>1.0200000000000001E-2</v>
      </c>
      <c r="C24" s="40">
        <v>1.27E-4</v>
      </c>
      <c r="D24" s="40">
        <v>-5.2100000000000002E-3</v>
      </c>
      <c r="E24" s="40">
        <v>-7.3699999999999998E-3</v>
      </c>
      <c r="F24" s="40">
        <v>2.1700000000000001E-3</v>
      </c>
      <c r="G24" s="40">
        <v>9.2999999999999992E-3</v>
      </c>
      <c r="H24" s="40">
        <v>-9.1600000000000004E-4</v>
      </c>
    </row>
    <row r="25" spans="1:8" x14ac:dyDescent="0.25">
      <c r="A25" s="40"/>
      <c r="B25" s="40">
        <v>-1.07</v>
      </c>
      <c r="C25" s="40">
        <v>-0.02</v>
      </c>
      <c r="D25" s="40" t="s">
        <v>482</v>
      </c>
      <c r="E25" s="40" t="s">
        <v>340</v>
      </c>
      <c r="F25" s="40">
        <v>-0.37</v>
      </c>
      <c r="G25" s="40">
        <v>-1.57</v>
      </c>
      <c r="H25" s="40" t="s">
        <v>458</v>
      </c>
    </row>
    <row r="26" spans="1:8" x14ac:dyDescent="0.25">
      <c r="A26" s="40" t="s">
        <v>64</v>
      </c>
      <c r="B26" s="40">
        <v>5.0000000000000001E-3</v>
      </c>
      <c r="C26" s="40">
        <v>0</v>
      </c>
      <c r="D26" s="40">
        <v>1E-3</v>
      </c>
      <c r="E26" s="40">
        <v>3.0000000000000001E-3</v>
      </c>
      <c r="F26" s="40">
        <v>0</v>
      </c>
      <c r="G26" s="40">
        <v>5.0000000000000001E-3</v>
      </c>
      <c r="H26" s="40">
        <v>0</v>
      </c>
    </row>
    <row r="27" spans="1:8" x14ac:dyDescent="0.25">
      <c r="A27" s="40" t="s">
        <v>564</v>
      </c>
      <c r="B27" s="40">
        <v>2.7699999999999999E-2</v>
      </c>
      <c r="C27" s="40">
        <v>1.09E-2</v>
      </c>
      <c r="D27" s="40">
        <v>-7.9100000000000004E-3</v>
      </c>
      <c r="E27" s="40" t="s">
        <v>732</v>
      </c>
      <c r="F27" s="40">
        <v>1.3200000000000001E-4</v>
      </c>
      <c r="G27" s="40">
        <v>-7.1199999999999996E-4</v>
      </c>
      <c r="H27" s="40">
        <v>-3.1099999999999999E-2</v>
      </c>
    </row>
    <row r="28" spans="1:8" x14ac:dyDescent="0.25">
      <c r="A28" s="40"/>
      <c r="B28" s="40">
        <v>-0.73</v>
      </c>
      <c r="C28" s="40">
        <v>-0.28000000000000003</v>
      </c>
      <c r="D28" s="40" t="s">
        <v>456</v>
      </c>
      <c r="E28" s="40" t="s">
        <v>441</v>
      </c>
      <c r="F28" s="40">
        <v>-0.01</v>
      </c>
      <c r="G28" s="40" t="s">
        <v>380</v>
      </c>
      <c r="H28" s="40" t="s">
        <v>439</v>
      </c>
    </row>
    <row r="29" spans="1:8" x14ac:dyDescent="0.25">
      <c r="A29" s="40" t="s">
        <v>64</v>
      </c>
      <c r="B29" s="40">
        <v>2E-3</v>
      </c>
      <c r="C29" s="40">
        <v>0</v>
      </c>
      <c r="D29" s="40">
        <v>0</v>
      </c>
      <c r="E29" s="40">
        <v>1.2E-2</v>
      </c>
      <c r="F29" s="40">
        <v>0</v>
      </c>
      <c r="G29" s="40">
        <v>0</v>
      </c>
      <c r="H29" s="40">
        <v>5.0000000000000001E-3</v>
      </c>
    </row>
    <row r="30" spans="1:8" x14ac:dyDescent="0.25">
      <c r="A30" s="40" t="s">
        <v>567</v>
      </c>
      <c r="B30" s="40">
        <v>2.7E-2</v>
      </c>
      <c r="C30" s="40">
        <v>2.2499999999999999E-2</v>
      </c>
      <c r="D30" s="40">
        <v>-3.7299999999999998E-3</v>
      </c>
      <c r="E30" s="40" t="s">
        <v>869</v>
      </c>
      <c r="F30" s="40">
        <v>-5.2599999999999999E-3</v>
      </c>
      <c r="G30" s="40">
        <v>-1.4999999999999999E-2</v>
      </c>
      <c r="H30" s="40" t="s">
        <v>836</v>
      </c>
    </row>
    <row r="31" spans="1:8" x14ac:dyDescent="0.25">
      <c r="A31" s="40"/>
      <c r="B31" s="40">
        <v>-0.68</v>
      </c>
      <c r="C31" s="40">
        <v>-0.54</v>
      </c>
      <c r="D31" s="40" t="s">
        <v>334</v>
      </c>
      <c r="E31" s="40" t="s">
        <v>335</v>
      </c>
      <c r="F31" s="40" t="s">
        <v>456</v>
      </c>
      <c r="G31" s="40" t="s">
        <v>482</v>
      </c>
      <c r="H31" s="40" t="s">
        <v>411</v>
      </c>
    </row>
    <row r="32" spans="1:8" x14ac:dyDescent="0.25">
      <c r="A32" s="40" t="s">
        <v>64</v>
      </c>
      <c r="B32" s="40">
        <v>2E-3</v>
      </c>
      <c r="C32" s="40">
        <v>1E-3</v>
      </c>
      <c r="D32" s="40">
        <v>0</v>
      </c>
      <c r="E32" s="40">
        <v>1.0999999999999999E-2</v>
      </c>
      <c r="F32" s="40">
        <v>0</v>
      </c>
      <c r="G32" s="40">
        <v>1E-3</v>
      </c>
      <c r="H32" s="40">
        <v>0.01</v>
      </c>
    </row>
    <row r="33" spans="1:8" x14ac:dyDescent="0.25">
      <c r="A33" s="40" t="s">
        <v>568</v>
      </c>
      <c r="B33" s="40">
        <v>3.1600000000000003E-2</v>
      </c>
      <c r="C33" s="40">
        <v>3.4000000000000002E-2</v>
      </c>
      <c r="D33" s="40">
        <v>-1.6800000000000001E-3</v>
      </c>
      <c r="E33" s="40">
        <v>-5.2600000000000001E-2</v>
      </c>
      <c r="F33" s="40">
        <v>1.2600000000000001E-3</v>
      </c>
      <c r="G33" s="40">
        <v>-1.6400000000000001E-2</v>
      </c>
      <c r="H33" s="40" t="s">
        <v>955</v>
      </c>
    </row>
    <row r="34" spans="1:8" x14ac:dyDescent="0.25">
      <c r="A34" s="40"/>
      <c r="B34" s="40">
        <v>-1.01</v>
      </c>
      <c r="C34" s="40">
        <v>-0.98</v>
      </c>
      <c r="D34" s="40" t="s">
        <v>443</v>
      </c>
      <c r="E34" s="40" t="s">
        <v>463</v>
      </c>
      <c r="F34" s="40">
        <v>-0.06</v>
      </c>
      <c r="G34" s="40" t="s">
        <v>408</v>
      </c>
      <c r="H34" s="40" t="s">
        <v>763</v>
      </c>
    </row>
    <row r="35" spans="1:8" x14ac:dyDescent="0.25">
      <c r="A35" s="40" t="s">
        <v>64</v>
      </c>
      <c r="B35" s="40">
        <v>3.0000000000000001E-3</v>
      </c>
      <c r="C35" s="40">
        <v>3.0000000000000001E-3</v>
      </c>
      <c r="D35" s="40">
        <v>0</v>
      </c>
      <c r="E35" s="40">
        <v>1.0999999999999999E-2</v>
      </c>
      <c r="F35" s="40">
        <v>0</v>
      </c>
      <c r="G35" s="40">
        <v>1E-3</v>
      </c>
      <c r="H35" s="40">
        <v>1.0999999999999999E-2</v>
      </c>
    </row>
    <row r="36" spans="1:8" x14ac:dyDescent="0.25">
      <c r="A36" s="40" t="s">
        <v>570</v>
      </c>
      <c r="B36" s="40">
        <v>3.3099999999999997E-2</v>
      </c>
      <c r="C36" s="40">
        <v>3.27E-2</v>
      </c>
      <c r="D36" s="40">
        <v>-3.5799999999999998E-3</v>
      </c>
      <c r="E36" s="40">
        <v>-5.3199999999999997E-2</v>
      </c>
      <c r="F36" s="40">
        <v>-5.0099999999999998E-5</v>
      </c>
      <c r="G36" s="40">
        <v>-1.77E-2</v>
      </c>
      <c r="H36" s="40" t="s">
        <v>956</v>
      </c>
    </row>
    <row r="37" spans="1:8" x14ac:dyDescent="0.25">
      <c r="A37" s="40"/>
      <c r="B37" s="40">
        <v>-1.06</v>
      </c>
      <c r="C37" s="40">
        <v>-0.92</v>
      </c>
      <c r="D37" s="40" t="s">
        <v>325</v>
      </c>
      <c r="E37" s="40" t="s">
        <v>594</v>
      </c>
      <c r="F37" s="40" t="s">
        <v>371</v>
      </c>
      <c r="G37" s="40" t="s">
        <v>377</v>
      </c>
      <c r="H37" s="40" t="s">
        <v>957</v>
      </c>
    </row>
    <row r="38" spans="1:8" x14ac:dyDescent="0.25">
      <c r="A38" s="40" t="s">
        <v>64</v>
      </c>
      <c r="B38" s="40">
        <v>3.0000000000000001E-3</v>
      </c>
      <c r="C38" s="40">
        <v>3.0000000000000001E-3</v>
      </c>
      <c r="D38" s="40">
        <v>0</v>
      </c>
      <c r="E38" s="40">
        <v>1.0999999999999999E-2</v>
      </c>
      <c r="F38" s="40">
        <v>0</v>
      </c>
      <c r="G38" s="40">
        <v>1E-3</v>
      </c>
      <c r="H38" s="40">
        <v>1.2999999999999999E-2</v>
      </c>
    </row>
    <row r="39" spans="1:8" x14ac:dyDescent="0.25">
      <c r="A39" s="40" t="s">
        <v>571</v>
      </c>
      <c r="B39" s="40">
        <v>4.2500000000000003E-2</v>
      </c>
      <c r="C39" s="40">
        <v>2.18E-2</v>
      </c>
      <c r="D39" s="40">
        <v>-2.3900000000000001E-2</v>
      </c>
      <c r="E39" s="40">
        <v>-5.0099999999999999E-2</v>
      </c>
      <c r="F39" s="40">
        <v>-5.7200000000000003E-3</v>
      </c>
      <c r="G39" s="40">
        <v>-1.6199999999999999E-2</v>
      </c>
      <c r="H39" s="40" t="s">
        <v>958</v>
      </c>
    </row>
    <row r="40" spans="1:8" x14ac:dyDescent="0.25">
      <c r="A40" s="40"/>
      <c r="B40" s="40">
        <v>-1.21</v>
      </c>
      <c r="C40" s="40">
        <v>-0.51</v>
      </c>
      <c r="D40" s="40" t="s">
        <v>301</v>
      </c>
      <c r="E40" s="40" t="s">
        <v>447</v>
      </c>
      <c r="F40" s="40" t="s">
        <v>378</v>
      </c>
      <c r="G40" s="40" t="s">
        <v>299</v>
      </c>
      <c r="H40" s="40" t="s">
        <v>934</v>
      </c>
    </row>
    <row r="41" spans="1:8" x14ac:dyDescent="0.25">
      <c r="A41" s="40" t="s">
        <v>64</v>
      </c>
      <c r="B41" s="40">
        <v>4.0000000000000001E-3</v>
      </c>
      <c r="C41" s="40">
        <v>1E-3</v>
      </c>
      <c r="D41" s="40">
        <v>1E-3</v>
      </c>
      <c r="E41" s="40">
        <v>8.0000000000000002E-3</v>
      </c>
      <c r="F41" s="40">
        <v>0</v>
      </c>
      <c r="G41" s="40">
        <v>1E-3</v>
      </c>
      <c r="H41" s="40">
        <v>1.2E-2</v>
      </c>
    </row>
    <row r="42" spans="1:8" x14ac:dyDescent="0.25">
      <c r="A42" s="40" t="s">
        <v>574</v>
      </c>
      <c r="B42" s="40">
        <v>1.7000000000000001E-2</v>
      </c>
      <c r="C42" s="40">
        <v>5.9199999999999999E-3</v>
      </c>
      <c r="D42" s="40">
        <v>-1.17E-2</v>
      </c>
      <c r="E42" s="40">
        <v>-9.9500000000000001E-4</v>
      </c>
      <c r="F42" s="40">
        <v>1.8599999999999998E-2</v>
      </c>
      <c r="G42" s="40">
        <v>2.6599999999999999E-2</v>
      </c>
      <c r="H42" s="40">
        <v>1.29E-2</v>
      </c>
    </row>
    <row r="43" spans="1:8" x14ac:dyDescent="0.25">
      <c r="A43" s="40"/>
      <c r="B43" s="40">
        <v>-0.73</v>
      </c>
      <c r="C43" s="40">
        <v>-0.2</v>
      </c>
      <c r="D43" s="40" t="s">
        <v>304</v>
      </c>
      <c r="E43" s="40" t="s">
        <v>302</v>
      </c>
      <c r="F43" s="40">
        <v>-0.85</v>
      </c>
      <c r="G43" s="40">
        <v>-1.3</v>
      </c>
      <c r="H43" s="40">
        <v>-0.87</v>
      </c>
    </row>
    <row r="44" spans="1:8" x14ac:dyDescent="0.25">
      <c r="A44" s="40" t="s">
        <v>64</v>
      </c>
      <c r="B44" s="40">
        <v>1E-3</v>
      </c>
      <c r="C44" s="40">
        <v>0</v>
      </c>
      <c r="D44" s="40">
        <v>0</v>
      </c>
      <c r="E44" s="40">
        <v>0</v>
      </c>
      <c r="F44" s="40">
        <v>2E-3</v>
      </c>
      <c r="G44" s="40">
        <v>3.0000000000000001E-3</v>
      </c>
      <c r="H44" s="40">
        <v>1E-3</v>
      </c>
    </row>
    <row r="45" spans="1:8" x14ac:dyDescent="0.25">
      <c r="A45" s="40" t="s">
        <v>576</v>
      </c>
      <c r="B45" s="40">
        <v>2.53E-2</v>
      </c>
      <c r="C45" s="40">
        <v>2.2700000000000001E-2</v>
      </c>
      <c r="D45" s="40">
        <v>-1.2500000000000001E-2</v>
      </c>
      <c r="E45" s="40">
        <v>2.1000000000000001E-2</v>
      </c>
      <c r="F45" s="40" t="s">
        <v>959</v>
      </c>
      <c r="G45" s="40">
        <v>4.3499999999999997E-2</v>
      </c>
      <c r="H45" s="40">
        <v>8.3499999999999998E-3</v>
      </c>
    </row>
    <row r="46" spans="1:8" x14ac:dyDescent="0.25">
      <c r="A46" s="40"/>
      <c r="B46" s="40">
        <v>-0.68</v>
      </c>
      <c r="C46" s="40">
        <v>-0.55000000000000004</v>
      </c>
      <c r="D46" s="40" t="s">
        <v>350</v>
      </c>
      <c r="E46" s="40">
        <v>-0.86</v>
      </c>
      <c r="F46" s="40">
        <v>-2.69</v>
      </c>
      <c r="G46" s="40">
        <v>-1.53</v>
      </c>
      <c r="H46" s="40">
        <v>-0.36</v>
      </c>
    </row>
    <row r="47" spans="1:8" x14ac:dyDescent="0.25">
      <c r="A47" s="40" t="s">
        <v>64</v>
      </c>
      <c r="B47" s="40">
        <v>1E-3</v>
      </c>
      <c r="C47" s="40">
        <v>1E-3</v>
      </c>
      <c r="D47" s="40">
        <v>0</v>
      </c>
      <c r="E47" s="40">
        <v>1E-3</v>
      </c>
      <c r="F47" s="40">
        <v>1.2E-2</v>
      </c>
      <c r="G47" s="40">
        <v>4.0000000000000001E-3</v>
      </c>
      <c r="H47" s="40">
        <v>0</v>
      </c>
    </row>
    <row r="48" spans="1:8" x14ac:dyDescent="0.25">
      <c r="A48" s="40" t="s">
        <v>577</v>
      </c>
      <c r="B48" s="40">
        <v>1.9599999999999999E-2</v>
      </c>
      <c r="C48" s="40">
        <v>7.3899999999999993E-2</v>
      </c>
      <c r="D48" s="40">
        <v>-1.6400000000000001E-2</v>
      </c>
      <c r="E48" s="40">
        <v>7.3600000000000002E-3</v>
      </c>
      <c r="F48" s="40">
        <v>2.0199999999999999E-2</v>
      </c>
      <c r="G48" s="40">
        <v>1.15E-2</v>
      </c>
      <c r="H48" s="40">
        <v>6.3600000000000002E-3</v>
      </c>
    </row>
    <row r="49" spans="1:8" x14ac:dyDescent="0.25">
      <c r="A49" s="40"/>
      <c r="B49" s="40">
        <v>-0.56999999999999995</v>
      </c>
      <c r="C49" s="40">
        <v>-1.85</v>
      </c>
      <c r="D49" s="40" t="s">
        <v>306</v>
      </c>
      <c r="E49" s="40">
        <v>-0.32</v>
      </c>
      <c r="F49" s="40">
        <v>-0.61</v>
      </c>
      <c r="G49" s="40">
        <v>-0.33</v>
      </c>
      <c r="H49" s="40">
        <v>-0.27</v>
      </c>
    </row>
    <row r="50" spans="1:8" x14ac:dyDescent="0.25">
      <c r="A50" s="40" t="s">
        <v>64</v>
      </c>
      <c r="B50" s="40">
        <v>1E-3</v>
      </c>
      <c r="C50" s="40">
        <v>8.0000000000000002E-3</v>
      </c>
      <c r="D50" s="40">
        <v>0</v>
      </c>
      <c r="E50" s="40">
        <v>0</v>
      </c>
      <c r="F50" s="40">
        <v>1E-3</v>
      </c>
      <c r="G50" s="40">
        <v>0</v>
      </c>
      <c r="H50" s="40">
        <v>0</v>
      </c>
    </row>
    <row r="51" spans="1:8" x14ac:dyDescent="0.25">
      <c r="A51" s="40" t="s">
        <v>579</v>
      </c>
      <c r="B51" s="40">
        <v>8.4600000000000005E-3</v>
      </c>
      <c r="C51" s="40">
        <v>5.5300000000000002E-2</v>
      </c>
      <c r="D51" s="40">
        <v>-9.2599999999999991E-3</v>
      </c>
      <c r="E51" s="40">
        <v>-3.62E-3</v>
      </c>
      <c r="F51" s="40">
        <v>3.2300000000000002E-2</v>
      </c>
      <c r="G51" s="40">
        <v>-1.91E-3</v>
      </c>
      <c r="H51" s="40">
        <v>-1.35E-2</v>
      </c>
    </row>
    <row r="52" spans="1:8" x14ac:dyDescent="0.25">
      <c r="A52" s="40"/>
      <c r="B52" s="40">
        <v>-0.25</v>
      </c>
      <c r="C52" s="40">
        <v>-1.37</v>
      </c>
      <c r="D52" s="40" t="s">
        <v>373</v>
      </c>
      <c r="E52" s="40" t="s">
        <v>374</v>
      </c>
      <c r="F52" s="40">
        <v>-1.03</v>
      </c>
      <c r="G52" s="40" t="s">
        <v>302</v>
      </c>
      <c r="H52" s="40" t="s">
        <v>301</v>
      </c>
    </row>
    <row r="53" spans="1:8" x14ac:dyDescent="0.25">
      <c r="A53" s="40" t="s">
        <v>64</v>
      </c>
      <c r="B53" s="40">
        <v>0</v>
      </c>
      <c r="C53" s="40">
        <v>4.0000000000000001E-3</v>
      </c>
      <c r="D53" s="40">
        <v>0</v>
      </c>
      <c r="E53" s="40">
        <v>0</v>
      </c>
      <c r="F53" s="40">
        <v>2E-3</v>
      </c>
      <c r="G53" s="40">
        <v>0</v>
      </c>
      <c r="H53" s="40">
        <v>1E-3</v>
      </c>
    </row>
    <row r="54" spans="1:8" x14ac:dyDescent="0.25">
      <c r="A54" s="40" t="s">
        <v>580</v>
      </c>
      <c r="B54" s="40">
        <v>1.61E-2</v>
      </c>
      <c r="C54" s="40">
        <v>8.1699999999999995E-2</v>
      </c>
      <c r="D54" s="40">
        <v>-4.3799999999999999E-2</v>
      </c>
      <c r="E54" s="40">
        <v>2.8500000000000001E-2</v>
      </c>
      <c r="F54" s="40">
        <v>2.7199999999999998E-2</v>
      </c>
      <c r="G54" s="40">
        <v>2.5899999999999999E-2</v>
      </c>
      <c r="H54" s="40">
        <v>3.2199999999999999E-2</v>
      </c>
    </row>
    <row r="55" spans="1:8" x14ac:dyDescent="0.25">
      <c r="A55" s="40"/>
      <c r="B55" s="40">
        <v>-0.45</v>
      </c>
      <c r="C55" s="40">
        <v>-1.8</v>
      </c>
      <c r="D55" s="40" t="s">
        <v>617</v>
      </c>
      <c r="E55" s="40">
        <v>-1.1100000000000001</v>
      </c>
      <c r="F55" s="40">
        <v>-0.76</v>
      </c>
      <c r="G55" s="40">
        <v>-0.71</v>
      </c>
      <c r="H55" s="40">
        <v>-1.24</v>
      </c>
    </row>
    <row r="56" spans="1:8" x14ac:dyDescent="0.25">
      <c r="A56" s="40" t="s">
        <v>64</v>
      </c>
      <c r="B56" s="40">
        <v>0</v>
      </c>
      <c r="C56" s="40">
        <v>8.0000000000000002E-3</v>
      </c>
      <c r="D56" s="40">
        <v>3.0000000000000001E-3</v>
      </c>
      <c r="E56" s="40">
        <v>1E-3</v>
      </c>
      <c r="F56" s="40">
        <v>2E-3</v>
      </c>
      <c r="G56" s="40">
        <v>1E-3</v>
      </c>
      <c r="H56" s="40">
        <v>3.0000000000000001E-3</v>
      </c>
    </row>
    <row r="57" spans="1:8" x14ac:dyDescent="0.25">
      <c r="A57" s="40" t="s">
        <v>582</v>
      </c>
      <c r="B57" s="40">
        <v>5.3699999999999998E-2</v>
      </c>
      <c r="C57" s="40" t="s">
        <v>960</v>
      </c>
      <c r="D57" s="40">
        <v>2.4299999999999999E-2</v>
      </c>
      <c r="E57" s="40">
        <v>-1.48E-3</v>
      </c>
      <c r="F57" s="40">
        <v>4.5499999999999999E-2</v>
      </c>
      <c r="G57" s="40">
        <v>3.4099999999999998E-2</v>
      </c>
      <c r="H57" s="40">
        <v>6.5500000000000003E-3</v>
      </c>
    </row>
    <row r="58" spans="1:8" x14ac:dyDescent="0.25">
      <c r="A58" s="40"/>
      <c r="B58" s="40">
        <v>-1.46</v>
      </c>
      <c r="C58" s="40">
        <v>-3.31</v>
      </c>
      <c r="D58" s="40">
        <v>-0.59</v>
      </c>
      <c r="E58" s="40" t="s">
        <v>302</v>
      </c>
      <c r="F58" s="40">
        <v>-1.44</v>
      </c>
      <c r="G58" s="40">
        <v>-0.98</v>
      </c>
      <c r="H58" s="40">
        <v>-0.24</v>
      </c>
    </row>
    <row r="59" spans="1:8" x14ac:dyDescent="0.25">
      <c r="A59" s="40" t="s">
        <v>64</v>
      </c>
      <c r="B59" s="40">
        <v>4.0000000000000001E-3</v>
      </c>
      <c r="C59" s="40">
        <v>2.5999999999999999E-2</v>
      </c>
      <c r="D59" s="40">
        <v>1E-3</v>
      </c>
      <c r="E59" s="40">
        <v>0</v>
      </c>
      <c r="F59" s="40">
        <v>5.0000000000000001E-3</v>
      </c>
      <c r="G59" s="40">
        <v>2E-3</v>
      </c>
      <c r="H59" s="40">
        <v>0</v>
      </c>
    </row>
    <row r="60" spans="1:8" x14ac:dyDescent="0.25">
      <c r="A60" s="40" t="s">
        <v>583</v>
      </c>
      <c r="B60" s="40">
        <v>4.5400000000000003E-2</v>
      </c>
      <c r="C60" s="40">
        <v>-8.5900000000000004E-3</v>
      </c>
      <c r="D60" s="40">
        <v>6.6400000000000001E-2</v>
      </c>
      <c r="E60" s="40">
        <v>-6.4799999999999996E-2</v>
      </c>
      <c r="F60" s="40">
        <v>-3.8600000000000001E-3</v>
      </c>
      <c r="G60" s="40">
        <v>-1.4500000000000001E-2</v>
      </c>
      <c r="H60" s="40">
        <v>-3.0700000000000002E-2</v>
      </c>
    </row>
    <row r="61" spans="1:8" x14ac:dyDescent="0.25">
      <c r="A61" s="40"/>
      <c r="B61" s="40">
        <v>-1.1299999999999999</v>
      </c>
      <c r="C61" s="40" t="s">
        <v>458</v>
      </c>
      <c r="D61" s="40">
        <v>-1.3</v>
      </c>
      <c r="E61" s="40" t="s">
        <v>718</v>
      </c>
      <c r="F61" s="40" t="s">
        <v>320</v>
      </c>
      <c r="G61" s="40" t="s">
        <v>495</v>
      </c>
      <c r="H61" s="40" t="s">
        <v>788</v>
      </c>
    </row>
    <row r="62" spans="1:8" x14ac:dyDescent="0.25">
      <c r="A62" s="40" t="s">
        <v>64</v>
      </c>
      <c r="B62" s="40">
        <v>3.0000000000000001E-3</v>
      </c>
      <c r="C62" s="40">
        <v>0</v>
      </c>
      <c r="D62" s="40">
        <v>7.0000000000000001E-3</v>
      </c>
      <c r="E62" s="40">
        <v>8.9999999999999993E-3</v>
      </c>
      <c r="F62" s="40">
        <v>0</v>
      </c>
      <c r="G62" s="40">
        <v>0</v>
      </c>
      <c r="H62" s="40">
        <v>3.0000000000000001E-3</v>
      </c>
    </row>
    <row r="63" spans="1:8" x14ac:dyDescent="0.25">
      <c r="A63" s="40" t="s">
        <v>585</v>
      </c>
      <c r="B63" s="40">
        <v>5.8200000000000002E-2</v>
      </c>
      <c r="C63" s="40">
        <v>3.5299999999999998E-2</v>
      </c>
      <c r="D63" s="40">
        <v>2.0299999999999999E-2</v>
      </c>
      <c r="E63" s="40">
        <v>-6.3600000000000004E-2</v>
      </c>
      <c r="F63" s="40">
        <v>6.0099999999999997E-3</v>
      </c>
      <c r="G63" s="40">
        <v>-7.5100000000000002E-3</v>
      </c>
      <c r="H63" s="40">
        <v>-2.4299999999999999E-2</v>
      </c>
    </row>
    <row r="64" spans="1:8" x14ac:dyDescent="0.25">
      <c r="A64" s="40"/>
      <c r="B64" s="40">
        <v>-1.39</v>
      </c>
      <c r="C64" s="40">
        <v>-0.81</v>
      </c>
      <c r="D64" s="40">
        <v>-0.35</v>
      </c>
      <c r="E64" s="40" t="s">
        <v>505</v>
      </c>
      <c r="F64" s="40">
        <v>-0.21</v>
      </c>
      <c r="G64" s="40" t="s">
        <v>476</v>
      </c>
      <c r="H64" s="40" t="s">
        <v>572</v>
      </c>
    </row>
    <row r="65" spans="1:8" x14ac:dyDescent="0.25">
      <c r="A65" s="40" t="s">
        <v>64</v>
      </c>
      <c r="B65" s="40">
        <v>5.0000000000000001E-3</v>
      </c>
      <c r="C65" s="40">
        <v>2E-3</v>
      </c>
      <c r="D65" s="40">
        <v>1E-3</v>
      </c>
      <c r="E65" s="40">
        <v>8.0000000000000002E-3</v>
      </c>
      <c r="F65" s="40">
        <v>0</v>
      </c>
      <c r="G65" s="40">
        <v>0</v>
      </c>
      <c r="H65" s="40">
        <v>2E-3</v>
      </c>
    </row>
    <row r="66" spans="1:8" x14ac:dyDescent="0.25">
      <c r="A66" s="40" t="s">
        <v>589</v>
      </c>
      <c r="B66" s="40">
        <v>9.5600000000000004E-2</v>
      </c>
      <c r="C66" s="40">
        <v>2.0400000000000001E-3</v>
      </c>
      <c r="D66" s="40">
        <v>-2.0500000000000001E-2</v>
      </c>
      <c r="E66" s="40">
        <v>-4.3900000000000002E-2</v>
      </c>
      <c r="F66" s="40">
        <v>1.4500000000000001E-2</v>
      </c>
      <c r="G66" s="40">
        <v>5.96E-2</v>
      </c>
      <c r="H66" s="40">
        <v>-2.18E-2</v>
      </c>
    </row>
    <row r="67" spans="1:8" x14ac:dyDescent="0.25">
      <c r="A67" s="40"/>
      <c r="B67" s="40">
        <v>-1.88</v>
      </c>
      <c r="C67" s="40">
        <v>-0.03</v>
      </c>
      <c r="D67" s="40" t="s">
        <v>578</v>
      </c>
      <c r="E67" s="40" t="s">
        <v>318</v>
      </c>
      <c r="F67" s="40">
        <v>-0.37</v>
      </c>
      <c r="G67" s="40">
        <v>-1.18</v>
      </c>
      <c r="H67" s="40" t="s">
        <v>433</v>
      </c>
    </row>
    <row r="68" spans="1:8" x14ac:dyDescent="0.25">
      <c r="A68" s="40" t="s">
        <v>64</v>
      </c>
      <c r="B68" s="40">
        <v>7.0000000000000001E-3</v>
      </c>
      <c r="C68" s="40">
        <v>0</v>
      </c>
      <c r="D68" s="40">
        <v>0</v>
      </c>
      <c r="E68" s="40">
        <v>2E-3</v>
      </c>
      <c r="F68" s="40">
        <v>0</v>
      </c>
      <c r="G68" s="40">
        <v>4.0000000000000001E-3</v>
      </c>
      <c r="H68" s="40">
        <v>1E-3</v>
      </c>
    </row>
    <row r="69" spans="1:8" x14ac:dyDescent="0.25">
      <c r="A69" s="40" t="s">
        <v>590</v>
      </c>
      <c r="B69" s="40" t="s">
        <v>961</v>
      </c>
      <c r="C69" s="40">
        <v>-5.3499999999999999E-4</v>
      </c>
      <c r="D69" s="40">
        <v>2.35E-2</v>
      </c>
      <c r="E69" s="40">
        <v>3.2399999999999998E-3</v>
      </c>
      <c r="F69" s="40">
        <v>-6.9899999999999997E-3</v>
      </c>
      <c r="G69" s="40">
        <v>5.9700000000000003E-2</v>
      </c>
      <c r="H69" s="40">
        <v>-1.56E-3</v>
      </c>
    </row>
    <row r="70" spans="1:8" x14ac:dyDescent="0.25">
      <c r="A70" s="40"/>
      <c r="B70" s="40">
        <v>-2.2000000000000002</v>
      </c>
      <c r="C70" s="40" t="s">
        <v>468</v>
      </c>
      <c r="D70" s="40">
        <v>-0.53</v>
      </c>
      <c r="E70" s="40">
        <v>-0.13</v>
      </c>
      <c r="F70" s="40" t="s">
        <v>352</v>
      </c>
      <c r="G70" s="40">
        <v>-1.6</v>
      </c>
      <c r="H70" s="40" t="s">
        <v>302</v>
      </c>
    </row>
    <row r="71" spans="1:8" x14ac:dyDescent="0.25">
      <c r="A71" s="40" t="s">
        <v>64</v>
      </c>
      <c r="B71" s="40">
        <v>1.4E-2</v>
      </c>
      <c r="C71" s="40">
        <v>0</v>
      </c>
      <c r="D71" s="40">
        <v>1E-3</v>
      </c>
      <c r="E71" s="40">
        <v>0</v>
      </c>
      <c r="F71" s="40">
        <v>0</v>
      </c>
      <c r="G71" s="40">
        <v>8.0000000000000002E-3</v>
      </c>
      <c r="H71" s="40">
        <v>0</v>
      </c>
    </row>
    <row r="72" spans="1:8" x14ac:dyDescent="0.25">
      <c r="A72" s="40" t="s">
        <v>592</v>
      </c>
      <c r="B72" s="40">
        <v>-5.1000000000000004E-3</v>
      </c>
      <c r="C72" s="40">
        <v>2.9099999999999998E-3</v>
      </c>
      <c r="D72" s="40">
        <v>-7.5500000000000003E-4</v>
      </c>
      <c r="E72" s="40">
        <v>2.3500000000000001E-3</v>
      </c>
      <c r="F72" s="40">
        <v>-5.4999999999999997E-3</v>
      </c>
      <c r="G72" s="40">
        <v>9.2999999999999992E-3</v>
      </c>
      <c r="H72" s="40">
        <v>1.24E-2</v>
      </c>
    </row>
    <row r="73" spans="1:8" x14ac:dyDescent="0.25">
      <c r="A73" s="40"/>
      <c r="B73" s="40" t="s">
        <v>349</v>
      </c>
      <c r="C73" s="40">
        <v>-0.3</v>
      </c>
      <c r="D73" s="40" t="s">
        <v>345</v>
      </c>
      <c r="E73" s="40">
        <v>-0.35</v>
      </c>
      <c r="F73" s="40" t="s">
        <v>484</v>
      </c>
      <c r="G73" s="40">
        <v>-1.37</v>
      </c>
      <c r="H73" s="40">
        <v>-1.9</v>
      </c>
    </row>
    <row r="74" spans="1:8" x14ac:dyDescent="0.25">
      <c r="A74" s="40" t="s">
        <v>64</v>
      </c>
      <c r="B74" s="40">
        <v>1E-3</v>
      </c>
      <c r="C74" s="40">
        <v>0</v>
      </c>
      <c r="D74" s="40">
        <v>0</v>
      </c>
      <c r="E74" s="40">
        <v>0</v>
      </c>
      <c r="F74" s="40">
        <v>1E-3</v>
      </c>
      <c r="G74" s="40">
        <v>4.0000000000000001E-3</v>
      </c>
      <c r="H74" s="40">
        <v>0.01</v>
      </c>
    </row>
    <row r="75" spans="1:8" x14ac:dyDescent="0.25">
      <c r="A75" s="40" t="s">
        <v>593</v>
      </c>
      <c r="B75" s="40" t="s">
        <v>990</v>
      </c>
      <c r="C75" s="40" t="s">
        <v>992</v>
      </c>
      <c r="D75" s="40">
        <v>2.2499999999999998E-3</v>
      </c>
      <c r="E75" s="40" t="s">
        <v>962</v>
      </c>
      <c r="F75" s="40">
        <v>5.5700000000000003E-3</v>
      </c>
      <c r="G75" s="40" t="s">
        <v>963</v>
      </c>
      <c r="H75" s="40">
        <v>1.0200000000000001E-2</v>
      </c>
    </row>
    <row r="76" spans="1:8" x14ac:dyDescent="0.25">
      <c r="A76" s="40"/>
      <c r="B76" s="40">
        <v>-0.89</v>
      </c>
      <c r="C76" s="40">
        <v>-0.97</v>
      </c>
      <c r="D76" s="40" t="s">
        <v>443</v>
      </c>
      <c r="E76" s="40">
        <v>-2.4</v>
      </c>
      <c r="F76" s="40">
        <v>-0.73</v>
      </c>
      <c r="G76" s="40">
        <v>-2.2200000000000002</v>
      </c>
      <c r="H76" s="40">
        <v>-1.62</v>
      </c>
    </row>
    <row r="77" spans="1:8" x14ac:dyDescent="0.25">
      <c r="A77" s="40" t="s">
        <v>64</v>
      </c>
      <c r="B77" s="40">
        <v>2E-3</v>
      </c>
      <c r="C77" s="40">
        <v>3.0000000000000001E-3</v>
      </c>
      <c r="D77" s="40">
        <v>0</v>
      </c>
      <c r="E77" s="40">
        <v>0.01</v>
      </c>
      <c r="F77" s="40">
        <v>1E-3</v>
      </c>
      <c r="G77" s="40">
        <v>8.9999999999999993E-3</v>
      </c>
      <c r="H77" s="40">
        <v>6.0000000000000001E-3</v>
      </c>
    </row>
    <row r="78" spans="1:8" x14ac:dyDescent="0.25">
      <c r="A78" s="40" t="s">
        <v>595</v>
      </c>
      <c r="B78" s="40" t="s">
        <v>991</v>
      </c>
      <c r="C78" s="40" t="s">
        <v>993</v>
      </c>
      <c r="D78" s="40">
        <v>6.0800000000000003E-3</v>
      </c>
      <c r="E78" s="40">
        <v>3.9899999999999996E-3</v>
      </c>
      <c r="F78" s="40">
        <v>-1.0999999999999999E-2</v>
      </c>
      <c r="G78" s="40">
        <v>-8.9700000000000005E-3</v>
      </c>
      <c r="H78" s="40">
        <v>4.0499999999999998E-3</v>
      </c>
    </row>
    <row r="79" spans="1:8" x14ac:dyDescent="0.25">
      <c r="A79" s="40"/>
      <c r="B79" s="40" t="s">
        <v>473</v>
      </c>
      <c r="C79" s="40">
        <v>-0.77</v>
      </c>
      <c r="D79" s="40">
        <v>-0.04</v>
      </c>
      <c r="E79" s="40">
        <v>-0.64</v>
      </c>
      <c r="F79" s="40" t="s">
        <v>309</v>
      </c>
      <c r="G79" s="40" t="s">
        <v>439</v>
      </c>
      <c r="H79" s="40">
        <v>-0.67</v>
      </c>
    </row>
    <row r="80" spans="1:8" x14ac:dyDescent="0.25">
      <c r="A80" s="40" t="s">
        <v>64</v>
      </c>
      <c r="B80" s="40">
        <v>1E-3</v>
      </c>
      <c r="C80" s="40">
        <v>1E-3</v>
      </c>
      <c r="D80" s="40">
        <v>0</v>
      </c>
      <c r="E80" s="40">
        <v>1E-3</v>
      </c>
      <c r="F80" s="40">
        <v>6.0000000000000001E-3</v>
      </c>
      <c r="G80" s="40">
        <v>3.0000000000000001E-3</v>
      </c>
      <c r="H80" s="40">
        <v>1E-3</v>
      </c>
    </row>
    <row r="81" spans="1:8" x14ac:dyDescent="0.25">
      <c r="A81" s="40" t="s">
        <v>598</v>
      </c>
      <c r="B81" s="40" t="s">
        <v>163</v>
      </c>
      <c r="C81" s="40" t="s">
        <v>994</v>
      </c>
      <c r="D81" s="40" t="s">
        <v>156</v>
      </c>
      <c r="E81" s="40">
        <v>9.1000000000000004E-3</v>
      </c>
      <c r="F81" s="40">
        <v>-1.4499999999999999E-3</v>
      </c>
      <c r="G81" s="40">
        <v>4.95E-4</v>
      </c>
      <c r="H81" s="40">
        <v>6.5700000000000003E-3</v>
      </c>
    </row>
    <row r="82" spans="1:8" x14ac:dyDescent="0.25">
      <c r="A82" s="40"/>
      <c r="B82" s="40">
        <v>-0.85</v>
      </c>
      <c r="C82" s="40">
        <v>-1.32</v>
      </c>
      <c r="D82" s="40">
        <v>-0.65</v>
      </c>
      <c r="E82" s="40">
        <v>-1.22</v>
      </c>
      <c r="F82" s="40" t="s">
        <v>458</v>
      </c>
      <c r="G82" s="40">
        <v>-0.08</v>
      </c>
      <c r="H82" s="40">
        <v>-1.19</v>
      </c>
    </row>
    <row r="83" spans="1:8" x14ac:dyDescent="0.25">
      <c r="A83" s="40" t="s">
        <v>64</v>
      </c>
      <c r="B83" s="40">
        <v>1E-3</v>
      </c>
      <c r="C83" s="40">
        <v>3.0000000000000001E-3</v>
      </c>
      <c r="D83" s="40">
        <v>1E-3</v>
      </c>
      <c r="E83" s="40">
        <v>4.0000000000000001E-3</v>
      </c>
      <c r="F83" s="40">
        <v>0</v>
      </c>
      <c r="G83" s="40">
        <v>0</v>
      </c>
      <c r="H83" s="40">
        <v>3.0000000000000001E-3</v>
      </c>
    </row>
    <row r="84" spans="1:8" x14ac:dyDescent="0.25">
      <c r="A84" s="40" t="s">
        <v>599</v>
      </c>
      <c r="B84" s="40">
        <v>3.5799999999999998E-3</v>
      </c>
      <c r="C84" s="40" t="s">
        <v>995</v>
      </c>
      <c r="D84" s="40">
        <v>1.07E-3</v>
      </c>
      <c r="E84" s="40">
        <v>7.4999999999999997E-3</v>
      </c>
      <c r="F84" s="40">
        <v>-9.8600000000000007E-3</v>
      </c>
      <c r="G84" s="40">
        <v>9.9600000000000001E-3</v>
      </c>
      <c r="H84" s="40" t="s">
        <v>964</v>
      </c>
    </row>
    <row r="85" spans="1:8" x14ac:dyDescent="0.25">
      <c r="A85" s="40"/>
      <c r="B85" s="40">
        <v>-0.57999999999999996</v>
      </c>
      <c r="C85" s="40">
        <v>-0.32</v>
      </c>
      <c r="D85" s="40" t="s">
        <v>482</v>
      </c>
      <c r="E85" s="40">
        <v>-0.87</v>
      </c>
      <c r="F85" s="40" t="s">
        <v>342</v>
      </c>
      <c r="G85" s="40">
        <v>-1.72</v>
      </c>
      <c r="H85" s="40">
        <v>-2.2999999999999998</v>
      </c>
    </row>
    <row r="86" spans="1:8" x14ac:dyDescent="0.25">
      <c r="A86" s="40" t="s">
        <v>64</v>
      </c>
      <c r="B86" s="40">
        <v>1E-3</v>
      </c>
      <c r="C86" s="40">
        <v>0</v>
      </c>
      <c r="D86" s="40">
        <v>1E-3</v>
      </c>
      <c r="E86" s="40">
        <v>3.0000000000000001E-3</v>
      </c>
      <c r="F86" s="40">
        <v>6.0000000000000001E-3</v>
      </c>
      <c r="G86" s="40">
        <v>6.0000000000000001E-3</v>
      </c>
      <c r="H86" s="40">
        <v>8.9999999999999993E-3</v>
      </c>
    </row>
    <row r="87" spans="1:8" x14ac:dyDescent="0.25">
      <c r="A87" s="40" t="s">
        <v>600</v>
      </c>
      <c r="B87" s="40">
        <v>-1.5100000000000001E-2</v>
      </c>
      <c r="C87" s="40">
        <v>-2.1800000000000001E-3</v>
      </c>
      <c r="D87" s="40">
        <v>1E-3</v>
      </c>
      <c r="E87" s="40">
        <v>-6.8900000000000003E-3</v>
      </c>
      <c r="F87" s="40" t="s">
        <v>965</v>
      </c>
      <c r="G87" s="40">
        <v>-1.54E-2</v>
      </c>
      <c r="H87" s="40">
        <v>1.16E-3</v>
      </c>
    </row>
    <row r="88" spans="1:8" x14ac:dyDescent="0.25">
      <c r="A88" s="40"/>
      <c r="B88" s="40" t="s">
        <v>415</v>
      </c>
      <c r="C88" s="40" t="s">
        <v>476</v>
      </c>
      <c r="D88" s="40">
        <v>-0.09</v>
      </c>
      <c r="E88" s="40" t="s">
        <v>581</v>
      </c>
      <c r="F88" s="40" t="s">
        <v>615</v>
      </c>
      <c r="G88" s="40" t="s">
        <v>310</v>
      </c>
      <c r="H88" s="40">
        <v>-0.19</v>
      </c>
    </row>
    <row r="89" spans="1:8" x14ac:dyDescent="0.25">
      <c r="A89" s="40" t="s">
        <v>64</v>
      </c>
      <c r="B89" s="40">
        <v>6.0000000000000001E-3</v>
      </c>
      <c r="C89" s="40">
        <v>0</v>
      </c>
      <c r="D89" s="40">
        <v>0</v>
      </c>
      <c r="E89" s="40">
        <v>2E-3</v>
      </c>
      <c r="F89" s="40">
        <v>1.7000000000000001E-2</v>
      </c>
      <c r="G89" s="40">
        <v>8.0000000000000002E-3</v>
      </c>
      <c r="H89" s="40">
        <v>0</v>
      </c>
    </row>
    <row r="90" spans="1:8" x14ac:dyDescent="0.25">
      <c r="A90" s="40" t="s">
        <v>601</v>
      </c>
      <c r="B90" s="40">
        <v>-1.06E-2</v>
      </c>
      <c r="C90" s="40">
        <v>-7.6699999999999997E-3</v>
      </c>
      <c r="D90" s="40">
        <v>1.72E-3</v>
      </c>
      <c r="E90" s="40">
        <v>-4.3499999999999997E-3</v>
      </c>
      <c r="F90" s="40" t="s">
        <v>966</v>
      </c>
      <c r="G90" s="40">
        <v>-7.0600000000000003E-3</v>
      </c>
      <c r="H90" s="40">
        <v>2.5799999999999998E-3</v>
      </c>
    </row>
    <row r="91" spans="1:8" x14ac:dyDescent="0.25">
      <c r="A91" s="40"/>
      <c r="B91" s="40" t="s">
        <v>522</v>
      </c>
      <c r="C91" s="40" t="s">
        <v>450</v>
      </c>
      <c r="D91" s="40">
        <v>-0.22</v>
      </c>
      <c r="E91" s="40" t="s">
        <v>377</v>
      </c>
      <c r="F91" s="40" t="s">
        <v>512</v>
      </c>
      <c r="G91" s="40" t="s">
        <v>758</v>
      </c>
      <c r="H91" s="40">
        <v>-0.69</v>
      </c>
    </row>
    <row r="92" spans="1:8" x14ac:dyDescent="0.25">
      <c r="A92" s="40" t="s">
        <v>64</v>
      </c>
      <c r="B92" s="40">
        <v>5.0000000000000001E-3</v>
      </c>
      <c r="C92" s="40">
        <v>2E-3</v>
      </c>
      <c r="D92" s="40">
        <v>0</v>
      </c>
      <c r="E92" s="40">
        <v>1E-3</v>
      </c>
      <c r="F92" s="40">
        <v>1.0999999999999999E-2</v>
      </c>
      <c r="G92" s="40">
        <v>3.0000000000000001E-3</v>
      </c>
      <c r="H92" s="40">
        <v>1E-3</v>
      </c>
    </row>
    <row r="93" spans="1:8" x14ac:dyDescent="0.25">
      <c r="A93" s="40" t="s">
        <v>602</v>
      </c>
      <c r="B93" s="40">
        <v>-1.1299999999999999E-2</v>
      </c>
      <c r="C93" s="40">
        <v>-7.6800000000000002E-3</v>
      </c>
      <c r="D93" s="40">
        <v>3.57E-4</v>
      </c>
      <c r="E93" s="40">
        <v>-3.7000000000000002E-3</v>
      </c>
      <c r="F93" s="40">
        <v>-1.2200000000000001E-2</v>
      </c>
      <c r="G93" s="40">
        <v>-8.3400000000000002E-3</v>
      </c>
      <c r="H93" s="40">
        <v>3.9899999999999996E-3</v>
      </c>
    </row>
    <row r="94" spans="1:8" x14ac:dyDescent="0.25">
      <c r="A94" s="40"/>
      <c r="B94" s="40" t="s">
        <v>435</v>
      </c>
      <c r="C94" s="40" t="s">
        <v>453</v>
      </c>
      <c r="D94" s="40">
        <v>-0.05</v>
      </c>
      <c r="E94" s="40" t="s">
        <v>349</v>
      </c>
      <c r="F94" s="40" t="s">
        <v>463</v>
      </c>
      <c r="G94" s="40" t="s">
        <v>415</v>
      </c>
      <c r="H94" s="40">
        <v>-1.06</v>
      </c>
    </row>
    <row r="95" spans="1:8" x14ac:dyDescent="0.25">
      <c r="A95" s="40" t="s">
        <v>64</v>
      </c>
      <c r="B95" s="40">
        <v>5.0000000000000001E-3</v>
      </c>
      <c r="C95" s="40">
        <v>2E-3</v>
      </c>
      <c r="D95" s="40">
        <v>0</v>
      </c>
      <c r="E95" s="40">
        <v>1E-3</v>
      </c>
      <c r="F95" s="40">
        <v>0.01</v>
      </c>
      <c r="G95" s="40">
        <v>4.0000000000000001E-3</v>
      </c>
      <c r="H95" s="40">
        <v>1E-3</v>
      </c>
    </row>
    <row r="96" spans="1:8" x14ac:dyDescent="0.25">
      <c r="A96" s="40" t="s">
        <v>605</v>
      </c>
      <c r="B96" s="40">
        <v>-5.8399999999999997E-3</v>
      </c>
      <c r="C96" s="40">
        <v>-2.2599999999999999E-3</v>
      </c>
      <c r="D96" s="40">
        <v>5.45E-3</v>
      </c>
      <c r="E96" s="40">
        <v>-8.6599999999999993E-3</v>
      </c>
      <c r="F96" s="40">
        <v>-1.14E-2</v>
      </c>
      <c r="G96" s="40">
        <v>-1.0500000000000001E-2</v>
      </c>
      <c r="H96" s="40">
        <v>-2.3E-3</v>
      </c>
    </row>
    <row r="97" spans="1:8" x14ac:dyDescent="0.25">
      <c r="A97" s="40"/>
      <c r="B97" s="40" t="s">
        <v>504</v>
      </c>
      <c r="C97" s="40" t="s">
        <v>348</v>
      </c>
      <c r="D97" s="40">
        <v>-0.71</v>
      </c>
      <c r="E97" s="40" t="s">
        <v>497</v>
      </c>
      <c r="F97" s="40" t="s">
        <v>384</v>
      </c>
      <c r="G97" s="40" t="s">
        <v>623</v>
      </c>
      <c r="H97" s="40" t="s">
        <v>344</v>
      </c>
    </row>
    <row r="98" spans="1:8" x14ac:dyDescent="0.25">
      <c r="A98" s="40" t="s">
        <v>64</v>
      </c>
      <c r="B98" s="40">
        <v>1E-3</v>
      </c>
      <c r="C98" s="40">
        <v>0</v>
      </c>
      <c r="D98" s="40">
        <v>1E-3</v>
      </c>
      <c r="E98" s="40">
        <v>4.0000000000000001E-3</v>
      </c>
      <c r="F98" s="40">
        <v>8.0000000000000002E-3</v>
      </c>
      <c r="G98" s="40">
        <v>6.0000000000000001E-3</v>
      </c>
      <c r="H98" s="40">
        <v>0</v>
      </c>
    </row>
    <row r="99" spans="1:8" x14ac:dyDescent="0.25">
      <c r="A99" s="40" t="s">
        <v>606</v>
      </c>
      <c r="B99" s="40">
        <v>-6.1999999999999998E-3</v>
      </c>
      <c r="C99" s="40">
        <v>-2.5000000000000001E-3</v>
      </c>
      <c r="D99" s="40">
        <v>2.8800000000000002E-3</v>
      </c>
      <c r="E99" s="40">
        <v>-9.2700000000000005E-3</v>
      </c>
      <c r="F99" s="40">
        <v>-1.0500000000000001E-2</v>
      </c>
      <c r="G99" s="40">
        <v>-8.0700000000000008E-3</v>
      </c>
      <c r="H99" s="40">
        <v>-8.9800000000000004E-4</v>
      </c>
    </row>
    <row r="100" spans="1:8" x14ac:dyDescent="0.25">
      <c r="A100" s="40"/>
      <c r="B100" s="40" t="s">
        <v>491</v>
      </c>
      <c r="C100" s="40" t="s">
        <v>350</v>
      </c>
      <c r="D100" s="40">
        <v>-0.36</v>
      </c>
      <c r="E100" s="40" t="s">
        <v>309</v>
      </c>
      <c r="F100" s="40" t="s">
        <v>361</v>
      </c>
      <c r="G100" s="40" t="s">
        <v>402</v>
      </c>
      <c r="H100" s="40" t="s">
        <v>470</v>
      </c>
    </row>
    <row r="101" spans="1:8" x14ac:dyDescent="0.25">
      <c r="A101" s="40" t="s">
        <v>64</v>
      </c>
      <c r="B101" s="40">
        <v>2E-3</v>
      </c>
      <c r="C101" s="40">
        <v>0</v>
      </c>
      <c r="D101" s="40">
        <v>0</v>
      </c>
      <c r="E101" s="40">
        <v>5.0000000000000001E-3</v>
      </c>
      <c r="F101" s="40">
        <v>7.0000000000000001E-3</v>
      </c>
      <c r="G101" s="40">
        <v>4.0000000000000001E-3</v>
      </c>
      <c r="H101" s="40">
        <v>0</v>
      </c>
    </row>
    <row r="102" spans="1:8" x14ac:dyDescent="0.25">
      <c r="A102" s="40" t="s">
        <v>608</v>
      </c>
      <c r="B102" s="40">
        <v>-8.1399999999999997E-3</v>
      </c>
      <c r="C102" s="40">
        <v>-8.8199999999999997E-4</v>
      </c>
      <c r="D102" s="40">
        <v>1.8799999999999999E-3</v>
      </c>
      <c r="E102" s="40">
        <v>-7.3099999999999997E-3</v>
      </c>
      <c r="F102" s="40">
        <v>-1.01E-2</v>
      </c>
      <c r="G102" s="40" t="s">
        <v>967</v>
      </c>
      <c r="H102" s="40">
        <v>1.0300000000000001E-3</v>
      </c>
    </row>
    <row r="103" spans="1:8" x14ac:dyDescent="0.25">
      <c r="A103" s="40"/>
      <c r="B103" s="40" t="s">
        <v>368</v>
      </c>
      <c r="C103" s="40" t="s">
        <v>325</v>
      </c>
      <c r="D103" s="40">
        <v>-0.24</v>
      </c>
      <c r="E103" s="40" t="s">
        <v>659</v>
      </c>
      <c r="F103" s="40" t="s">
        <v>361</v>
      </c>
      <c r="G103" s="40" t="s">
        <v>523</v>
      </c>
      <c r="H103" s="40">
        <v>-0.3</v>
      </c>
    </row>
    <row r="104" spans="1:8" x14ac:dyDescent="0.25">
      <c r="A104" s="40" t="s">
        <v>64</v>
      </c>
      <c r="B104" s="40">
        <v>3.0000000000000001E-3</v>
      </c>
      <c r="C104" s="40">
        <v>0</v>
      </c>
      <c r="D104" s="40">
        <v>0</v>
      </c>
      <c r="E104" s="40">
        <v>3.0000000000000001E-3</v>
      </c>
      <c r="F104" s="40">
        <v>7.0000000000000001E-3</v>
      </c>
      <c r="G104" s="40">
        <v>8.9999999999999993E-3</v>
      </c>
      <c r="H104" s="40">
        <v>0</v>
      </c>
    </row>
    <row r="105" spans="1:8" x14ac:dyDescent="0.25">
      <c r="A105" s="40" t="s">
        <v>609</v>
      </c>
      <c r="B105" s="40">
        <v>-8.8000000000000005E-3</v>
      </c>
      <c r="C105" s="40">
        <v>-8.1700000000000002E-3</v>
      </c>
      <c r="D105" s="40">
        <v>3.48E-3</v>
      </c>
      <c r="E105" s="40">
        <v>-6.7000000000000002E-3</v>
      </c>
      <c r="F105" s="40">
        <v>-9.1000000000000004E-3</v>
      </c>
      <c r="G105" s="40">
        <v>-0.01</v>
      </c>
      <c r="H105" s="40">
        <v>8.52E-4</v>
      </c>
    </row>
    <row r="106" spans="1:8" x14ac:dyDescent="0.25">
      <c r="A106" s="40"/>
      <c r="B106" s="40" t="s">
        <v>968</v>
      </c>
      <c r="C106" s="40" t="s">
        <v>473</v>
      </c>
      <c r="D106" s="40">
        <v>-0.42</v>
      </c>
      <c r="E106" s="40" t="s">
        <v>366</v>
      </c>
      <c r="F106" s="40" t="s">
        <v>383</v>
      </c>
      <c r="G106" s="40" t="s">
        <v>340</v>
      </c>
      <c r="H106" s="40">
        <v>-0.23</v>
      </c>
    </row>
    <row r="107" spans="1:8" x14ac:dyDescent="0.25">
      <c r="A107" s="40" t="s">
        <v>64</v>
      </c>
      <c r="B107" s="40">
        <v>3.0000000000000001E-3</v>
      </c>
      <c r="C107" s="40">
        <v>3.0000000000000001E-3</v>
      </c>
      <c r="D107" s="40">
        <v>0</v>
      </c>
      <c r="E107" s="40">
        <v>2E-3</v>
      </c>
      <c r="F107" s="40">
        <v>5.0000000000000001E-3</v>
      </c>
      <c r="G107" s="40">
        <v>6.0000000000000001E-3</v>
      </c>
      <c r="H107" s="40">
        <v>0</v>
      </c>
    </row>
    <row r="108" spans="1:8" x14ac:dyDescent="0.25">
      <c r="A108" s="40" t="s">
        <v>612</v>
      </c>
      <c r="B108" s="40">
        <v>-1.0500000000000001E-2</v>
      </c>
      <c r="C108" s="40">
        <v>-6.4099999999999999E-3</v>
      </c>
      <c r="D108" s="40">
        <v>7.1000000000000002E-4</v>
      </c>
      <c r="E108" s="40">
        <v>-4.9399999999999999E-3</v>
      </c>
      <c r="F108" s="40" t="s">
        <v>969</v>
      </c>
      <c r="G108" s="40" t="s">
        <v>970</v>
      </c>
      <c r="H108" s="40">
        <v>2.4199999999999998E-3</v>
      </c>
    </row>
    <row r="109" spans="1:8" x14ac:dyDescent="0.25">
      <c r="A109" s="40"/>
      <c r="B109" s="40" t="s">
        <v>630</v>
      </c>
      <c r="C109" s="40" t="s">
        <v>457</v>
      </c>
      <c r="D109" s="40">
        <v>-0.09</v>
      </c>
      <c r="E109" s="40" t="s">
        <v>682</v>
      </c>
      <c r="F109" s="40" t="s">
        <v>626</v>
      </c>
      <c r="G109" s="40" t="s">
        <v>313</v>
      </c>
      <c r="H109" s="40">
        <v>-0.61</v>
      </c>
    </row>
    <row r="110" spans="1:8" x14ac:dyDescent="0.25">
      <c r="A110" s="40" t="s">
        <v>64</v>
      </c>
      <c r="B110" s="40">
        <v>5.0000000000000001E-3</v>
      </c>
      <c r="C110" s="40">
        <v>2E-3</v>
      </c>
      <c r="D110" s="40">
        <v>0</v>
      </c>
      <c r="E110" s="40">
        <v>1E-3</v>
      </c>
      <c r="F110" s="40">
        <v>0.01</v>
      </c>
      <c r="G110" s="40">
        <v>0.01</v>
      </c>
      <c r="H110" s="40">
        <v>1E-3</v>
      </c>
    </row>
    <row r="111" spans="1:8" x14ac:dyDescent="0.25">
      <c r="A111" s="40" t="s">
        <v>613</v>
      </c>
      <c r="B111" s="40">
        <v>-8.1300000000000001E-3</v>
      </c>
      <c r="C111" s="40">
        <v>-2.05E-5</v>
      </c>
      <c r="D111" s="40">
        <v>3.4499999999999999E-3</v>
      </c>
      <c r="E111" s="40">
        <v>-6.3600000000000002E-3</v>
      </c>
      <c r="F111" s="40" t="s">
        <v>275</v>
      </c>
      <c r="G111" s="40">
        <v>-9.7199999999999995E-3</v>
      </c>
      <c r="H111" s="40">
        <v>2.0699999999999998E-3</v>
      </c>
    </row>
    <row r="112" spans="1:8" x14ac:dyDescent="0.25">
      <c r="A112" s="40"/>
      <c r="B112" s="40" t="s">
        <v>409</v>
      </c>
      <c r="C112" s="40" t="s">
        <v>371</v>
      </c>
      <c r="D112" s="40">
        <v>-0.46</v>
      </c>
      <c r="E112" s="40" t="s">
        <v>323</v>
      </c>
      <c r="F112" s="40" t="s">
        <v>382</v>
      </c>
      <c r="G112" s="40" t="s">
        <v>630</v>
      </c>
      <c r="H112" s="40">
        <v>-0.56000000000000005</v>
      </c>
    </row>
    <row r="113" spans="1:8" x14ac:dyDescent="0.25">
      <c r="A113" s="40" t="s">
        <v>64</v>
      </c>
      <c r="B113" s="40">
        <v>3.0000000000000001E-3</v>
      </c>
      <c r="C113" s="40">
        <v>0</v>
      </c>
      <c r="D113" s="40">
        <v>1E-3</v>
      </c>
      <c r="E113" s="40">
        <v>2E-3</v>
      </c>
      <c r="F113" s="40">
        <v>0.01</v>
      </c>
      <c r="G113" s="40">
        <v>6.0000000000000001E-3</v>
      </c>
      <c r="H113" s="40">
        <v>0</v>
      </c>
    </row>
    <row r="114" spans="1:8" x14ac:dyDescent="0.25">
      <c r="A114" s="40" t="s">
        <v>614</v>
      </c>
      <c r="B114" s="40">
        <v>-9.5300000000000003E-3</v>
      </c>
      <c r="C114" s="40">
        <v>-7.9900000000000006E-3</v>
      </c>
      <c r="D114" s="40">
        <v>8.5499999999999997E-4</v>
      </c>
      <c r="E114" s="40">
        <v>-6.9899999999999997E-3</v>
      </c>
      <c r="F114" s="40">
        <v>-1.0200000000000001E-2</v>
      </c>
      <c r="G114" s="40" t="s">
        <v>971</v>
      </c>
      <c r="H114" s="40">
        <v>2.3900000000000002E-3</v>
      </c>
    </row>
    <row r="115" spans="1:8" x14ac:dyDescent="0.25">
      <c r="A115" s="40"/>
      <c r="B115" s="40" t="s">
        <v>678</v>
      </c>
      <c r="C115" s="40" t="s">
        <v>453</v>
      </c>
      <c r="D115" s="40">
        <v>-0.1</v>
      </c>
      <c r="E115" s="40" t="s">
        <v>497</v>
      </c>
      <c r="F115" s="40" t="s">
        <v>972</v>
      </c>
      <c r="G115" s="40" t="s">
        <v>890</v>
      </c>
      <c r="H115" s="40">
        <v>-0.59</v>
      </c>
    </row>
    <row r="116" spans="1:8" x14ac:dyDescent="0.25">
      <c r="A116" s="40" t="s">
        <v>64</v>
      </c>
      <c r="B116" s="40">
        <v>4.0000000000000001E-3</v>
      </c>
      <c r="C116" s="40">
        <v>2E-3</v>
      </c>
      <c r="D116" s="40">
        <v>0</v>
      </c>
      <c r="E116" s="40">
        <v>3.0000000000000001E-3</v>
      </c>
      <c r="F116" s="40">
        <v>7.0000000000000001E-3</v>
      </c>
      <c r="G116" s="40">
        <v>8.9999999999999993E-3</v>
      </c>
      <c r="H116" s="40">
        <v>1E-3</v>
      </c>
    </row>
    <row r="117" spans="1:8" x14ac:dyDescent="0.25">
      <c r="A117" s="40" t="s">
        <v>616</v>
      </c>
      <c r="B117" s="40">
        <v>-3.8300000000000003E-5</v>
      </c>
      <c r="C117" s="40">
        <v>7.0000000000000007E-2</v>
      </c>
      <c r="D117" s="40">
        <v>2.29E-2</v>
      </c>
      <c r="E117" s="40" t="s">
        <v>973</v>
      </c>
      <c r="F117" s="40">
        <v>9.7999999999999997E-3</v>
      </c>
      <c r="G117" s="40">
        <v>-5.21E-2</v>
      </c>
      <c r="H117" s="40" t="s">
        <v>620</v>
      </c>
    </row>
    <row r="118" spans="1:8" x14ac:dyDescent="0.25">
      <c r="A118" s="40"/>
      <c r="B118" s="40" t="s">
        <v>371</v>
      </c>
      <c r="C118" s="40">
        <v>-1.45</v>
      </c>
      <c r="D118" s="40">
        <v>-0.47</v>
      </c>
      <c r="E118" s="40" t="s">
        <v>411</v>
      </c>
      <c r="F118" s="40">
        <v>-0.3</v>
      </c>
      <c r="G118" s="40" t="s">
        <v>353</v>
      </c>
      <c r="H118" s="40" t="s">
        <v>974</v>
      </c>
    </row>
    <row r="119" spans="1:8" x14ac:dyDescent="0.25">
      <c r="A119" s="40" t="s">
        <v>64</v>
      </c>
      <c r="B119" s="40">
        <v>0</v>
      </c>
      <c r="C119" s="40">
        <v>6.0000000000000001E-3</v>
      </c>
      <c r="D119" s="40">
        <v>1E-3</v>
      </c>
      <c r="E119" s="40">
        <v>0.01</v>
      </c>
      <c r="F119" s="40">
        <v>0</v>
      </c>
      <c r="G119" s="40">
        <v>5.0000000000000001E-3</v>
      </c>
      <c r="H119" s="40">
        <v>1.7999999999999999E-2</v>
      </c>
    </row>
    <row r="120" spans="1:8" x14ac:dyDescent="0.25">
      <c r="A120" s="40" t="s">
        <v>619</v>
      </c>
      <c r="B120" s="40">
        <v>4.7800000000000004E-3</v>
      </c>
      <c r="C120" s="40">
        <v>2.2599999999999999E-2</v>
      </c>
      <c r="D120" s="40">
        <v>1.8800000000000001E-2</v>
      </c>
      <c r="E120" s="40">
        <v>-3.0800000000000001E-2</v>
      </c>
      <c r="F120" s="40">
        <v>1.7600000000000001E-2</v>
      </c>
      <c r="G120" s="40">
        <v>-1.9199999999999998E-2</v>
      </c>
      <c r="H120" s="40">
        <v>-2.4899999999999999E-2</v>
      </c>
    </row>
    <row r="121" spans="1:8" x14ac:dyDescent="0.25">
      <c r="A121" s="40"/>
      <c r="B121" s="40">
        <v>-0.2</v>
      </c>
      <c r="C121" s="40">
        <v>-1.02</v>
      </c>
      <c r="D121" s="40">
        <v>-0.67</v>
      </c>
      <c r="E121" s="40" t="s">
        <v>479</v>
      </c>
      <c r="F121" s="40">
        <v>-1.25</v>
      </c>
      <c r="G121" s="40" t="s">
        <v>465</v>
      </c>
      <c r="H121" s="40" t="s">
        <v>311</v>
      </c>
    </row>
    <row r="122" spans="1:8" x14ac:dyDescent="0.25">
      <c r="A122" s="40" t="s">
        <v>64</v>
      </c>
      <c r="B122" s="40">
        <v>0</v>
      </c>
      <c r="C122" s="40">
        <v>3.0000000000000001E-3</v>
      </c>
      <c r="D122" s="40">
        <v>2E-3</v>
      </c>
      <c r="E122" s="40">
        <v>7.0000000000000001E-3</v>
      </c>
      <c r="F122" s="40">
        <v>3.0000000000000001E-3</v>
      </c>
      <c r="G122" s="40">
        <v>3.0000000000000001E-3</v>
      </c>
      <c r="H122" s="40">
        <v>7.0000000000000001E-3</v>
      </c>
    </row>
    <row r="123" spans="1:8" x14ac:dyDescent="0.25">
      <c r="A123" s="40" t="s">
        <v>621</v>
      </c>
      <c r="B123" s="40">
        <v>1.1299999999999999E-2</v>
      </c>
      <c r="C123" s="40">
        <v>1.54E-2</v>
      </c>
      <c r="D123" s="40">
        <v>1.8700000000000001E-2</v>
      </c>
      <c r="E123" s="40">
        <v>-3.5400000000000001E-2</v>
      </c>
      <c r="F123" s="40">
        <v>1.6799999999999999E-2</v>
      </c>
      <c r="G123" s="40">
        <v>-2.1399999999999999E-2</v>
      </c>
      <c r="H123" s="40" t="s">
        <v>110</v>
      </c>
    </row>
    <row r="124" spans="1:8" x14ac:dyDescent="0.25">
      <c r="A124" s="40"/>
      <c r="B124" s="40">
        <v>-0.48</v>
      </c>
      <c r="C124" s="40">
        <v>-0.62</v>
      </c>
      <c r="D124" s="40">
        <v>-0.6</v>
      </c>
      <c r="E124" s="40" t="s">
        <v>510</v>
      </c>
      <c r="F124" s="40">
        <v>-1.05</v>
      </c>
      <c r="G124" s="40" t="s">
        <v>366</v>
      </c>
      <c r="H124" s="40" t="s">
        <v>523</v>
      </c>
    </row>
    <row r="125" spans="1:8" x14ac:dyDescent="0.25">
      <c r="A125" s="40" t="s">
        <v>64</v>
      </c>
      <c r="B125" s="40">
        <v>1E-3</v>
      </c>
      <c r="C125" s="40">
        <v>1E-3</v>
      </c>
      <c r="D125" s="40">
        <v>2E-3</v>
      </c>
      <c r="E125" s="40">
        <v>8.0000000000000002E-3</v>
      </c>
      <c r="F125" s="40">
        <v>2E-3</v>
      </c>
      <c r="G125" s="40">
        <v>3.0000000000000001E-3</v>
      </c>
      <c r="H125" s="40">
        <v>8.9999999999999993E-3</v>
      </c>
    </row>
    <row r="126" spans="1:8" x14ac:dyDescent="0.25">
      <c r="A126" s="40" t="s">
        <v>622</v>
      </c>
      <c r="B126" s="40">
        <v>9.2899999999999996E-3</v>
      </c>
      <c r="C126" s="40">
        <v>1.9E-2</v>
      </c>
      <c r="D126" s="40">
        <v>2.6800000000000001E-3</v>
      </c>
      <c r="E126" s="40">
        <v>-4.3299999999999998E-2</v>
      </c>
      <c r="F126" s="40">
        <v>1.5900000000000001E-2</v>
      </c>
      <c r="G126" s="40">
        <v>-2.5700000000000001E-2</v>
      </c>
      <c r="H126" s="40">
        <v>-2.3199999999999998E-2</v>
      </c>
    </row>
    <row r="127" spans="1:8" x14ac:dyDescent="0.25">
      <c r="A127" s="40"/>
      <c r="B127" s="40">
        <v>-0.4</v>
      </c>
      <c r="C127" s="40">
        <v>-0.78</v>
      </c>
      <c r="D127" s="40">
        <v>-0.09</v>
      </c>
      <c r="E127" s="40" t="s">
        <v>358</v>
      </c>
      <c r="F127" s="40">
        <v>-0.99</v>
      </c>
      <c r="G127" s="40" t="s">
        <v>309</v>
      </c>
      <c r="H127" s="40" t="s">
        <v>972</v>
      </c>
    </row>
    <row r="128" spans="1:8" x14ac:dyDescent="0.25">
      <c r="A128" s="40" t="s">
        <v>64</v>
      </c>
      <c r="B128" s="40">
        <v>0</v>
      </c>
      <c r="C128" s="40">
        <v>2E-3</v>
      </c>
      <c r="D128" s="40">
        <v>0</v>
      </c>
      <c r="E128" s="40">
        <v>1.2E-2</v>
      </c>
      <c r="F128" s="40">
        <v>2E-3</v>
      </c>
      <c r="G128" s="40">
        <v>5.0000000000000001E-3</v>
      </c>
      <c r="H128" s="40">
        <v>6.0000000000000001E-3</v>
      </c>
    </row>
    <row r="129" spans="1:8" x14ac:dyDescent="0.25">
      <c r="A129" s="40" t="s">
        <v>624</v>
      </c>
      <c r="B129" s="40">
        <v>6.0800000000000003E-3</v>
      </c>
      <c r="C129" s="40">
        <v>1.77E-2</v>
      </c>
      <c r="D129" s="40">
        <v>-8.8900000000000003E-3</v>
      </c>
      <c r="E129" s="40">
        <v>-3.7400000000000003E-2</v>
      </c>
      <c r="F129" s="40">
        <v>1.37E-2</v>
      </c>
      <c r="G129" s="40">
        <v>-2.4299999999999999E-2</v>
      </c>
      <c r="H129" s="40">
        <v>-1.34E-2</v>
      </c>
    </row>
    <row r="130" spans="1:8" x14ac:dyDescent="0.25">
      <c r="A130" s="40"/>
      <c r="B130" s="40">
        <v>-0.26</v>
      </c>
      <c r="C130" s="40">
        <v>-0.79</v>
      </c>
      <c r="D130" s="40" t="s">
        <v>350</v>
      </c>
      <c r="E130" s="40" t="s">
        <v>435</v>
      </c>
      <c r="F130" s="40">
        <v>-0.83</v>
      </c>
      <c r="G130" s="40" t="s">
        <v>354</v>
      </c>
      <c r="H130" s="40" t="s">
        <v>572</v>
      </c>
    </row>
    <row r="131" spans="1:8" x14ac:dyDescent="0.25">
      <c r="A131" s="40" t="s">
        <v>64</v>
      </c>
      <c r="B131" s="40">
        <v>0</v>
      </c>
      <c r="C131" s="40">
        <v>1E-3</v>
      </c>
      <c r="D131" s="40">
        <v>0</v>
      </c>
      <c r="E131" s="40">
        <v>8.9999999999999993E-3</v>
      </c>
      <c r="F131" s="40">
        <v>1E-3</v>
      </c>
      <c r="G131" s="40">
        <v>4.0000000000000001E-3</v>
      </c>
      <c r="H131" s="40">
        <v>2E-3</v>
      </c>
    </row>
    <row r="132" spans="1:8" x14ac:dyDescent="0.25">
      <c r="A132" s="40" t="s">
        <v>625</v>
      </c>
      <c r="B132" s="40">
        <v>3.2300000000000002E-2</v>
      </c>
      <c r="C132" s="40">
        <v>2.8799999999999999E-2</v>
      </c>
      <c r="D132" s="40">
        <v>5.2600000000000001E-2</v>
      </c>
      <c r="E132" s="40" t="s">
        <v>975</v>
      </c>
      <c r="F132" s="40">
        <v>9.5600000000000008E-3</v>
      </c>
      <c r="G132" s="40">
        <v>-1.14E-2</v>
      </c>
      <c r="H132" s="40" t="s">
        <v>976</v>
      </c>
    </row>
    <row r="133" spans="1:8" x14ac:dyDescent="0.25">
      <c r="A133" s="40"/>
      <c r="B133" s="40">
        <v>-0.93</v>
      </c>
      <c r="C133" s="40">
        <v>-0.69</v>
      </c>
      <c r="D133" s="40">
        <v>-1.28</v>
      </c>
      <c r="E133" s="40" t="s">
        <v>957</v>
      </c>
      <c r="F133" s="40">
        <v>-0.39</v>
      </c>
      <c r="G133" s="40" t="s">
        <v>321</v>
      </c>
      <c r="H133" s="40" t="s">
        <v>785</v>
      </c>
    </row>
    <row r="134" spans="1:8" x14ac:dyDescent="0.25">
      <c r="A134" s="40" t="s">
        <v>64</v>
      </c>
      <c r="B134" s="40">
        <v>2E-3</v>
      </c>
      <c r="C134" s="40">
        <v>2E-3</v>
      </c>
      <c r="D134" s="40">
        <v>6.0000000000000001E-3</v>
      </c>
      <c r="E134" s="40">
        <v>1.2E-2</v>
      </c>
      <c r="F134" s="40">
        <v>0</v>
      </c>
      <c r="G134" s="40">
        <v>0</v>
      </c>
      <c r="H134" s="40">
        <v>1.7000000000000001E-2</v>
      </c>
    </row>
    <row r="135" spans="1:8" x14ac:dyDescent="0.25">
      <c r="A135" s="40" t="s">
        <v>627</v>
      </c>
      <c r="B135" s="40">
        <v>3.7900000000000003E-2</v>
      </c>
      <c r="C135" s="40">
        <v>2.23E-2</v>
      </c>
      <c r="D135" s="40">
        <v>3.73E-2</v>
      </c>
      <c r="E135" s="40" t="s">
        <v>977</v>
      </c>
      <c r="F135" s="40">
        <v>1.52E-2</v>
      </c>
      <c r="G135" s="40">
        <v>-1.41E-2</v>
      </c>
      <c r="H135" s="40" t="s">
        <v>978</v>
      </c>
    </row>
    <row r="136" spans="1:8" x14ac:dyDescent="0.25">
      <c r="A136" s="40"/>
      <c r="B136" s="40">
        <v>-1.06</v>
      </c>
      <c r="C136" s="40">
        <v>-0.55000000000000004</v>
      </c>
      <c r="D136" s="40">
        <v>-0.88</v>
      </c>
      <c r="E136" s="40" t="s">
        <v>979</v>
      </c>
      <c r="F136" s="40">
        <v>-0.64</v>
      </c>
      <c r="G136" s="40" t="s">
        <v>343</v>
      </c>
      <c r="H136" s="40" t="s">
        <v>423</v>
      </c>
    </row>
    <row r="137" spans="1:8" x14ac:dyDescent="0.25">
      <c r="A137" s="40" t="s">
        <v>64</v>
      </c>
      <c r="B137" s="40">
        <v>4.0000000000000001E-3</v>
      </c>
      <c r="C137" s="40">
        <v>1E-3</v>
      </c>
      <c r="D137" s="40">
        <v>3.0000000000000001E-3</v>
      </c>
      <c r="E137" s="40">
        <v>1.2999999999999999E-2</v>
      </c>
      <c r="F137" s="40">
        <v>1E-3</v>
      </c>
      <c r="G137" s="40">
        <v>1E-3</v>
      </c>
      <c r="H137" s="40">
        <v>1.2E-2</v>
      </c>
    </row>
    <row r="138" spans="1:8" x14ac:dyDescent="0.25">
      <c r="A138" s="40" t="s">
        <v>628</v>
      </c>
      <c r="B138" s="40">
        <v>3.9199999999999999E-2</v>
      </c>
      <c r="C138" s="40">
        <v>1.7399999999999999E-2</v>
      </c>
      <c r="D138" s="40">
        <v>3.4500000000000003E-2</v>
      </c>
      <c r="E138" s="40" t="s">
        <v>286</v>
      </c>
      <c r="F138" s="40">
        <v>7.3600000000000002E-3</v>
      </c>
      <c r="G138" s="40">
        <v>-1.9400000000000001E-2</v>
      </c>
      <c r="H138" s="40" t="s">
        <v>927</v>
      </c>
    </row>
    <row r="139" spans="1:8" x14ac:dyDescent="0.25">
      <c r="A139" s="40"/>
      <c r="B139" s="40">
        <v>-1.1100000000000001</v>
      </c>
      <c r="C139" s="40">
        <v>-0.45</v>
      </c>
      <c r="D139" s="40">
        <v>-0.82</v>
      </c>
      <c r="E139" s="40" t="s">
        <v>521</v>
      </c>
      <c r="F139" s="40">
        <v>-0.32</v>
      </c>
      <c r="G139" s="40" t="s">
        <v>312</v>
      </c>
      <c r="H139" s="40" t="s">
        <v>770</v>
      </c>
    </row>
    <row r="140" spans="1:8" x14ac:dyDescent="0.25">
      <c r="A140" s="40" t="s">
        <v>64</v>
      </c>
      <c r="B140" s="40">
        <v>4.0000000000000001E-3</v>
      </c>
      <c r="C140" s="40">
        <v>1E-3</v>
      </c>
      <c r="D140" s="40">
        <v>3.0000000000000001E-3</v>
      </c>
      <c r="E140" s="40">
        <v>1.2E-2</v>
      </c>
      <c r="F140" s="40">
        <v>0</v>
      </c>
      <c r="G140" s="40">
        <v>1E-3</v>
      </c>
      <c r="H140" s="40">
        <v>0.01</v>
      </c>
    </row>
    <row r="141" spans="1:8" x14ac:dyDescent="0.25">
      <c r="A141" s="40" t="s">
        <v>629</v>
      </c>
      <c r="B141" s="40">
        <v>3.7100000000000001E-2</v>
      </c>
      <c r="C141" s="40">
        <v>1.8499999999999999E-2</v>
      </c>
      <c r="D141" s="40">
        <v>3.6600000000000001E-2</v>
      </c>
      <c r="E141" s="40" t="s">
        <v>980</v>
      </c>
      <c r="F141" s="40">
        <v>5.4900000000000001E-3</v>
      </c>
      <c r="G141" s="40">
        <v>-2.06E-2</v>
      </c>
      <c r="H141" s="40" t="s">
        <v>981</v>
      </c>
    </row>
    <row r="142" spans="1:8" x14ac:dyDescent="0.25">
      <c r="A142" s="40"/>
      <c r="B142" s="40">
        <v>-1.07</v>
      </c>
      <c r="C142" s="40">
        <v>-0.49</v>
      </c>
      <c r="D142" s="40">
        <v>-0.89</v>
      </c>
      <c r="E142" s="40" t="s">
        <v>481</v>
      </c>
      <c r="F142" s="40">
        <v>-0.24</v>
      </c>
      <c r="G142" s="40" t="s">
        <v>457</v>
      </c>
      <c r="H142" s="40" t="s">
        <v>525</v>
      </c>
    </row>
    <row r="143" spans="1:8" x14ac:dyDescent="0.25">
      <c r="A143" s="40" t="s">
        <v>64</v>
      </c>
      <c r="B143" s="40">
        <v>4.0000000000000001E-3</v>
      </c>
      <c r="C143" s="40">
        <v>1E-3</v>
      </c>
      <c r="D143" s="40">
        <v>3.0000000000000001E-3</v>
      </c>
      <c r="E143" s="40">
        <v>1.0999999999999999E-2</v>
      </c>
      <c r="F143" s="40">
        <v>0</v>
      </c>
      <c r="G143" s="40">
        <v>2E-3</v>
      </c>
      <c r="H143" s="40">
        <v>1.0999999999999999E-2</v>
      </c>
    </row>
    <row r="144" spans="1:8" x14ac:dyDescent="0.25">
      <c r="A144" s="40" t="s">
        <v>632</v>
      </c>
      <c r="B144" s="40">
        <v>-5.0700000000000002E-2</v>
      </c>
      <c r="C144" s="40">
        <v>-2.7400000000000001E-2</v>
      </c>
      <c r="D144" s="40">
        <v>-3.7999999999999999E-2</v>
      </c>
      <c r="E144" s="40">
        <v>5.3199999999999997E-2</v>
      </c>
      <c r="F144" s="40">
        <v>1.61E-2</v>
      </c>
      <c r="G144" s="40">
        <v>1.1599999999999999E-2</v>
      </c>
      <c r="H144" s="40">
        <v>4.4999999999999998E-2</v>
      </c>
    </row>
    <row r="145" spans="1:8" x14ac:dyDescent="0.25">
      <c r="A145" s="40"/>
      <c r="B145" s="40" t="s">
        <v>413</v>
      </c>
      <c r="C145" s="40" t="s">
        <v>487</v>
      </c>
      <c r="D145" s="40" t="s">
        <v>377</v>
      </c>
      <c r="E145" s="40">
        <v>-1.58</v>
      </c>
      <c r="F145" s="40">
        <v>-0.51</v>
      </c>
      <c r="G145" s="40">
        <v>-0.34</v>
      </c>
      <c r="H145" s="40">
        <v>-1.59</v>
      </c>
    </row>
    <row r="146" spans="1:8" x14ac:dyDescent="0.25">
      <c r="A146" s="40" t="s">
        <v>64</v>
      </c>
      <c r="B146" s="40">
        <v>4.0000000000000001E-3</v>
      </c>
      <c r="C146" s="40">
        <v>1E-3</v>
      </c>
      <c r="D146" s="40">
        <v>2E-3</v>
      </c>
      <c r="E146" s="40">
        <v>6.0000000000000001E-3</v>
      </c>
      <c r="F146" s="40">
        <v>1E-3</v>
      </c>
      <c r="G146" s="40">
        <v>0</v>
      </c>
      <c r="H146" s="40">
        <v>7.0000000000000001E-3</v>
      </c>
    </row>
    <row r="147" spans="1:8" x14ac:dyDescent="0.25">
      <c r="A147" s="40" t="s">
        <v>633</v>
      </c>
      <c r="B147" s="40">
        <v>-4.6100000000000002E-2</v>
      </c>
      <c r="C147" s="40">
        <v>-2.1499999999999998E-2</v>
      </c>
      <c r="D147" s="40">
        <v>-3.6400000000000002E-2</v>
      </c>
      <c r="E147" s="40">
        <v>5.8400000000000001E-2</v>
      </c>
      <c r="F147" s="40">
        <v>2.81E-2</v>
      </c>
      <c r="G147" s="40">
        <v>1.54E-2</v>
      </c>
      <c r="H147" s="40">
        <v>4.9099999999999998E-2</v>
      </c>
    </row>
    <row r="148" spans="1:8" x14ac:dyDescent="0.25">
      <c r="A148" s="40"/>
      <c r="B148" s="40" t="s">
        <v>450</v>
      </c>
      <c r="C148" s="40" t="s">
        <v>680</v>
      </c>
      <c r="D148" s="40" t="s">
        <v>433</v>
      </c>
      <c r="E148" s="40">
        <v>-1.71</v>
      </c>
      <c r="F148" s="40">
        <v>-0.87</v>
      </c>
      <c r="G148" s="40">
        <v>-0.47</v>
      </c>
      <c r="H148" s="40">
        <v>-1.73</v>
      </c>
    </row>
    <row r="149" spans="1:8" x14ac:dyDescent="0.25">
      <c r="A149" s="40" t="s">
        <v>64</v>
      </c>
      <c r="B149" s="40">
        <v>3.0000000000000001E-3</v>
      </c>
      <c r="C149" s="40">
        <v>1E-3</v>
      </c>
      <c r="D149" s="40">
        <v>2E-3</v>
      </c>
      <c r="E149" s="40">
        <v>7.0000000000000001E-3</v>
      </c>
      <c r="F149" s="40">
        <v>2E-3</v>
      </c>
      <c r="G149" s="40">
        <v>0</v>
      </c>
      <c r="H149" s="40">
        <v>7.0000000000000001E-3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F35" sqref="F35"/>
    </sheetView>
  </sheetViews>
  <sheetFormatPr defaultRowHeight="15" x14ac:dyDescent="0.25"/>
  <cols>
    <col min="1" max="1" width="20" customWidth="1"/>
    <col min="4" max="4" width="3" customWidth="1"/>
    <col min="7" max="7" width="3" customWidth="1"/>
    <col min="10" max="10" width="3.7109375" customWidth="1"/>
    <col min="13" max="13" width="2.85546875" customWidth="1"/>
    <col min="16" max="16" width="2.42578125" customWidth="1"/>
    <col min="18" max="18" width="9.7109375" customWidth="1"/>
    <col min="19" max="19" width="2.140625" customWidth="1"/>
    <col min="22" max="22" width="2.5703125" customWidth="1"/>
    <col min="25" max="25" width="2.85546875" customWidth="1"/>
    <col min="28" max="28" width="3.85546875" customWidth="1"/>
    <col min="31" max="31" width="3" customWidth="1"/>
  </cols>
  <sheetData>
    <row r="1" spans="1:33" ht="15.75" x14ac:dyDescent="0.25">
      <c r="A1" s="1" t="s">
        <v>52</v>
      </c>
    </row>
    <row r="2" spans="1:33" s="7" customFormat="1" ht="15.75" x14ac:dyDescent="0.25">
      <c r="B2" s="44" t="s">
        <v>8</v>
      </c>
      <c r="C2" s="44"/>
      <c r="D2" s="4"/>
      <c r="E2" s="44" t="s">
        <v>9</v>
      </c>
      <c r="F2" s="44"/>
      <c r="G2" s="4"/>
      <c r="H2" s="44" t="s">
        <v>10</v>
      </c>
      <c r="I2" s="44"/>
      <c r="K2" s="44" t="s">
        <v>11</v>
      </c>
      <c r="L2" s="44"/>
      <c r="M2" s="4"/>
      <c r="N2" s="44" t="s">
        <v>12</v>
      </c>
      <c r="O2" s="44"/>
      <c r="P2" s="4"/>
      <c r="Q2" s="44" t="s">
        <v>15</v>
      </c>
      <c r="R2" s="44"/>
      <c r="T2" s="44" t="s">
        <v>13</v>
      </c>
      <c r="U2" s="44"/>
      <c r="W2" s="44" t="s">
        <v>14</v>
      </c>
      <c r="X2" s="44"/>
      <c r="Z2" s="43" t="s">
        <v>17</v>
      </c>
      <c r="AA2" s="43"/>
      <c r="AC2" s="43" t="s">
        <v>16</v>
      </c>
      <c r="AD2" s="43"/>
      <c r="AF2" s="44" t="s">
        <v>18</v>
      </c>
      <c r="AG2" s="44"/>
    </row>
    <row r="3" spans="1:33" ht="15.75" x14ac:dyDescent="0.25">
      <c r="A3" s="1" t="s">
        <v>0</v>
      </c>
      <c r="B3" s="4" t="s">
        <v>1</v>
      </c>
      <c r="C3" s="4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3</v>
      </c>
      <c r="B4" s="4"/>
      <c r="C4" s="4"/>
      <c r="D4" s="1"/>
      <c r="E4" s="1"/>
      <c r="F4" s="1"/>
      <c r="G4" s="1"/>
      <c r="H4" s="1"/>
      <c r="I4" s="1"/>
      <c r="K4" t="s">
        <v>293</v>
      </c>
    </row>
    <row r="5" spans="1:33" ht="15.75" x14ac:dyDescent="0.25">
      <c r="A5" s="1"/>
      <c r="B5" s="5" t="s">
        <v>19</v>
      </c>
      <c r="C5" s="5" t="s">
        <v>20</v>
      </c>
      <c r="D5" s="3"/>
      <c r="E5" s="5" t="s">
        <v>24</v>
      </c>
      <c r="F5" s="5" t="s">
        <v>24</v>
      </c>
      <c r="G5" s="3"/>
      <c r="H5" s="5" t="s">
        <v>28</v>
      </c>
      <c r="I5" s="5" t="s">
        <v>29</v>
      </c>
      <c r="J5" s="3"/>
      <c r="K5" s="5" t="s">
        <v>24</v>
      </c>
      <c r="L5" s="5" t="s">
        <v>24</v>
      </c>
      <c r="M5" s="3"/>
      <c r="N5" s="5" t="s">
        <v>39</v>
      </c>
      <c r="O5" s="5" t="s">
        <v>40</v>
      </c>
      <c r="P5" s="3"/>
      <c r="Q5" s="5" t="s">
        <v>41</v>
      </c>
      <c r="R5" s="5" t="s">
        <v>42</v>
      </c>
      <c r="S5" s="3"/>
      <c r="T5" s="5" t="s">
        <v>44</v>
      </c>
      <c r="U5" s="5" t="s">
        <v>45</v>
      </c>
      <c r="V5" s="3"/>
      <c r="W5" s="5" t="s">
        <v>42</v>
      </c>
      <c r="X5" s="5" t="s">
        <v>43</v>
      </c>
      <c r="Y5" s="3"/>
      <c r="Z5" s="5" t="s">
        <v>43</v>
      </c>
      <c r="AA5" s="5" t="s">
        <v>41</v>
      </c>
      <c r="AB5" s="3"/>
      <c r="AC5" s="5" t="s">
        <v>26</v>
      </c>
      <c r="AD5" s="5" t="s">
        <v>38</v>
      </c>
      <c r="AE5" s="3"/>
      <c r="AF5" s="5" t="s">
        <v>41</v>
      </c>
      <c r="AG5" s="5" t="s">
        <v>41</v>
      </c>
    </row>
    <row r="6" spans="1:33" ht="15.75" x14ac:dyDescent="0.25">
      <c r="A6" s="1"/>
      <c r="B6" s="5" t="s">
        <v>21</v>
      </c>
      <c r="C6" s="5" t="s">
        <v>22</v>
      </c>
      <c r="D6" s="3"/>
      <c r="E6" s="5" t="s">
        <v>24</v>
      </c>
      <c r="F6" s="5" t="s">
        <v>24</v>
      </c>
      <c r="G6" s="3"/>
      <c r="H6" s="5" t="s">
        <v>30</v>
      </c>
      <c r="I6" s="5" t="s">
        <v>31</v>
      </c>
      <c r="J6" s="3"/>
      <c r="K6" s="5" t="s">
        <v>24</v>
      </c>
      <c r="L6" s="5" t="s">
        <v>24</v>
      </c>
      <c r="M6" s="3"/>
      <c r="N6" s="5" t="s">
        <v>39</v>
      </c>
      <c r="O6" s="5" t="s">
        <v>39</v>
      </c>
      <c r="P6" s="3"/>
      <c r="Q6" s="5" t="s">
        <v>41</v>
      </c>
      <c r="R6" s="5" t="s">
        <v>41</v>
      </c>
      <c r="S6" s="3"/>
      <c r="T6" s="5" t="s">
        <v>47</v>
      </c>
      <c r="U6" s="5" t="s">
        <v>48</v>
      </c>
      <c r="V6" s="3"/>
      <c r="W6" s="5" t="s">
        <v>42</v>
      </c>
      <c r="X6" s="5" t="s">
        <v>41</v>
      </c>
      <c r="Y6" s="3"/>
      <c r="Z6" s="5" t="s">
        <v>41</v>
      </c>
      <c r="AA6" s="5" t="s">
        <v>41</v>
      </c>
      <c r="AB6" s="3"/>
      <c r="AC6" s="5" t="s">
        <v>24</v>
      </c>
      <c r="AD6" s="5" t="s">
        <v>27</v>
      </c>
      <c r="AE6" s="3"/>
      <c r="AF6" s="5" t="s">
        <v>41</v>
      </c>
      <c r="AG6" s="5" t="s">
        <v>41</v>
      </c>
    </row>
    <row r="7" spans="1:33" ht="15.75" x14ac:dyDescent="0.25">
      <c r="A7" s="1"/>
      <c r="B7" s="5" t="s">
        <v>22</v>
      </c>
      <c r="C7" s="5" t="s">
        <v>22</v>
      </c>
      <c r="D7" s="3"/>
      <c r="E7" s="5" t="s">
        <v>25</v>
      </c>
      <c r="F7" s="5" t="s">
        <v>25</v>
      </c>
      <c r="G7" s="3"/>
      <c r="H7" s="5" t="s">
        <v>30</v>
      </c>
      <c r="I7" s="5" t="s">
        <v>32</v>
      </c>
      <c r="J7" s="3"/>
      <c r="K7" s="5" t="s">
        <v>26</v>
      </c>
      <c r="L7" s="5" t="s">
        <v>38</v>
      </c>
      <c r="M7" s="3"/>
      <c r="N7" s="5" t="s">
        <v>40</v>
      </c>
      <c r="O7" s="5" t="s">
        <v>39</v>
      </c>
      <c r="P7" s="3"/>
      <c r="Q7" s="5" t="s">
        <v>41</v>
      </c>
      <c r="R7" s="5" t="s">
        <v>41</v>
      </c>
      <c r="S7" s="3"/>
      <c r="T7" s="5" t="s">
        <v>49</v>
      </c>
      <c r="U7" s="5" t="s">
        <v>49</v>
      </c>
      <c r="V7" s="3"/>
      <c r="W7" s="5" t="s">
        <v>41</v>
      </c>
      <c r="X7" s="5" t="s">
        <v>43</v>
      </c>
      <c r="Y7" s="3"/>
      <c r="Z7" s="5" t="s">
        <v>41</v>
      </c>
      <c r="AA7" s="5" t="s">
        <v>41</v>
      </c>
      <c r="AB7" s="3"/>
      <c r="AC7" s="5" t="s">
        <v>24</v>
      </c>
      <c r="AD7" s="5" t="s">
        <v>24</v>
      </c>
      <c r="AE7" s="3"/>
      <c r="AF7" s="5" t="s">
        <v>41</v>
      </c>
      <c r="AG7" s="5" t="s">
        <v>41</v>
      </c>
    </row>
    <row r="8" spans="1:33" ht="15.75" x14ac:dyDescent="0.25">
      <c r="A8" s="1"/>
      <c r="B8" s="6">
        <f>(0.0504+0.0826+0.0478+0.0134)/4</f>
        <v>4.8550000000000003E-2</v>
      </c>
      <c r="C8" s="6">
        <f>(0.0175-0.0166-0.01243+0.0288)/4</f>
        <v>4.3175000000000002E-3</v>
      </c>
      <c r="D8" s="3"/>
      <c r="E8" s="6">
        <f>(-0.00732-0.00591-0.0206-0.0182-0.0272)/5</f>
        <v>-1.5845999999999999E-2</v>
      </c>
      <c r="F8" s="6">
        <f>(-0.0243-0.0145-0.036-0.0411-0.00794)/5</f>
        <v>-2.4768000000000002E-2</v>
      </c>
      <c r="G8" s="3"/>
      <c r="H8" s="6">
        <f>(0.00972-0.00205-0.000905-0.00067-0.00975-0.0135-0.018-0.0242-0.00982+0.00831)/10</f>
        <v>-6.0864999999999999E-3</v>
      </c>
      <c r="I8" s="6">
        <f>(-0.0149-0.0193-0.0257-0.0145+0.00757-0.00139+0.0174+0.0248+0.0249+0.0181)/10</f>
        <v>1.6979999999999994E-3</v>
      </c>
      <c r="J8" s="3"/>
      <c r="K8" s="6">
        <f>(-0.108-0.0193-0.048-0.0663-0.08)/5</f>
        <v>-6.4320000000000002E-2</v>
      </c>
      <c r="L8" s="6">
        <f>(-0.108-0.0523-0.0904-0.00603-0.0313)/5</f>
        <v>-5.7605999999999991E-2</v>
      </c>
      <c r="M8" s="3"/>
      <c r="N8" s="6">
        <v>-2.5100000000000001E-2</v>
      </c>
      <c r="O8" s="6">
        <v>1.4999999999999999E-2</v>
      </c>
      <c r="P8" s="3"/>
      <c r="Q8" s="6">
        <f>(-0.00232-0.0133)/2</f>
        <v>-7.8099999999999992E-3</v>
      </c>
      <c r="R8" s="6">
        <f>(0.00735+0.0362)/2</f>
        <v>2.1775000000000003E-2</v>
      </c>
      <c r="S8" s="3"/>
      <c r="T8" s="6">
        <f>(0.00935+0.0584+0.0227+0.0479+0.0311+0.0658-0.0101)/7</f>
        <v>3.2164285714285715E-2</v>
      </c>
      <c r="U8" s="6">
        <f>(0.224+0.0196+0.118+0.0542+0.0285+0.0164+0.0608)/7</f>
        <v>7.4500000000000011E-2</v>
      </c>
      <c r="V8" s="3"/>
      <c r="W8" s="6">
        <f>(0.0719+0.0712)/2</f>
        <v>7.1550000000000002E-2</v>
      </c>
      <c r="X8" s="6">
        <f>(0.0162-0.0487)/2</f>
        <v>-1.6250000000000001E-2</v>
      </c>
      <c r="Y8" s="3"/>
      <c r="Z8" s="6">
        <f>(0.0826-0.0495)/2</f>
        <v>1.6550000000000002E-2</v>
      </c>
      <c r="AA8" s="6">
        <f>(-0.077-0.011)/2</f>
        <v>-4.3999999999999997E-2</v>
      </c>
      <c r="AB8" s="3"/>
      <c r="AC8" s="6">
        <f>(0.0276-0.00682+0.0428+0.0525+0.0496)/5</f>
        <v>3.3135999999999999E-2</v>
      </c>
      <c r="AD8" s="6">
        <f>(0.078+0.0315-0.0132-0.00965-0.00368)/5</f>
        <v>1.6593999999999998E-2</v>
      </c>
      <c r="AE8" s="3"/>
      <c r="AF8" s="6">
        <f>(-0.0325-0.0457)/2</f>
        <v>-3.9099999999999996E-2</v>
      </c>
      <c r="AG8" s="6">
        <f>(-0.0293-0.0765)/2</f>
        <v>-5.2900000000000003E-2</v>
      </c>
    </row>
    <row r="9" spans="1:33" ht="18.75" x14ac:dyDescent="0.25">
      <c r="A9" s="1" t="s">
        <v>7</v>
      </c>
      <c r="B9" s="9">
        <v>4.7499999999999999E-3</v>
      </c>
      <c r="C9" s="5">
        <v>1.25E-3</v>
      </c>
      <c r="D9" s="3"/>
      <c r="E9" s="5">
        <v>1.0600000000000002E-2</v>
      </c>
      <c r="F9">
        <v>2.6200000000000001E-2</v>
      </c>
      <c r="G9" s="3"/>
      <c r="H9" s="5">
        <v>6.7000000000000002E-3</v>
      </c>
      <c r="I9" s="5">
        <v>1.67E-2</v>
      </c>
      <c r="J9" s="3"/>
      <c r="K9" s="5">
        <v>1.7666666666666667E-2</v>
      </c>
      <c r="L9" s="5">
        <v>1.0333333333333337E-2</v>
      </c>
      <c r="M9" s="3"/>
      <c r="N9" s="5">
        <v>1.9E-2</v>
      </c>
      <c r="O9" s="5">
        <v>5.0000000000000001E-3</v>
      </c>
      <c r="P9" s="3"/>
      <c r="Q9" s="5">
        <v>0</v>
      </c>
      <c r="R9" s="5">
        <v>1.5E-3</v>
      </c>
      <c r="S9" s="3"/>
      <c r="T9" s="5">
        <v>5.7142857142857134E-3</v>
      </c>
      <c r="U9" s="5">
        <v>1.3857142857142858E-2</v>
      </c>
      <c r="V9" s="3"/>
      <c r="W9" s="5">
        <v>1.6500000000000001E-2</v>
      </c>
      <c r="X9" s="5">
        <v>3.5000000000000001E-3</v>
      </c>
      <c r="Y9" s="3"/>
      <c r="Z9" s="5">
        <v>6.0000000000000001E-3</v>
      </c>
      <c r="AA9" s="5">
        <v>3.0000000000000001E-3</v>
      </c>
      <c r="AB9" s="3"/>
      <c r="AC9" s="5">
        <v>5.2000000000000006E-3</v>
      </c>
      <c r="AD9" s="5">
        <v>5.4000000000000003E-3</v>
      </c>
      <c r="AE9" s="3"/>
      <c r="AF9">
        <v>3.0000000000000001E-3</v>
      </c>
      <c r="AG9">
        <v>6.4999999999999997E-3</v>
      </c>
    </row>
    <row r="10" spans="1:33" ht="15.75" x14ac:dyDescent="0.25">
      <c r="A10" s="1"/>
      <c r="B10" s="5"/>
      <c r="C10" s="5"/>
      <c r="D10" s="3"/>
      <c r="E10" s="5"/>
      <c r="F10" s="5"/>
      <c r="G10" s="3"/>
      <c r="H10" s="5"/>
      <c r="I10" s="5"/>
      <c r="J10" s="3"/>
      <c r="K10" s="5"/>
      <c r="L10" s="5"/>
      <c r="M10" s="3"/>
      <c r="N10" s="5"/>
      <c r="O10" s="5"/>
      <c r="P10" s="3"/>
      <c r="Q10" s="5"/>
      <c r="R10" s="5"/>
      <c r="S10" s="3"/>
      <c r="T10" s="5"/>
      <c r="U10" s="5"/>
      <c r="V10" s="3"/>
      <c r="W10" s="5"/>
      <c r="X10" s="5"/>
      <c r="Y10" s="3"/>
      <c r="Z10" s="5"/>
      <c r="AA10" s="5"/>
      <c r="AB10" s="3"/>
      <c r="AC10" s="5"/>
      <c r="AD10" s="5"/>
      <c r="AE10" s="3"/>
      <c r="AF10" s="5"/>
      <c r="AG10" s="5"/>
    </row>
    <row r="11" spans="1:33" ht="15.75" x14ac:dyDescent="0.25">
      <c r="A11" s="1" t="s">
        <v>4</v>
      </c>
      <c r="B11" s="5"/>
      <c r="C11" s="5"/>
      <c r="D11" s="3"/>
      <c r="E11" s="5"/>
      <c r="F11" s="5"/>
      <c r="G11" s="3"/>
      <c r="H11" s="5"/>
      <c r="I11" s="5"/>
      <c r="J11" s="3"/>
      <c r="K11" s="5"/>
      <c r="L11" s="5"/>
      <c r="M11" s="3"/>
      <c r="N11" s="5"/>
      <c r="O11" s="5"/>
      <c r="P11" s="3"/>
      <c r="Q11" s="5"/>
      <c r="R11" s="5"/>
      <c r="S11" s="3"/>
      <c r="T11" s="5"/>
      <c r="U11" s="5"/>
      <c r="V11" s="3"/>
      <c r="W11" s="5"/>
      <c r="X11" s="5"/>
      <c r="Y11" s="3"/>
      <c r="Z11" s="5"/>
      <c r="AA11" s="5"/>
      <c r="AB11" s="3"/>
      <c r="AC11" s="5"/>
      <c r="AD11" s="5"/>
      <c r="AE11" s="3"/>
      <c r="AF11" s="5"/>
      <c r="AG11" s="5"/>
    </row>
    <row r="12" spans="1:33" ht="15.75" x14ac:dyDescent="0.25">
      <c r="A12" s="1"/>
      <c r="B12" s="5" t="s">
        <v>23</v>
      </c>
      <c r="C12" s="5" t="s">
        <v>21</v>
      </c>
      <c r="D12" s="3"/>
      <c r="E12" s="5" t="s">
        <v>24</v>
      </c>
      <c r="F12" s="5" t="s">
        <v>24</v>
      </c>
      <c r="G12" s="3"/>
      <c r="H12" s="5" t="s">
        <v>29</v>
      </c>
      <c r="I12" s="5" t="s">
        <v>33</v>
      </c>
      <c r="J12" s="3"/>
      <c r="K12" s="5" t="s">
        <v>24</v>
      </c>
      <c r="L12" s="5" t="s">
        <v>24</v>
      </c>
      <c r="M12" s="3"/>
      <c r="N12" s="5" t="s">
        <v>39</v>
      </c>
      <c r="O12" s="5" t="s">
        <v>39</v>
      </c>
      <c r="P12" s="3"/>
      <c r="Q12" s="5" t="s">
        <v>41</v>
      </c>
      <c r="R12" s="5" t="s">
        <v>42</v>
      </c>
      <c r="S12" s="3"/>
      <c r="T12" s="5" t="s">
        <v>48</v>
      </c>
      <c r="U12" s="5" t="s">
        <v>45</v>
      </c>
      <c r="V12" s="3"/>
      <c r="W12" s="5" t="s">
        <v>42</v>
      </c>
      <c r="X12" s="5" t="s">
        <v>41</v>
      </c>
      <c r="Y12" s="3"/>
      <c r="Z12" s="5" t="s">
        <v>42</v>
      </c>
      <c r="AA12" s="5" t="s">
        <v>43</v>
      </c>
      <c r="AB12" s="3"/>
      <c r="AC12" s="5" t="s">
        <v>24</v>
      </c>
      <c r="AD12" s="5" t="s">
        <v>24</v>
      </c>
      <c r="AE12" s="3"/>
      <c r="AF12" s="5" t="s">
        <v>42</v>
      </c>
      <c r="AG12" s="5" t="s">
        <v>43</v>
      </c>
    </row>
    <row r="13" spans="1:33" ht="15.75" x14ac:dyDescent="0.25">
      <c r="A13" s="1"/>
      <c r="B13" s="5" t="s">
        <v>21</v>
      </c>
      <c r="C13" s="5" t="s">
        <v>22</v>
      </c>
      <c r="D13" s="3"/>
      <c r="E13" s="5" t="s">
        <v>24</v>
      </c>
      <c r="F13" s="5" t="s">
        <v>24</v>
      </c>
      <c r="G13" s="3"/>
      <c r="H13" s="5" t="s">
        <v>32</v>
      </c>
      <c r="I13" s="5" t="s">
        <v>32</v>
      </c>
      <c r="J13" s="3"/>
      <c r="K13" s="5" t="s">
        <v>24</v>
      </c>
      <c r="L13" s="5" t="s">
        <v>24</v>
      </c>
      <c r="M13" s="3"/>
      <c r="N13" s="5" t="s">
        <v>39</v>
      </c>
      <c r="O13" s="5" t="s">
        <v>39</v>
      </c>
      <c r="P13" s="3"/>
      <c r="Q13" s="5" t="s">
        <v>41</v>
      </c>
      <c r="R13" s="5" t="s">
        <v>41</v>
      </c>
      <c r="S13" s="3"/>
      <c r="T13" s="5" t="s">
        <v>47</v>
      </c>
      <c r="U13" s="5" t="s">
        <v>44</v>
      </c>
      <c r="V13" s="3"/>
      <c r="W13" s="5" t="s">
        <v>43</v>
      </c>
      <c r="X13" s="5" t="s">
        <v>41</v>
      </c>
      <c r="Y13" s="3"/>
      <c r="Z13" s="5" t="s">
        <v>43</v>
      </c>
      <c r="AA13" s="5" t="s">
        <v>41</v>
      </c>
      <c r="AB13" s="3"/>
      <c r="AC13" s="5" t="s">
        <v>24</v>
      </c>
      <c r="AD13" s="5" t="s">
        <v>24</v>
      </c>
      <c r="AE13" s="3"/>
      <c r="AF13" s="5" t="s">
        <v>41</v>
      </c>
      <c r="AG13" s="5" t="s">
        <v>41</v>
      </c>
    </row>
    <row r="14" spans="1:33" ht="15.75" x14ac:dyDescent="0.25">
      <c r="A14" s="1"/>
      <c r="B14" s="5" t="s">
        <v>22</v>
      </c>
      <c r="C14" s="5" t="s">
        <v>22</v>
      </c>
      <c r="D14" s="3"/>
      <c r="E14" s="5" t="s">
        <v>25</v>
      </c>
      <c r="F14" s="5" t="s">
        <v>26</v>
      </c>
      <c r="G14" s="3"/>
      <c r="H14" s="5" t="s">
        <v>30</v>
      </c>
      <c r="I14" s="5" t="s">
        <v>30</v>
      </c>
      <c r="J14" s="3"/>
      <c r="K14" s="5" t="s">
        <v>37</v>
      </c>
      <c r="L14" s="5" t="s">
        <v>26</v>
      </c>
      <c r="M14" s="3"/>
      <c r="N14" s="5" t="s">
        <v>40</v>
      </c>
      <c r="O14" s="5" t="s">
        <v>39</v>
      </c>
      <c r="P14" s="3"/>
      <c r="Q14" s="5" t="s">
        <v>43</v>
      </c>
      <c r="R14" s="5" t="s">
        <v>41</v>
      </c>
      <c r="S14" s="3"/>
      <c r="T14" s="5" t="s">
        <v>49</v>
      </c>
      <c r="U14" s="5" t="s">
        <v>49</v>
      </c>
      <c r="V14" s="3"/>
      <c r="W14" s="5" t="s">
        <v>41</v>
      </c>
      <c r="X14" s="5" t="s">
        <v>43</v>
      </c>
      <c r="Y14" s="3"/>
      <c r="Z14" s="5" t="s">
        <v>41</v>
      </c>
      <c r="AA14" s="5" t="s">
        <v>41</v>
      </c>
      <c r="AB14" s="3"/>
      <c r="AC14" s="5" t="s">
        <v>27</v>
      </c>
      <c r="AD14" s="5" t="s">
        <v>26</v>
      </c>
      <c r="AE14" s="3"/>
      <c r="AF14" s="5" t="s">
        <v>41</v>
      </c>
      <c r="AG14" s="5" t="s">
        <v>41</v>
      </c>
    </row>
    <row r="15" spans="1:33" ht="15.75" x14ac:dyDescent="0.25">
      <c r="A15" s="1"/>
      <c r="B15" s="6">
        <f>(0.072+0.0295+0.0455-0.0177)/4</f>
        <v>3.2325E-2</v>
      </c>
      <c r="C15" s="6">
        <f>(-0.0115-0.0132-0.00717+0.0227)/4</f>
        <v>-2.2925000000000003E-3</v>
      </c>
      <c r="D15" s="3"/>
      <c r="E15" s="6">
        <f>(-0.00609-0.009-0.0192-0.0213-0.00965)/5</f>
        <v>-1.3048000000000001E-2</v>
      </c>
      <c r="F15" s="6">
        <f>(-0.0135-0.00652-0.0168-0.0211-0.0149)/5</f>
        <v>-1.4563999999999999E-2</v>
      </c>
      <c r="G15" s="3"/>
      <c r="H15" s="6">
        <f>(0.00228-0.00141-0.0000979-0.00281-0.00394-0.00729+0.000527+0.00113+0.00605+0.0113)/10</f>
        <v>5.7390999999999985E-4</v>
      </c>
      <c r="I15" s="6">
        <f>(-0.00896+0.0000208-0.00176+0.00526+0.00721+0.00629+0.00538+0.00736+0.00592+0.00875)/10</f>
        <v>3.5470800000000002E-3</v>
      </c>
      <c r="J15" s="3"/>
      <c r="K15" s="6">
        <f>(-0.0713-0.0635-0.0616-0.0554-0.0493)/5</f>
        <v>-6.022000000000001E-2</v>
      </c>
      <c r="L15" s="6">
        <f>(-0.0488-0.0302-0.0387-0.0347-0.0142)/5</f>
        <v>-3.3320000000000002E-2</v>
      </c>
      <c r="M15" s="3"/>
      <c r="N15" s="6">
        <v>-1.0200000000000001E-2</v>
      </c>
      <c r="O15" s="6">
        <v>-3.81E-3</v>
      </c>
      <c r="P15" s="3"/>
      <c r="Q15" s="6">
        <f>(-0.0303-0.0483)/2</f>
        <v>-3.9300000000000002E-2</v>
      </c>
      <c r="R15" s="6">
        <f>(0.0103+0.0175)/2</f>
        <v>1.3900000000000001E-2</v>
      </c>
      <c r="S15" s="3"/>
      <c r="T15" s="6">
        <f>(0.119+0.0437+0.0349-0.000788-0.00532+0.011-0.00438)/7</f>
        <v>2.8301714285714288E-2</v>
      </c>
      <c r="U15" s="6">
        <f>(0.0353+0.0197+0.0735+0.065+0.0484+0.0375+0.0654)/7</f>
        <v>4.9257142857142854E-2</v>
      </c>
      <c r="V15" s="3"/>
      <c r="W15" s="6">
        <f>(0.0263+0.072)/2</f>
        <v>4.9149999999999999E-2</v>
      </c>
      <c r="X15" s="6">
        <f>(-0.00131-0.0394)/2</f>
        <v>-2.0354999999999998E-2</v>
      </c>
      <c r="Y15" s="3"/>
      <c r="Z15" s="6">
        <f>(0.0914+0.0216)/2</f>
        <v>5.6499999999999995E-2</v>
      </c>
      <c r="AA15" s="6">
        <f>(0.0237-0.0158)/2</f>
        <v>3.9499999999999987E-3</v>
      </c>
      <c r="AB15" s="3"/>
      <c r="AC15" s="6">
        <f>(-0.0236-0.0112-0.00258-0.0218-0.0418)/5</f>
        <v>-2.0195999999999999E-2</v>
      </c>
      <c r="AD15" s="6">
        <f>(-0.0523-0.0687-0.0715-0.0551-0.00269)/5</f>
        <v>-5.0058000000000005E-2</v>
      </c>
      <c r="AE15" s="3"/>
      <c r="AF15" s="6">
        <f>(0.0404+0.0438)/2</f>
        <v>4.2099999999999999E-2</v>
      </c>
      <c r="AG15" s="6">
        <f>(0.0233-0.0261)/2</f>
        <v>-1.4000000000000002E-3</v>
      </c>
    </row>
    <row r="16" spans="1:33" ht="18.75" x14ac:dyDescent="0.25">
      <c r="A16" s="1" t="s">
        <v>7</v>
      </c>
      <c r="B16" s="5">
        <v>1.15E-2</v>
      </c>
      <c r="C16" s="5">
        <v>1.25E-3</v>
      </c>
      <c r="D16" s="3"/>
      <c r="E16" s="5">
        <v>1.44E-2</v>
      </c>
      <c r="F16" s="5">
        <v>2.1999999999999999E-2</v>
      </c>
      <c r="G16" s="3"/>
      <c r="H16" s="5">
        <v>3.0000000000000001E-3</v>
      </c>
      <c r="I16" s="5">
        <v>4.7000000000000002E-3</v>
      </c>
      <c r="J16" s="3"/>
      <c r="K16" s="5">
        <v>2.3555555555555562E-2</v>
      </c>
      <c r="L16" s="5">
        <v>8.1111111111111123E-3</v>
      </c>
      <c r="M16" s="3"/>
      <c r="N16" s="5">
        <v>0.01</v>
      </c>
      <c r="O16" s="5">
        <v>1E-3</v>
      </c>
      <c r="P16" s="3"/>
      <c r="Q16" s="5">
        <v>0.01</v>
      </c>
      <c r="R16" s="5">
        <v>1.5E-3</v>
      </c>
      <c r="S16" s="3"/>
      <c r="T16" s="5">
        <v>8.9999999999999993E-3</v>
      </c>
      <c r="U16" s="5">
        <v>2.9857142857142856E-2</v>
      </c>
      <c r="V16" s="3"/>
      <c r="W16" s="5">
        <v>3.5000000000000001E-3</v>
      </c>
      <c r="X16" s="5">
        <v>4.4999999999999997E-3</v>
      </c>
      <c r="Y16" s="3"/>
      <c r="Z16" s="5">
        <v>1.15E-2</v>
      </c>
      <c r="AA16" s="5">
        <v>3.0000000000000001E-3</v>
      </c>
      <c r="AB16" s="3"/>
      <c r="AC16" s="5">
        <v>5.4000000000000003E-3</v>
      </c>
      <c r="AD16" s="5">
        <v>2.7400000000000001E-2</v>
      </c>
      <c r="AE16" s="3"/>
      <c r="AF16" s="5">
        <v>1.0999999999999999E-2</v>
      </c>
      <c r="AG16" s="5">
        <v>3.5000000000000001E-3</v>
      </c>
    </row>
    <row r="17" spans="1:33" ht="15.75" x14ac:dyDescent="0.25">
      <c r="A17" s="1"/>
      <c r="B17" s="5"/>
      <c r="C17" s="5"/>
      <c r="D17" s="3"/>
      <c r="E17" s="5"/>
      <c r="F17" s="5"/>
      <c r="G17" s="3"/>
      <c r="H17" s="5"/>
      <c r="I17" s="5"/>
      <c r="J17" s="3"/>
      <c r="K17" s="5"/>
      <c r="L17" s="5"/>
      <c r="M17" s="3"/>
      <c r="N17" s="5"/>
      <c r="O17" s="5"/>
      <c r="P17" s="3"/>
      <c r="Q17" s="5"/>
      <c r="R17" s="5"/>
      <c r="S17" s="3"/>
      <c r="T17" s="5"/>
      <c r="U17" s="5"/>
      <c r="V17" s="3"/>
      <c r="W17" s="5"/>
      <c r="X17" s="5"/>
      <c r="Y17" s="3"/>
      <c r="Z17" s="5"/>
      <c r="AA17" s="5"/>
      <c r="AB17" s="3"/>
      <c r="AC17" s="5"/>
      <c r="AD17" s="5"/>
      <c r="AE17" s="3"/>
      <c r="AF17" s="5"/>
      <c r="AG17" s="5"/>
    </row>
    <row r="18" spans="1:33" ht="15.75" x14ac:dyDescent="0.25">
      <c r="A18" s="1" t="s">
        <v>5</v>
      </c>
      <c r="B18" s="5"/>
      <c r="C18" s="5"/>
      <c r="D18" s="3"/>
      <c r="E18" s="5"/>
      <c r="F18" s="5"/>
      <c r="G18" s="3"/>
      <c r="H18" s="5"/>
      <c r="I18" s="5"/>
      <c r="J18" s="3"/>
      <c r="K18" s="5"/>
      <c r="L18" s="5"/>
      <c r="M18" s="3"/>
      <c r="N18" s="5"/>
      <c r="O18" s="5"/>
      <c r="P18" s="3"/>
      <c r="Q18" s="5"/>
      <c r="R18" s="5"/>
      <c r="S18" s="3"/>
      <c r="T18" s="5"/>
      <c r="U18" s="5"/>
      <c r="V18" s="3"/>
      <c r="W18" s="5"/>
      <c r="X18" s="5"/>
      <c r="Y18" s="3"/>
      <c r="Z18" s="5"/>
      <c r="AA18" s="5"/>
      <c r="AB18" s="3"/>
      <c r="AC18" s="5"/>
      <c r="AD18" s="5"/>
      <c r="AE18" s="3"/>
      <c r="AF18" s="5"/>
      <c r="AG18" s="5"/>
    </row>
    <row r="19" spans="1:33" ht="15.75" x14ac:dyDescent="0.25">
      <c r="A19" s="1"/>
      <c r="B19" s="5" t="s">
        <v>23</v>
      </c>
      <c r="C19" s="5" t="s">
        <v>20</v>
      </c>
      <c r="D19" s="3"/>
      <c r="E19" s="5" t="s">
        <v>27</v>
      </c>
      <c r="F19" s="5" t="s">
        <v>24</v>
      </c>
      <c r="G19" s="3"/>
      <c r="H19" s="5" t="s">
        <v>28</v>
      </c>
      <c r="I19" s="5" t="s">
        <v>34</v>
      </c>
      <c r="J19" s="3"/>
      <c r="K19" s="5" t="s">
        <v>24</v>
      </c>
      <c r="L19" s="5" t="s">
        <v>38</v>
      </c>
      <c r="M19" s="3"/>
      <c r="N19" s="5" t="s">
        <v>39</v>
      </c>
      <c r="O19" s="5" t="s">
        <v>40</v>
      </c>
      <c r="P19" s="3"/>
      <c r="Q19" s="5" t="s">
        <v>42</v>
      </c>
      <c r="R19" s="5" t="s">
        <v>42</v>
      </c>
      <c r="S19" s="3"/>
      <c r="T19" s="5" t="s">
        <v>46</v>
      </c>
      <c r="U19" s="5" t="s">
        <v>51</v>
      </c>
      <c r="V19" s="3"/>
      <c r="W19" s="5" t="s">
        <v>42</v>
      </c>
      <c r="X19" s="5" t="s">
        <v>43</v>
      </c>
      <c r="Y19" s="3"/>
      <c r="Z19" s="5" t="s">
        <v>41</v>
      </c>
      <c r="AA19" s="5" t="s">
        <v>41</v>
      </c>
      <c r="AB19" s="3"/>
      <c r="AC19" s="5" t="s">
        <v>37</v>
      </c>
      <c r="AD19" s="5" t="s">
        <v>26</v>
      </c>
      <c r="AE19" s="3"/>
      <c r="AF19" s="5" t="s">
        <v>41</v>
      </c>
      <c r="AG19" s="5" t="s">
        <v>41</v>
      </c>
    </row>
    <row r="20" spans="1:33" ht="15.75" x14ac:dyDescent="0.25">
      <c r="A20" s="1"/>
      <c r="B20" s="5" t="s">
        <v>21</v>
      </c>
      <c r="C20" s="5" t="s">
        <v>21</v>
      </c>
      <c r="D20" s="3"/>
      <c r="E20" s="5" t="s">
        <v>24</v>
      </c>
      <c r="F20" s="5" t="s">
        <v>24</v>
      </c>
      <c r="G20" s="3"/>
      <c r="H20" s="5" t="s">
        <v>32</v>
      </c>
      <c r="I20" s="5" t="s">
        <v>35</v>
      </c>
      <c r="J20" s="3"/>
      <c r="K20" s="5" t="s">
        <v>24</v>
      </c>
      <c r="L20" s="5" t="s">
        <v>24</v>
      </c>
      <c r="M20" s="3"/>
      <c r="N20" s="5" t="s">
        <v>39</v>
      </c>
      <c r="O20" s="5" t="s">
        <v>40</v>
      </c>
      <c r="P20" s="3"/>
      <c r="Q20" s="5" t="s">
        <v>41</v>
      </c>
      <c r="R20" s="5" t="s">
        <v>42</v>
      </c>
      <c r="S20" s="3"/>
      <c r="T20" s="5" t="s">
        <v>50</v>
      </c>
      <c r="U20" s="5" t="s">
        <v>46</v>
      </c>
      <c r="V20" s="3"/>
      <c r="W20" s="5" t="s">
        <v>43</v>
      </c>
      <c r="X20" s="5" t="s">
        <v>41</v>
      </c>
      <c r="Y20" s="3"/>
      <c r="Z20" s="5" t="s">
        <v>41</v>
      </c>
      <c r="AA20" s="5" t="s">
        <v>41</v>
      </c>
      <c r="AB20" s="3"/>
      <c r="AC20" s="5" t="s">
        <v>27</v>
      </c>
      <c r="AD20" s="5" t="s">
        <v>38</v>
      </c>
      <c r="AE20" s="3"/>
      <c r="AF20" s="5" t="s">
        <v>41</v>
      </c>
      <c r="AG20" s="5" t="s">
        <v>41</v>
      </c>
    </row>
    <row r="21" spans="1:33" ht="15.75" x14ac:dyDescent="0.25">
      <c r="A21" s="1"/>
      <c r="B21" s="5" t="s">
        <v>22</v>
      </c>
      <c r="C21" s="5" t="s">
        <v>22</v>
      </c>
      <c r="D21" s="3"/>
      <c r="E21" s="5" t="s">
        <v>25</v>
      </c>
      <c r="F21" s="5" t="s">
        <v>25</v>
      </c>
      <c r="G21" s="3"/>
      <c r="H21" s="5" t="s">
        <v>28</v>
      </c>
      <c r="I21" s="5" t="s">
        <v>28</v>
      </c>
      <c r="J21" s="3"/>
      <c r="K21" s="5" t="s">
        <v>25</v>
      </c>
      <c r="L21" s="5" t="s">
        <v>38</v>
      </c>
      <c r="M21" s="3"/>
      <c r="N21" s="5" t="s">
        <v>40</v>
      </c>
      <c r="O21" s="5" t="s">
        <v>39</v>
      </c>
      <c r="P21" s="3"/>
      <c r="Q21" s="5" t="s">
        <v>41</v>
      </c>
      <c r="R21" s="5" t="s">
        <v>41</v>
      </c>
      <c r="S21" s="3"/>
      <c r="T21" s="5" t="s">
        <v>49</v>
      </c>
      <c r="U21" s="5" t="s">
        <v>49</v>
      </c>
      <c r="V21" s="3"/>
      <c r="W21" s="5" t="s">
        <v>41</v>
      </c>
      <c r="X21" s="5" t="s">
        <v>43</v>
      </c>
      <c r="Y21" s="3"/>
      <c r="Z21" s="5" t="s">
        <v>41</v>
      </c>
      <c r="AA21" s="5" t="s">
        <v>43</v>
      </c>
      <c r="AB21" s="3"/>
      <c r="AC21" s="5" t="s">
        <v>24</v>
      </c>
      <c r="AD21" s="5" t="s">
        <v>24</v>
      </c>
      <c r="AE21" s="3"/>
      <c r="AF21" s="5" t="s">
        <v>41</v>
      </c>
      <c r="AG21" s="5" t="s">
        <v>42</v>
      </c>
    </row>
    <row r="22" spans="1:33" ht="15.75" x14ac:dyDescent="0.25">
      <c r="A22" s="1"/>
      <c r="B22" s="6">
        <f>(0.045+0.0347+0.0273-0.00399)/4</f>
        <v>2.5752500000000001E-2</v>
      </c>
      <c r="C22" s="6">
        <f>(0.00509-0.00168-0.0106+0.046)/4</f>
        <v>9.7024999999999993E-3</v>
      </c>
      <c r="D22" s="3"/>
      <c r="E22" s="6">
        <f>(0.00296-0.00609-0.015-0.012-0.0186)/5</f>
        <v>-9.7459999999999995E-3</v>
      </c>
      <c r="F22" s="6">
        <f>(-0.0171-0.00565-0.0175-0.0153-0.000446)/5</f>
        <v>-1.1199200000000001E-2</v>
      </c>
      <c r="G22" s="3"/>
      <c r="H22" s="6">
        <f>(0.0166-0.00106-0.000705-0.000369-0.00885-0.0118-0.00851-0.0163-0.00474+0.00278)/10</f>
        <v>-3.2954000000000004E-3</v>
      </c>
      <c r="I22" s="6">
        <f>(-0.0114-0.0105-0.0164-0.00577+0.0031+0.000111+0.00761+0.0136+0.00921+0.0102)/10</f>
        <v>-2.3899999999999964E-5</v>
      </c>
      <c r="J22" s="3"/>
      <c r="K22" s="6">
        <f>(-0.0375-0.0124-0.026-0.0274-0.0345)/5</f>
        <v>-2.7560000000000001E-2</v>
      </c>
      <c r="L22" s="6">
        <f>(-0.0538-0.0225-0.0391+0.00188+0.000912)/5</f>
        <v>-2.2521599999999999E-2</v>
      </c>
      <c r="M22" s="3"/>
      <c r="N22" s="6">
        <v>-2.07E-2</v>
      </c>
      <c r="O22" s="6">
        <v>1.5900000000000001E-2</v>
      </c>
      <c r="P22" s="3"/>
      <c r="Q22" s="6">
        <f>(0.0249+0.015)/2</f>
        <v>1.9949999999999999E-2</v>
      </c>
      <c r="R22" s="6">
        <f>(0.0592+0.0848)/2</f>
        <v>7.2000000000000008E-2</v>
      </c>
      <c r="S22" s="3"/>
      <c r="T22" s="6">
        <f>(-0.0442+0.0255-0.012-0.00251-0.000926+0.028-0.0211)/7</f>
        <v>-3.8908571428571438E-3</v>
      </c>
      <c r="U22" s="6">
        <f>(0.0844-0.0111+0.0675+0.0243+0.00306-0.0037+0.0185)/7</f>
        <v>2.6137142857142855E-2</v>
      </c>
      <c r="V22" s="3"/>
      <c r="W22" s="6">
        <f>(0.0395+0.0218)/2</f>
        <v>3.065E-2</v>
      </c>
      <c r="X22" s="6">
        <f>(0.000497-0.0389)/2</f>
        <v>-1.92015E-2</v>
      </c>
      <c r="Y22" s="3"/>
      <c r="Z22" s="6">
        <f>(-0.0107-0.0158)/2</f>
        <v>-1.3250000000000001E-2</v>
      </c>
      <c r="AA22" s="6">
        <f>(-0.0498-0.034)/2</f>
        <v>-4.19E-2</v>
      </c>
      <c r="AB22" s="3"/>
      <c r="AC22" s="6">
        <f>(0.0108+0.0079+0.0275+0.0271+0.0192)/5</f>
        <v>1.8499999999999999E-2</v>
      </c>
      <c r="AD22" s="6">
        <f>(0.0358+0.0171-0.0077+0.00898+0.0513)/5</f>
        <v>2.1096E-2</v>
      </c>
      <c r="AE22" s="3"/>
      <c r="AF22" s="6">
        <f>(-0.0175-0.0228)/2</f>
        <v>-2.0150000000000001E-2</v>
      </c>
      <c r="AG22" s="6">
        <f>(-0.0453-0.109)/2</f>
        <v>-7.7149999999999996E-2</v>
      </c>
    </row>
    <row r="23" spans="1:33" ht="18.75" x14ac:dyDescent="0.25">
      <c r="A23" s="1" t="s">
        <v>7</v>
      </c>
      <c r="B23" s="5">
        <v>5.0000000000000001E-3</v>
      </c>
      <c r="C23" s="5">
        <v>2.4999999999999996E-3</v>
      </c>
      <c r="D23" s="3"/>
      <c r="E23" s="5">
        <v>1.5800000000000002E-2</v>
      </c>
      <c r="F23" s="5">
        <v>1.84E-2</v>
      </c>
      <c r="G23" s="3"/>
      <c r="H23" s="5">
        <v>1.0200000000000001E-2</v>
      </c>
      <c r="I23" s="5">
        <v>1.4100000000000001E-2</v>
      </c>
      <c r="J23" s="3"/>
      <c r="K23" s="5">
        <v>1.2666666666666666E-2</v>
      </c>
      <c r="L23" s="5">
        <v>7.6666666666666671E-3</v>
      </c>
      <c r="M23" s="3"/>
      <c r="N23" s="5">
        <v>2.9000000000000001E-2</v>
      </c>
      <c r="O23" s="5">
        <v>1.2999999999999999E-2</v>
      </c>
      <c r="P23" s="3"/>
      <c r="Q23" s="2">
        <v>2.5000000000000001E-3</v>
      </c>
      <c r="R23" s="2">
        <v>2.5000000000000001E-2</v>
      </c>
      <c r="S23" s="3"/>
      <c r="T23" s="5">
        <v>3.5714285714285713E-3</v>
      </c>
      <c r="U23" s="5">
        <v>8.2857142857142851E-3</v>
      </c>
      <c r="V23" s="3"/>
      <c r="W23" s="5">
        <v>1.2499999999999999E-2</v>
      </c>
      <c r="X23" s="5">
        <v>4.4999999999999997E-3</v>
      </c>
      <c r="Y23" s="3"/>
      <c r="Z23" s="5">
        <v>5.0000000000000001E-4</v>
      </c>
      <c r="AA23" s="5">
        <v>6.0000000000000001E-3</v>
      </c>
      <c r="AB23" s="3"/>
      <c r="AC23" s="5">
        <v>3.9999999999999992E-3</v>
      </c>
      <c r="AD23" s="5">
        <v>6.6E-3</v>
      </c>
      <c r="AE23" s="3"/>
      <c r="AF23" s="5">
        <v>2.5000000000000001E-3</v>
      </c>
      <c r="AG23" s="5">
        <v>3.2000000000000001E-2</v>
      </c>
    </row>
    <row r="24" spans="1:33" ht="15.75" x14ac:dyDescent="0.25">
      <c r="A24" s="1"/>
      <c r="B24" s="5"/>
      <c r="C24" s="5"/>
      <c r="D24" s="3"/>
      <c r="E24" s="5"/>
      <c r="F24" s="5"/>
      <c r="G24" s="3"/>
      <c r="H24" s="5"/>
      <c r="I24" s="5"/>
      <c r="J24" s="3"/>
      <c r="K24" s="5"/>
      <c r="L24" s="5"/>
      <c r="M24" s="3"/>
      <c r="N24" s="5"/>
      <c r="O24" s="5"/>
      <c r="P24" s="3"/>
      <c r="Q24" s="5"/>
      <c r="R24" s="5"/>
      <c r="S24" s="3"/>
      <c r="T24" s="5"/>
      <c r="U24" s="5"/>
      <c r="V24" s="3"/>
      <c r="W24" s="5"/>
      <c r="X24" s="5"/>
      <c r="Y24" s="3"/>
      <c r="Z24" s="5"/>
      <c r="AA24" s="5"/>
      <c r="AB24" s="3"/>
      <c r="AC24" s="5"/>
      <c r="AD24" s="5"/>
      <c r="AE24" s="3"/>
      <c r="AF24" s="5"/>
      <c r="AG24" s="5"/>
    </row>
    <row r="25" spans="1:33" ht="15.75" x14ac:dyDescent="0.25">
      <c r="A25" s="1" t="s">
        <v>6</v>
      </c>
      <c r="B25" s="5"/>
      <c r="C25" s="5"/>
      <c r="D25" s="3"/>
      <c r="E25" s="5"/>
      <c r="F25" s="5"/>
      <c r="G25" s="3"/>
      <c r="H25" s="5"/>
      <c r="I25" s="5"/>
      <c r="J25" s="3"/>
      <c r="K25" s="5"/>
      <c r="L25" s="5"/>
      <c r="M25" s="3"/>
      <c r="N25" s="5"/>
      <c r="O25" s="5"/>
      <c r="P25" s="3"/>
      <c r="Q25" s="5"/>
      <c r="R25" s="5"/>
      <c r="S25" s="3"/>
      <c r="T25" s="5"/>
      <c r="U25" s="5"/>
      <c r="V25" s="3"/>
      <c r="W25" s="5"/>
      <c r="X25" s="5"/>
      <c r="Y25" s="3"/>
      <c r="Z25" s="5"/>
      <c r="AA25" s="5"/>
      <c r="AB25" s="3"/>
      <c r="AC25" s="5"/>
      <c r="AD25" s="5"/>
      <c r="AE25" s="3"/>
      <c r="AF25" s="5"/>
      <c r="AG25" s="5"/>
    </row>
    <row r="26" spans="1:33" ht="15.75" x14ac:dyDescent="0.25">
      <c r="A26" s="1"/>
      <c r="B26" s="5" t="s">
        <v>19</v>
      </c>
      <c r="C26" s="5" t="s">
        <v>22</v>
      </c>
      <c r="D26" s="3"/>
      <c r="E26" s="5" t="s">
        <v>19</v>
      </c>
      <c r="F26" s="5" t="s">
        <v>22</v>
      </c>
      <c r="G26" s="3"/>
      <c r="H26" s="5" t="s">
        <v>29</v>
      </c>
      <c r="I26" s="5" t="s">
        <v>36</v>
      </c>
      <c r="J26" s="3"/>
      <c r="K26" s="5" t="s">
        <v>24</v>
      </c>
      <c r="L26" s="5" t="s">
        <v>24</v>
      </c>
      <c r="M26" s="3"/>
      <c r="N26" s="5" t="s">
        <v>39</v>
      </c>
      <c r="O26" s="5" t="s">
        <v>39</v>
      </c>
      <c r="P26" s="3"/>
      <c r="Q26" s="5" t="s">
        <v>41</v>
      </c>
      <c r="R26" s="5" t="s">
        <v>41</v>
      </c>
      <c r="S26" s="3"/>
      <c r="T26" s="5" t="s">
        <v>45</v>
      </c>
      <c r="U26" s="5" t="s">
        <v>45</v>
      </c>
      <c r="V26" s="3"/>
      <c r="W26" s="5" t="s">
        <v>42</v>
      </c>
      <c r="X26" s="5" t="s">
        <v>43</v>
      </c>
      <c r="Y26" s="3"/>
      <c r="Z26" s="5" t="s">
        <v>42</v>
      </c>
      <c r="AA26" s="5" t="s">
        <v>42</v>
      </c>
      <c r="AB26" s="3"/>
      <c r="AC26" s="5" t="s">
        <v>24</v>
      </c>
      <c r="AD26" s="5" t="s">
        <v>24</v>
      </c>
      <c r="AE26" s="3"/>
      <c r="AF26" s="5" t="s">
        <v>42</v>
      </c>
      <c r="AG26" s="5" t="s">
        <v>42</v>
      </c>
    </row>
    <row r="27" spans="1:33" ht="15.75" x14ac:dyDescent="0.25">
      <c r="A27" s="1"/>
      <c r="B27" s="5" t="s">
        <v>22</v>
      </c>
      <c r="C27" s="5" t="s">
        <v>22</v>
      </c>
      <c r="D27" s="3"/>
      <c r="E27" s="5" t="s">
        <v>22</v>
      </c>
      <c r="F27" s="5" t="s">
        <v>22</v>
      </c>
      <c r="G27" s="3"/>
      <c r="H27" s="5" t="s">
        <v>30</v>
      </c>
      <c r="I27" s="5" t="s">
        <v>31</v>
      </c>
      <c r="J27" s="3"/>
      <c r="K27" s="5" t="s">
        <v>24</v>
      </c>
      <c r="L27" s="5" t="s">
        <v>24</v>
      </c>
      <c r="M27" s="3"/>
      <c r="N27" s="5" t="s">
        <v>39</v>
      </c>
      <c r="O27" s="5" t="s">
        <v>39</v>
      </c>
      <c r="P27" s="3"/>
      <c r="Q27" s="5" t="s">
        <v>41</v>
      </c>
      <c r="R27" s="5" t="s">
        <v>41</v>
      </c>
      <c r="S27" s="3"/>
      <c r="T27" s="5" t="s">
        <v>47</v>
      </c>
      <c r="U27" s="5" t="s">
        <v>45</v>
      </c>
      <c r="V27" s="3"/>
      <c r="W27" s="5" t="s">
        <v>41</v>
      </c>
      <c r="X27" s="5" t="s">
        <v>41</v>
      </c>
      <c r="Y27" s="3"/>
      <c r="Z27" s="5" t="s">
        <v>43</v>
      </c>
      <c r="AA27" s="5" t="s">
        <v>43</v>
      </c>
      <c r="AB27" s="3"/>
      <c r="AC27" s="5" t="s">
        <v>24</v>
      </c>
      <c r="AD27" s="5" t="s">
        <v>24</v>
      </c>
      <c r="AE27" s="3"/>
      <c r="AF27" s="5" t="s">
        <v>43</v>
      </c>
      <c r="AG27" s="5" t="s">
        <v>42</v>
      </c>
    </row>
    <row r="28" spans="1:33" ht="15.75" x14ac:dyDescent="0.25">
      <c r="A28" s="1"/>
      <c r="B28" s="5" t="s">
        <v>22</v>
      </c>
      <c r="C28" s="5" t="s">
        <v>22</v>
      </c>
      <c r="D28" s="3"/>
      <c r="E28" s="5" t="s">
        <v>22</v>
      </c>
      <c r="F28" s="5" t="s">
        <v>22</v>
      </c>
      <c r="G28" s="3"/>
      <c r="H28" s="5" t="s">
        <v>30</v>
      </c>
      <c r="I28" s="5" t="s">
        <v>30</v>
      </c>
      <c r="J28" s="3"/>
      <c r="K28" s="5" t="s">
        <v>37</v>
      </c>
      <c r="L28" s="5" t="s">
        <v>37</v>
      </c>
      <c r="M28" s="3"/>
      <c r="N28" s="5" t="s">
        <v>39</v>
      </c>
      <c r="O28" s="5" t="s">
        <v>39</v>
      </c>
      <c r="P28" s="3"/>
      <c r="Q28" s="5" t="s">
        <v>42</v>
      </c>
      <c r="R28" s="5" t="s">
        <v>42</v>
      </c>
      <c r="S28" s="3"/>
      <c r="T28" s="5" t="s">
        <v>49</v>
      </c>
      <c r="U28" s="5" t="s">
        <v>49</v>
      </c>
      <c r="V28" s="3"/>
      <c r="W28" s="5" t="s">
        <v>41</v>
      </c>
      <c r="X28" s="5" t="s">
        <v>41</v>
      </c>
      <c r="Y28" s="3"/>
      <c r="Z28" s="5" t="s">
        <v>41</v>
      </c>
      <c r="AA28" s="5" t="s">
        <v>41</v>
      </c>
      <c r="AB28" s="3"/>
      <c r="AC28" s="5" t="s">
        <v>27</v>
      </c>
      <c r="AD28" s="5" t="s">
        <v>37</v>
      </c>
      <c r="AE28" s="3"/>
      <c r="AF28" s="5" t="s">
        <v>41</v>
      </c>
      <c r="AG28" s="5" t="s">
        <v>41</v>
      </c>
    </row>
    <row r="29" spans="1:33" ht="15.75" x14ac:dyDescent="0.25">
      <c r="A29" s="1"/>
      <c r="B29" s="6">
        <f>(0.0125+0.0165+0.0203+0.00189)/4</f>
        <v>1.27975E-2</v>
      </c>
      <c r="C29" s="6">
        <f>(-0.00125-0.0139-0.00432-0.0185)/4</f>
        <v>-9.4924999999999992E-3</v>
      </c>
      <c r="D29" s="3"/>
      <c r="E29" s="6">
        <f>(0.0125+0.0165+0.0203+0.00189)/4</f>
        <v>1.27975E-2</v>
      </c>
      <c r="F29" s="6">
        <f>(-0.00125-0.0139-0.00432-0.0185)/4</f>
        <v>-9.4924999999999992E-3</v>
      </c>
      <c r="G29" s="3"/>
      <c r="H29" s="6">
        <f>(-0.00696-0.00166+0.000633-0.0013+0.00107-0.000454-0.000249+0.00104+0.00262+0.00522)/10</f>
        <v>-4.0000000000000108E-6</v>
      </c>
      <c r="I29" s="6">
        <f>(-0.00145+0.00142+0.000467+0.00188+0.00338+0.00102+0.00111+0.00213+0.00381+0.00373)/10</f>
        <v>1.7497000000000003E-3</v>
      </c>
      <c r="J29" s="3"/>
      <c r="K29" s="6">
        <f>(-0.0512-0.0272-0.0301-0.0342-0.0335)/5</f>
        <v>-3.524E-2</v>
      </c>
      <c r="L29" s="6">
        <f>(-0.0294-0.0231-0.0288-0.0294-0.0232)/5</f>
        <v>-2.6779999999999998E-2</v>
      </c>
      <c r="M29" s="3"/>
      <c r="N29" s="6">
        <v>-2.3700000000000001E-3</v>
      </c>
      <c r="O29" s="6">
        <v>-3.3700000000000002E-3</v>
      </c>
      <c r="P29" s="3"/>
      <c r="Q29" s="6">
        <f>(-0.0416-0.0521)/2</f>
        <v>-4.6850000000000003E-2</v>
      </c>
      <c r="R29" s="6">
        <f>(-0.0403-0.0488)/2</f>
        <v>-4.4550000000000006E-2</v>
      </c>
      <c r="S29" s="3"/>
      <c r="T29" s="6">
        <f>(0.0662+0.0229+0.0316+0.0156+0.00873+0.00906+0.0127)/7</f>
        <v>2.3827142857142856E-2</v>
      </c>
      <c r="U29" s="6">
        <f>(0.0457+0.0242+0.0232+0.0335+0.0335+0.0325+0.0415)/7</f>
        <v>3.3442857142857142E-2</v>
      </c>
      <c r="V29" s="3"/>
      <c r="W29" s="6">
        <f>(0.00745+0.0125)/2</f>
        <v>9.9750000000000012E-3</v>
      </c>
      <c r="X29" s="6">
        <f>(0.00612-0.0153)/2</f>
        <v>-4.5900000000000003E-3</v>
      </c>
      <c r="Y29" s="3"/>
      <c r="Z29" s="6">
        <f>(0.0898+0.0103)/2</f>
        <v>5.0050000000000004E-2</v>
      </c>
      <c r="AA29" s="6">
        <f>(0.0406+0.0164)/2</f>
        <v>2.8499999999999998E-2</v>
      </c>
      <c r="AB29" s="3"/>
      <c r="AC29" s="6">
        <f>(-0.0238-0.0226-0.0188-0.0194-0.0287)/5</f>
        <v>-2.266E-2</v>
      </c>
      <c r="AD29" s="6">
        <f>(-0.0345-0.0484-0.044-0.046-0.0506)/5</f>
        <v>-4.4700000000000004E-2</v>
      </c>
      <c r="AE29" s="3"/>
      <c r="AF29" s="6">
        <f>(0.0279+0.033)/2</f>
        <v>3.0450000000000001E-2</v>
      </c>
      <c r="AG29" s="6">
        <f>(0.0431+0.0491)/2</f>
        <v>4.6100000000000002E-2</v>
      </c>
    </row>
    <row r="30" spans="1:33" ht="18.75" x14ac:dyDescent="0.25">
      <c r="A30" s="1" t="s">
        <v>7</v>
      </c>
      <c r="B30" s="2">
        <v>1.75E-3</v>
      </c>
      <c r="C30">
        <v>1.5E-3</v>
      </c>
      <c r="D30" s="3"/>
      <c r="E30" s="2">
        <v>5.6000000000000008E-3</v>
      </c>
      <c r="F30" s="2">
        <v>1.9200000000000002E-2</v>
      </c>
      <c r="G30" s="3"/>
      <c r="H30" s="2">
        <v>1.7000000000000001E-3</v>
      </c>
      <c r="I30" s="2">
        <v>1.2000000000000001E-3</v>
      </c>
      <c r="J30" s="3"/>
      <c r="K30" s="2">
        <v>1.7333333333333329E-2</v>
      </c>
      <c r="L30" s="2">
        <v>1.2333333333333333E-2</v>
      </c>
      <c r="M30" s="3"/>
      <c r="N30" s="2">
        <v>1E-3</v>
      </c>
      <c r="O30" s="2">
        <v>2E-3</v>
      </c>
      <c r="P30" s="3"/>
      <c r="Q30">
        <v>2.0500000000000001E-2</v>
      </c>
      <c r="R30">
        <v>2.2499999999999999E-2</v>
      </c>
      <c r="S30" s="3"/>
      <c r="T30" s="2">
        <v>8.1428571428571427E-3</v>
      </c>
      <c r="U30" s="2">
        <v>2.4714285714285716E-2</v>
      </c>
      <c r="V30" s="3"/>
      <c r="W30" s="2">
        <v>2E-3</v>
      </c>
      <c r="X30" s="2">
        <v>1.5E-3</v>
      </c>
      <c r="Y30" s="3"/>
      <c r="Z30" s="2">
        <v>1.6500000000000001E-2</v>
      </c>
      <c r="AA30" s="2">
        <v>5.0000000000000001E-3</v>
      </c>
      <c r="AB30" s="3"/>
      <c r="AC30">
        <f>(U30+U32+U34+U36+U38)/5</f>
        <v>4.9428571428571429E-3</v>
      </c>
      <c r="AD30">
        <f>(V30+V32+V34+V36+V38)/5</f>
        <v>0</v>
      </c>
      <c r="AE30" s="3"/>
      <c r="AF30">
        <v>8.0000000000000002E-3</v>
      </c>
      <c r="AG30">
        <v>2.1499999999999998E-2</v>
      </c>
    </row>
    <row r="31" spans="1:3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</sheetData>
  <mergeCells count="11">
    <mergeCell ref="Q2:R2"/>
    <mergeCell ref="B2:C2"/>
    <mergeCell ref="E2:F2"/>
    <mergeCell ref="H2:I2"/>
    <mergeCell ref="K2:L2"/>
    <mergeCell ref="N2:O2"/>
    <mergeCell ref="Z2:AA2"/>
    <mergeCell ref="AC2:AD2"/>
    <mergeCell ref="AF2:AG2"/>
    <mergeCell ref="T2:U2"/>
    <mergeCell ref="W2:X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E1" workbookViewId="0">
      <selection activeCell="L33" sqref="L33"/>
    </sheetView>
  </sheetViews>
  <sheetFormatPr defaultRowHeight="15" x14ac:dyDescent="0.25"/>
  <sheetData>
    <row r="1" spans="1:33" ht="15.75" x14ac:dyDescent="0.25">
      <c r="A1" s="1" t="s">
        <v>53</v>
      </c>
    </row>
    <row r="2" spans="1:33" ht="15.75" x14ac:dyDescent="0.25">
      <c r="A2" s="7"/>
      <c r="B2" s="44" t="s">
        <v>8</v>
      </c>
      <c r="C2" s="44"/>
      <c r="D2" s="8"/>
      <c r="E2" s="44" t="s">
        <v>9</v>
      </c>
      <c r="F2" s="44"/>
      <c r="G2" s="8"/>
      <c r="H2" s="44" t="s">
        <v>10</v>
      </c>
      <c r="I2" s="44"/>
      <c r="J2" s="7"/>
      <c r="K2" s="44" t="s">
        <v>11</v>
      </c>
      <c r="L2" s="44"/>
      <c r="M2" s="8"/>
      <c r="N2" s="44" t="s">
        <v>12</v>
      </c>
      <c r="O2" s="44"/>
      <c r="P2" s="8"/>
      <c r="Q2" s="44" t="s">
        <v>15</v>
      </c>
      <c r="R2" s="44"/>
      <c r="S2" s="7"/>
      <c r="T2" s="44" t="s">
        <v>13</v>
      </c>
      <c r="U2" s="44"/>
      <c r="V2" s="7"/>
      <c r="W2" s="44" t="s">
        <v>14</v>
      </c>
      <c r="X2" s="44"/>
      <c r="Y2" s="7"/>
      <c r="Z2" s="43" t="s">
        <v>17</v>
      </c>
      <c r="AA2" s="43"/>
      <c r="AB2" s="7"/>
      <c r="AC2" s="43" t="s">
        <v>16</v>
      </c>
      <c r="AD2" s="43"/>
      <c r="AE2" s="7"/>
      <c r="AF2" s="44" t="s">
        <v>18</v>
      </c>
      <c r="AG2" s="44"/>
    </row>
    <row r="3" spans="1:33" ht="15.75" x14ac:dyDescent="0.25">
      <c r="A3" s="1" t="s">
        <v>0</v>
      </c>
      <c r="B3" s="8" t="s">
        <v>1</v>
      </c>
      <c r="C3" s="8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54</v>
      </c>
      <c r="B4" s="8"/>
      <c r="C4" s="8"/>
      <c r="D4" s="1"/>
      <c r="E4" s="1"/>
      <c r="F4" s="1"/>
      <c r="G4" s="1"/>
      <c r="H4" s="1"/>
      <c r="I4" s="1"/>
    </row>
    <row r="5" spans="1:33" ht="15.75" x14ac:dyDescent="0.25">
      <c r="A5" s="1"/>
      <c r="B5" s="5" t="s">
        <v>21</v>
      </c>
      <c r="C5" s="5" t="s">
        <v>22</v>
      </c>
      <c r="D5" s="3"/>
      <c r="E5" s="5" t="s">
        <v>27</v>
      </c>
      <c r="F5" s="5" t="s">
        <v>38</v>
      </c>
      <c r="G5" s="3"/>
      <c r="H5" s="5" t="s">
        <v>58</v>
      </c>
      <c r="I5" s="5" t="s">
        <v>34</v>
      </c>
      <c r="J5" s="3"/>
      <c r="K5" s="5" t="s">
        <v>24</v>
      </c>
      <c r="L5" s="5" t="s">
        <v>24</v>
      </c>
      <c r="M5" s="3"/>
      <c r="N5" s="5" t="s">
        <v>39</v>
      </c>
      <c r="O5" s="5" t="s">
        <v>39</v>
      </c>
      <c r="P5" s="3"/>
      <c r="Q5" s="5" t="s">
        <v>42</v>
      </c>
      <c r="R5" s="5" t="s">
        <v>42</v>
      </c>
      <c r="S5" s="3"/>
      <c r="T5" s="5" t="s">
        <v>46</v>
      </c>
      <c r="U5" s="5" t="s">
        <v>45</v>
      </c>
      <c r="V5" s="3"/>
      <c r="W5" s="5" t="s">
        <v>42</v>
      </c>
      <c r="X5" s="5" t="s">
        <v>43</v>
      </c>
      <c r="Y5" s="3"/>
      <c r="Z5" s="5" t="s">
        <v>43</v>
      </c>
      <c r="AA5" s="5" t="s">
        <v>41</v>
      </c>
      <c r="AB5" s="3"/>
      <c r="AC5" s="5" t="s">
        <v>26</v>
      </c>
      <c r="AD5" s="5" t="s">
        <v>26</v>
      </c>
      <c r="AE5" s="3"/>
      <c r="AF5" s="5" t="s">
        <v>41</v>
      </c>
      <c r="AG5" s="5" t="s">
        <v>41</v>
      </c>
    </row>
    <row r="6" spans="1:33" ht="15.75" x14ac:dyDescent="0.25">
      <c r="A6" s="1"/>
      <c r="B6" s="5" t="s">
        <v>21</v>
      </c>
      <c r="C6" s="5" t="s">
        <v>22</v>
      </c>
      <c r="D6" s="3"/>
      <c r="E6" s="5" t="s">
        <v>24</v>
      </c>
      <c r="F6" s="5" t="s">
        <v>27</v>
      </c>
      <c r="G6" s="3"/>
      <c r="H6" s="5" t="s">
        <v>30</v>
      </c>
      <c r="I6" s="5" t="s">
        <v>30</v>
      </c>
      <c r="J6" s="3"/>
      <c r="K6" s="5" t="s">
        <v>24</v>
      </c>
      <c r="L6" s="5" t="s">
        <v>24</v>
      </c>
      <c r="M6" s="3"/>
      <c r="N6" s="5" t="s">
        <v>39</v>
      </c>
      <c r="O6" s="5" t="s">
        <v>39</v>
      </c>
      <c r="P6" s="3"/>
      <c r="Q6" s="5" t="s">
        <v>41</v>
      </c>
      <c r="R6" s="5" t="s">
        <v>43</v>
      </c>
      <c r="S6" s="3"/>
      <c r="T6" s="5" t="s">
        <v>49</v>
      </c>
      <c r="U6" s="5" t="s">
        <v>47</v>
      </c>
      <c r="V6" s="3"/>
      <c r="W6" s="5" t="s">
        <v>41</v>
      </c>
      <c r="X6" s="5" t="s">
        <v>41</v>
      </c>
      <c r="Y6" s="3"/>
      <c r="Z6" s="5" t="s">
        <v>43</v>
      </c>
      <c r="AA6" s="5" t="s">
        <v>41</v>
      </c>
      <c r="AB6" s="3"/>
      <c r="AC6" s="5" t="s">
        <v>38</v>
      </c>
      <c r="AD6" s="5" t="s">
        <v>27</v>
      </c>
      <c r="AE6" s="3"/>
      <c r="AF6" s="5" t="s">
        <v>41</v>
      </c>
      <c r="AG6" s="5" t="s">
        <v>41</v>
      </c>
    </row>
    <row r="7" spans="1:33" ht="15.75" x14ac:dyDescent="0.25">
      <c r="A7" s="1"/>
      <c r="B7" s="5" t="s">
        <v>22</v>
      </c>
      <c r="C7" s="5" t="s">
        <v>22</v>
      </c>
      <c r="D7" s="3"/>
      <c r="E7" s="5" t="s">
        <v>24</v>
      </c>
      <c r="F7" s="5" t="s">
        <v>25</v>
      </c>
      <c r="G7" s="3"/>
      <c r="H7" s="5" t="s">
        <v>30</v>
      </c>
      <c r="I7" s="5" t="s">
        <v>30</v>
      </c>
      <c r="J7" s="3"/>
      <c r="K7" s="5" t="s">
        <v>24</v>
      </c>
      <c r="L7" s="5" t="s">
        <v>24</v>
      </c>
      <c r="M7" s="3"/>
      <c r="N7" s="5" t="s">
        <v>39</v>
      </c>
      <c r="O7" s="5" t="s">
        <v>39</v>
      </c>
      <c r="P7" s="3"/>
      <c r="Q7" s="5" t="s">
        <v>41</v>
      </c>
      <c r="R7" s="5" t="s">
        <v>41</v>
      </c>
      <c r="S7" s="3"/>
      <c r="T7" s="5" t="s">
        <v>50</v>
      </c>
      <c r="U7" s="5" t="s">
        <v>49</v>
      </c>
      <c r="V7" s="3"/>
      <c r="W7" s="5" t="s">
        <v>41</v>
      </c>
      <c r="X7" s="5" t="s">
        <v>41</v>
      </c>
      <c r="Y7" s="3"/>
      <c r="Z7" s="5" t="s">
        <v>41</v>
      </c>
      <c r="AA7" s="5" t="s">
        <v>43</v>
      </c>
      <c r="AB7" s="3"/>
      <c r="AC7" s="5" t="s">
        <v>24</v>
      </c>
      <c r="AD7" s="5" t="s">
        <v>24</v>
      </c>
      <c r="AE7" s="3"/>
      <c r="AF7" s="5" t="s">
        <v>41</v>
      </c>
      <c r="AG7" s="5" t="s">
        <v>42</v>
      </c>
    </row>
    <row r="8" spans="1:33" ht="15.75" x14ac:dyDescent="0.25">
      <c r="A8" s="1"/>
      <c r="B8" s="6">
        <f>(0.0478+0.0135+0.01+0.0156)/4</f>
        <v>2.1725000000000001E-2</v>
      </c>
      <c r="C8" s="6">
        <f>(-0.0129-0.00196)</f>
        <v>-1.486E-2</v>
      </c>
      <c r="D8" s="3"/>
      <c r="E8" s="6">
        <f>(-0.00389-0.00278+0.00246-0.00573-0.00251/5)</f>
        <v>-1.0442000000000002E-2</v>
      </c>
      <c r="F8" s="6">
        <f>(0.00618+0.00821-0.00533-0.0101-0.00595)/2</f>
        <v>-3.4949999999999998E-3</v>
      </c>
      <c r="G8" s="3"/>
      <c r="H8" s="6">
        <f>(-0.00159-0.000493+0.000862+0.00272+0.00164+0.000986-0.00195+0.000617+0.00351)/10</f>
        <v>6.3020000000000003E-4</v>
      </c>
      <c r="I8" s="6">
        <f>(0.00273+0.000865-0.00347-0.000832+0.00175-0.00118-0.00000443+0.00213-0.0000476-0.00186)/10</f>
        <v>8.0969999999999226E-6</v>
      </c>
      <c r="J8" s="3"/>
      <c r="K8" s="6">
        <f>(-0.0145-0.00823-0.00827-0.00897-0.00909)/5</f>
        <v>-9.8119999999999995E-3</v>
      </c>
      <c r="L8" s="6">
        <f>(-0.000155-0.00108-0.00836-0.00402-0.0127)/5</f>
        <v>-5.2629999999999994E-3</v>
      </c>
      <c r="M8" s="3"/>
      <c r="N8" s="6">
        <v>-6.3E-3</v>
      </c>
      <c r="O8" s="6">
        <v>-4.8399999999999997E-3</v>
      </c>
      <c r="P8" s="3"/>
      <c r="Q8" s="6">
        <f>(0.0219+0.0237)/2</f>
        <v>2.2800000000000001E-2</v>
      </c>
      <c r="R8" s="6">
        <f>(0.0285+0.0404)/2</f>
        <v>3.4450000000000001E-2</v>
      </c>
      <c r="S8" s="3"/>
      <c r="T8" s="6">
        <f>(-0.0247-0.00552-0.0173-0.0223-0.0138+0.00579+0.00154)/7</f>
        <v>-1.0898571428571428E-2</v>
      </c>
      <c r="U8" s="6">
        <f>(0.0162+0.000301+0.027+0.0207+0.0137+0.0153+0.0263)/7</f>
        <v>1.7071571428571429E-2</v>
      </c>
      <c r="V8" s="3"/>
      <c r="W8" s="6">
        <f>(0.00394+0.0101)/2</f>
        <v>7.0200000000000002E-3</v>
      </c>
      <c r="X8" s="6">
        <f>(0.00576-0.0182)/2</f>
        <v>-6.2199999999999998E-3</v>
      </c>
      <c r="Y8" s="3"/>
      <c r="Z8" s="6">
        <f>(0.0762-0.0185)/2</f>
        <v>2.8850000000000001E-2</v>
      </c>
      <c r="AA8" s="6">
        <f>(-0.0383-0.0434)/2</f>
        <v>-4.0849999999999997E-2</v>
      </c>
      <c r="AB8" s="3"/>
      <c r="AC8" s="6">
        <f>(-0.0217+0.0229+0.0225+0.0277+0.0341)/5</f>
        <v>1.7099999999999997E-2</v>
      </c>
      <c r="AD8" s="6">
        <f>(0.0185-0.00381+0.00179+0.00746+0.0316)/5</f>
        <v>1.1108E-2</v>
      </c>
      <c r="AE8" s="3"/>
      <c r="AF8" s="6">
        <f>(-0.0127-0.0358)/2</f>
        <v>-2.4250000000000001E-2</v>
      </c>
      <c r="AG8" s="6">
        <f>(-0.0407-0.0608)/2</f>
        <v>-5.0750000000000003E-2</v>
      </c>
    </row>
    <row r="9" spans="1:33" ht="18.75" x14ac:dyDescent="0.25">
      <c r="A9" s="1" t="s">
        <v>7</v>
      </c>
      <c r="B9" s="5">
        <v>5.000000000000001E-3</v>
      </c>
      <c r="C9" s="5">
        <v>5.0000000000000001E-4</v>
      </c>
      <c r="D9" s="3"/>
      <c r="E9" s="5">
        <v>1.6000000000000001E-3</v>
      </c>
      <c r="F9" s="5">
        <v>8.0000000000000002E-3</v>
      </c>
      <c r="G9" s="3"/>
      <c r="H9" s="5">
        <v>2.3999999999999998E-3</v>
      </c>
      <c r="I9" s="5">
        <v>9.0000000000000008E-4</v>
      </c>
      <c r="J9" s="3"/>
      <c r="K9" s="5">
        <v>8.8888888888888893E-4</v>
      </c>
      <c r="L9" s="5">
        <v>6.5555555555555558E-3</v>
      </c>
      <c r="M9" s="3"/>
      <c r="N9" s="5">
        <v>5.0000000000000001E-3</v>
      </c>
      <c r="O9" s="5">
        <v>3.0000000000000001E-3</v>
      </c>
      <c r="P9" s="3"/>
      <c r="Q9" s="5">
        <v>4.0000000000000001E-3</v>
      </c>
      <c r="R9" s="5">
        <v>8.5000000000000006E-3</v>
      </c>
      <c r="S9" s="3"/>
      <c r="T9" s="5">
        <v>2.4285714285714288E-3</v>
      </c>
      <c r="U9" s="5">
        <v>6.1428571428571435E-3</v>
      </c>
      <c r="V9" s="3"/>
      <c r="W9" s="5">
        <v>5.0000000000000001E-4</v>
      </c>
      <c r="X9" s="5">
        <v>2E-3</v>
      </c>
      <c r="Y9" s="3"/>
      <c r="Z9" s="5">
        <v>1.15E-2</v>
      </c>
      <c r="AA9" s="5">
        <v>8.9999999999999993E-3</v>
      </c>
      <c r="AB9" s="3"/>
      <c r="AC9" s="5">
        <v>8.2000000000000007E-3</v>
      </c>
      <c r="AD9" s="5">
        <v>3.0000000000000001E-3</v>
      </c>
      <c r="AE9" s="3"/>
      <c r="AF9" s="5">
        <v>4.9999999999999992E-3</v>
      </c>
      <c r="AG9" s="5">
        <v>1.9E-2</v>
      </c>
    </row>
    <row r="10" spans="1:33" ht="15.75" x14ac:dyDescent="0.25">
      <c r="A10" s="1"/>
      <c r="B10" s="5"/>
      <c r="C10" s="5"/>
      <c r="D10" s="3"/>
      <c r="E10" s="5"/>
      <c r="F10" s="5"/>
      <c r="G10" s="3"/>
      <c r="H10" s="5"/>
      <c r="I10" s="5"/>
      <c r="J10" s="3"/>
      <c r="K10" s="5"/>
      <c r="L10" s="5"/>
      <c r="M10" s="3"/>
      <c r="N10" s="5"/>
      <c r="O10" s="5"/>
      <c r="P10" s="3"/>
      <c r="Q10" s="5"/>
      <c r="R10" s="5"/>
      <c r="S10" s="3"/>
      <c r="T10" s="5"/>
      <c r="U10" s="5"/>
      <c r="V10" s="3"/>
      <c r="W10" s="5"/>
      <c r="X10" s="5"/>
      <c r="Y10" s="3"/>
      <c r="Z10" s="5"/>
      <c r="AA10" s="5"/>
      <c r="AB10" s="3"/>
      <c r="AC10" s="5"/>
      <c r="AD10" s="5"/>
      <c r="AE10" s="3"/>
      <c r="AF10" s="5"/>
      <c r="AG10" s="5"/>
    </row>
    <row r="11" spans="1:33" ht="15.75" x14ac:dyDescent="0.25">
      <c r="A11" s="1" t="s">
        <v>55</v>
      </c>
      <c r="B11" s="5"/>
      <c r="C11" s="5"/>
      <c r="D11" s="3"/>
      <c r="E11" s="5"/>
      <c r="F11" s="5"/>
      <c r="G11" s="3"/>
      <c r="H11" s="5"/>
      <c r="I11" s="5"/>
      <c r="J11" s="3"/>
      <c r="K11" s="5"/>
      <c r="L11" s="5"/>
      <c r="M11" s="3"/>
      <c r="N11" s="5"/>
      <c r="O11" s="5"/>
      <c r="P11" s="3"/>
      <c r="Q11" s="5"/>
      <c r="R11" s="5"/>
      <c r="S11" s="3"/>
      <c r="T11" s="5"/>
      <c r="U11" s="5"/>
      <c r="V11" s="3"/>
      <c r="W11" s="5"/>
      <c r="X11" s="5"/>
      <c r="Y11" s="3"/>
      <c r="Z11" s="5"/>
      <c r="AA11" s="5"/>
      <c r="AB11" s="3"/>
      <c r="AC11" s="5"/>
      <c r="AD11" s="5"/>
      <c r="AE11" s="3"/>
      <c r="AF11" s="5"/>
      <c r="AG11" s="5"/>
    </row>
    <row r="12" spans="1:33" ht="15.75" x14ac:dyDescent="0.25">
      <c r="A12" s="1"/>
      <c r="B12" s="5" t="s">
        <v>20</v>
      </c>
      <c r="C12" s="5" t="s">
        <v>20</v>
      </c>
      <c r="D12" s="3"/>
      <c r="E12" s="5" t="s">
        <v>27</v>
      </c>
      <c r="F12" s="5" t="s">
        <v>38</v>
      </c>
      <c r="G12" s="3"/>
      <c r="H12" s="5" t="s">
        <v>59</v>
      </c>
      <c r="I12" s="5" t="s">
        <v>31</v>
      </c>
      <c r="J12" s="3"/>
      <c r="K12" s="5" t="s">
        <v>24</v>
      </c>
      <c r="L12" s="5" t="s">
        <v>27</v>
      </c>
      <c r="M12" s="3"/>
      <c r="N12" s="5" t="s">
        <v>39</v>
      </c>
      <c r="O12" s="5" t="s">
        <v>39</v>
      </c>
      <c r="P12" s="3"/>
      <c r="Q12" s="5" t="s">
        <v>42</v>
      </c>
      <c r="R12" s="5" t="s">
        <v>42</v>
      </c>
      <c r="S12" s="3"/>
      <c r="T12" s="5" t="s">
        <v>50</v>
      </c>
      <c r="U12" s="5" t="s">
        <v>48</v>
      </c>
      <c r="V12" s="3"/>
      <c r="W12" s="5" t="s">
        <v>43</v>
      </c>
      <c r="X12" s="5" t="s">
        <v>41</v>
      </c>
      <c r="Y12" s="3"/>
      <c r="Z12" s="5" t="s">
        <v>43</v>
      </c>
      <c r="AA12" s="5" t="s">
        <v>41</v>
      </c>
      <c r="AB12" s="3"/>
      <c r="AC12" s="5" t="s">
        <v>26</v>
      </c>
      <c r="AD12" s="5" t="s">
        <v>38</v>
      </c>
      <c r="AE12" s="3"/>
      <c r="AF12" s="5" t="s">
        <v>43</v>
      </c>
      <c r="AG12" s="5" t="s">
        <v>41</v>
      </c>
    </row>
    <row r="13" spans="1:33" ht="15.75" x14ac:dyDescent="0.25">
      <c r="A13" s="1"/>
      <c r="B13" s="5" t="s">
        <v>21</v>
      </c>
      <c r="C13" s="5" t="s">
        <v>22</v>
      </c>
      <c r="D13" s="3"/>
      <c r="E13" s="5" t="s">
        <v>24</v>
      </c>
      <c r="F13" s="5" t="s">
        <v>27</v>
      </c>
      <c r="G13" s="3"/>
      <c r="H13" s="5" t="s">
        <v>30</v>
      </c>
      <c r="I13" s="5" t="s">
        <v>30</v>
      </c>
      <c r="J13" s="3"/>
      <c r="K13" s="5" t="s">
        <v>24</v>
      </c>
      <c r="L13" s="5" t="s">
        <v>24</v>
      </c>
      <c r="M13" s="3"/>
      <c r="N13" s="5" t="s">
        <v>39</v>
      </c>
      <c r="O13" s="5" t="s">
        <v>39</v>
      </c>
      <c r="P13" s="3"/>
      <c r="Q13" s="5" t="s">
        <v>41</v>
      </c>
      <c r="R13" s="5" t="s">
        <v>42</v>
      </c>
      <c r="S13" s="3"/>
      <c r="T13" s="5" t="s">
        <v>49</v>
      </c>
      <c r="U13" s="5" t="s">
        <v>46</v>
      </c>
      <c r="V13" s="3"/>
      <c r="W13" s="5" t="s">
        <v>41</v>
      </c>
      <c r="X13" s="5" t="s">
        <v>41</v>
      </c>
      <c r="Y13" s="3"/>
      <c r="Z13" s="5" t="s">
        <v>43</v>
      </c>
      <c r="AA13" s="5" t="s">
        <v>41</v>
      </c>
      <c r="AB13" s="3"/>
      <c r="AC13" s="5" t="s">
        <v>24</v>
      </c>
      <c r="AD13" s="5" t="s">
        <v>24</v>
      </c>
      <c r="AE13" s="3"/>
      <c r="AF13" s="5" t="s">
        <v>41</v>
      </c>
      <c r="AG13" s="5" t="s">
        <v>41</v>
      </c>
    </row>
    <row r="14" spans="1:33" ht="15.75" x14ac:dyDescent="0.25">
      <c r="A14" s="1"/>
      <c r="B14" s="5" t="s">
        <v>22</v>
      </c>
      <c r="C14" s="5" t="s">
        <v>22</v>
      </c>
      <c r="D14" s="3"/>
      <c r="E14" s="5" t="s">
        <v>38</v>
      </c>
      <c r="F14" s="5" t="s">
        <v>25</v>
      </c>
      <c r="G14" s="3"/>
      <c r="H14" s="5" t="s">
        <v>30</v>
      </c>
      <c r="I14" s="5" t="s">
        <v>30</v>
      </c>
      <c r="J14" s="3"/>
      <c r="K14" s="5" t="s">
        <v>27</v>
      </c>
      <c r="L14" s="5" t="s">
        <v>24</v>
      </c>
      <c r="M14" s="3"/>
      <c r="N14" s="5" t="s">
        <v>39</v>
      </c>
      <c r="O14" s="5" t="s">
        <v>39</v>
      </c>
      <c r="P14" s="3"/>
      <c r="Q14" s="5" t="s">
        <v>41</v>
      </c>
      <c r="R14" s="5" t="s">
        <v>41</v>
      </c>
      <c r="S14" s="3"/>
      <c r="T14" s="5" t="s">
        <v>50</v>
      </c>
      <c r="U14" s="5" t="s">
        <v>49</v>
      </c>
      <c r="V14" s="3"/>
      <c r="W14" s="5" t="s">
        <v>41</v>
      </c>
      <c r="X14" s="5" t="s">
        <v>41</v>
      </c>
      <c r="Y14" s="3"/>
      <c r="Z14" s="5" t="s">
        <v>41</v>
      </c>
      <c r="AA14" s="5" t="s">
        <v>41</v>
      </c>
      <c r="AB14" s="3"/>
      <c r="AC14" s="5" t="s">
        <v>24</v>
      </c>
      <c r="AD14" s="5" t="s">
        <v>24</v>
      </c>
      <c r="AE14" s="3"/>
      <c r="AF14" s="5" t="s">
        <v>41</v>
      </c>
      <c r="AG14" s="5" t="s">
        <v>42</v>
      </c>
    </row>
    <row r="15" spans="1:33" ht="15.75" x14ac:dyDescent="0.25">
      <c r="A15" s="1"/>
      <c r="B15" s="6">
        <f>(0.0506+0.0229-0.00194-0.0182)/4</f>
        <v>1.3339999999999999E-2</v>
      </c>
      <c r="C15" s="6">
        <f>(-0.0114-0.00988+0.00281+0.00743)/4</f>
        <v>-2.7600000000000003E-3</v>
      </c>
      <c r="D15" s="3"/>
      <c r="E15" s="6">
        <f>(-0.00041+0.00148-0.000157-0.01194-0.000729)/5</f>
        <v>-2.3511999999999999E-3</v>
      </c>
      <c r="F15" s="6">
        <f>(0.000937+0.00885-0.00952-0.0143-0.00909)/5</f>
        <v>-4.6246000000000004E-3</v>
      </c>
      <c r="G15" s="3"/>
      <c r="H15" s="6">
        <f>(-0.00159-0.000493+0.000862+0.00272+0.00294+0.00164+0.000986-0.00195+0.000617+0.00351)/10</f>
        <v>9.2420000000000002E-4</v>
      </c>
      <c r="I15" s="6">
        <f>(0.00273+0.000865-0.00347-0.000832+0.00175-0.00118-0.0000443+0.00213-0.0000476-0.00186)/10</f>
        <v>4.1099999999999429E-6</v>
      </c>
      <c r="J15" s="3"/>
      <c r="K15" s="6">
        <f>(-0.00387-0.00856-0.0118-0.00968-0.0258)/5</f>
        <v>-1.1941999999999999E-2</v>
      </c>
      <c r="L15" s="6">
        <f>(-0.0118+0.00172-0.0113-0.0113-0.0159)/5</f>
        <v>-9.7159999999999989E-3</v>
      </c>
      <c r="M15" s="3"/>
      <c r="N15" s="6">
        <v>-7.1900000000000002E-3</v>
      </c>
      <c r="O15" s="6">
        <v>-4.5500000000000002E-3</v>
      </c>
      <c r="P15" s="3"/>
      <c r="Q15" s="6">
        <f>(0.0351+0.0308)/2</f>
        <v>3.295E-2</v>
      </c>
      <c r="R15" s="6">
        <f>(0.0367+0.0515)/2</f>
        <v>4.41E-2</v>
      </c>
      <c r="S15" s="3"/>
      <c r="T15" s="6">
        <f>(0.00386-0.00116-0.0102-0.011-0.0141-0.00779-0.02)/7</f>
        <v>-8.6271428571428575E-3</v>
      </c>
      <c r="U15" s="6">
        <f>(-0.0221-0.01-0.00339+0.0156+0.00834+0.0143+0.0419)/7</f>
        <v>6.3785714285714279E-3</v>
      </c>
      <c r="V15" s="3"/>
      <c r="W15" s="6">
        <f>(0.0133-0.0105)/2</f>
        <v>1.3999999999999993E-3</v>
      </c>
      <c r="X15" s="6">
        <f>(-0.00849-0.0249)/2</f>
        <v>-1.6694999999999998E-2</v>
      </c>
      <c r="Y15" s="3"/>
      <c r="Z15" s="6">
        <f>(0.0267-0.0186)/2</f>
        <v>4.0500000000000015E-3</v>
      </c>
      <c r="AA15" s="6">
        <f>(-0.0267-0.0186)/2</f>
        <v>-2.265E-2</v>
      </c>
      <c r="AB15" s="3"/>
      <c r="AC15" s="6">
        <f>(-0.0274+0.0159+0.0307+0.0219+0.0258)/5</f>
        <v>1.338E-2</v>
      </c>
      <c r="AD15" s="6">
        <f>(0.00742-0.0105-0.0135-0.00401+0.0166)/5</f>
        <v>-7.980000000000001E-4</v>
      </c>
      <c r="AE15" s="3"/>
      <c r="AF15" s="6">
        <f>(0.00506-0.0168)/2</f>
        <v>-5.8699999999999994E-3</v>
      </c>
      <c r="AG15" s="6">
        <f>(-0.0392-0.0689)/2</f>
        <v>-5.4050000000000001E-2</v>
      </c>
    </row>
    <row r="16" spans="1:33" ht="18.75" x14ac:dyDescent="0.25">
      <c r="A16" s="1" t="s">
        <v>7</v>
      </c>
      <c r="B16" s="5">
        <v>3.7499999999999999E-3</v>
      </c>
      <c r="C16" s="5">
        <v>5.0000000000000001E-4</v>
      </c>
      <c r="D16" s="3"/>
      <c r="E16">
        <v>3.5999999999999999E-3</v>
      </c>
      <c r="F16">
        <v>1.3000000000000001E-2</v>
      </c>
      <c r="G16" s="3"/>
      <c r="H16" s="5">
        <v>5.0000000000000001E-4</v>
      </c>
      <c r="I16" s="5">
        <v>5.0000000000000001E-4</v>
      </c>
      <c r="J16" s="3"/>
      <c r="K16" s="5">
        <v>1.888888888888889E-3</v>
      </c>
      <c r="L16" s="5">
        <v>6.5555555555555567E-3</v>
      </c>
      <c r="M16" s="3"/>
      <c r="N16" s="5">
        <v>6.0000000000000001E-3</v>
      </c>
      <c r="O16" s="5">
        <v>3.0000000000000001E-3</v>
      </c>
      <c r="P16" s="3"/>
      <c r="Q16" s="5">
        <v>5.4999999999999997E-3</v>
      </c>
      <c r="R16" s="5">
        <v>8.0000000000000002E-3</v>
      </c>
      <c r="S16" s="3"/>
      <c r="T16" s="5">
        <v>1.8571428571428573E-3</v>
      </c>
      <c r="U16" s="5">
        <v>5.7142857142857143E-3</v>
      </c>
      <c r="V16" s="3"/>
      <c r="W16" s="5">
        <v>1.5E-3</v>
      </c>
      <c r="X16" s="5">
        <v>3.0000000000000001E-3</v>
      </c>
      <c r="Y16" s="3"/>
      <c r="Z16" s="5">
        <v>1.5E-3</v>
      </c>
      <c r="AA16" s="5">
        <v>4.0000000000000001E-3</v>
      </c>
      <c r="AB16" s="3"/>
      <c r="AC16" s="5">
        <v>4.6000000000000008E-3</v>
      </c>
      <c r="AD16" s="5">
        <v>1.2000000000000001E-3</v>
      </c>
      <c r="AE16" s="3"/>
      <c r="AF16" s="5">
        <v>5.0000000000000001E-4</v>
      </c>
      <c r="AG16" s="5">
        <v>1.2999999999999999E-2</v>
      </c>
    </row>
    <row r="17" spans="1:33" ht="15.75" x14ac:dyDescent="0.25">
      <c r="A17" s="1"/>
      <c r="B17" s="5"/>
      <c r="C17" s="5"/>
      <c r="D17" s="3"/>
      <c r="E17" s="5"/>
      <c r="F17" s="5"/>
      <c r="G17" s="3"/>
      <c r="H17" s="5"/>
      <c r="I17" s="5"/>
      <c r="J17" s="3"/>
      <c r="K17" s="5"/>
      <c r="L17" s="5"/>
      <c r="M17" s="3"/>
      <c r="N17" s="5"/>
      <c r="O17" s="5"/>
      <c r="P17" s="3"/>
      <c r="Q17" s="5"/>
      <c r="R17" s="5"/>
      <c r="S17" s="3"/>
      <c r="T17" s="5"/>
      <c r="U17" s="5"/>
      <c r="V17" s="3"/>
      <c r="W17" s="5"/>
      <c r="X17" s="5"/>
      <c r="Y17" s="3"/>
      <c r="Z17" s="5"/>
      <c r="AA17" s="5"/>
      <c r="AB17" s="3"/>
      <c r="AC17" s="5"/>
      <c r="AD17" s="5"/>
      <c r="AE17" s="3"/>
      <c r="AF17" s="5"/>
      <c r="AG17" s="5"/>
    </row>
    <row r="18" spans="1:33" ht="15.75" x14ac:dyDescent="0.25">
      <c r="A18" s="1" t="s">
        <v>56</v>
      </c>
      <c r="B18" s="5"/>
      <c r="C18" s="5"/>
      <c r="D18" s="3"/>
      <c r="E18" s="5"/>
      <c r="F18" s="5"/>
      <c r="G18" s="3"/>
      <c r="H18" s="5"/>
      <c r="I18" s="5"/>
      <c r="J18" s="3"/>
      <c r="K18" s="5"/>
      <c r="L18" s="5"/>
      <c r="M18" s="3"/>
      <c r="N18" s="5"/>
      <c r="O18" s="5"/>
      <c r="P18" s="3"/>
      <c r="Q18" s="5"/>
      <c r="R18" s="5"/>
      <c r="S18" s="3"/>
      <c r="T18" s="5"/>
      <c r="U18" s="5"/>
      <c r="V18" s="3"/>
      <c r="W18" s="5"/>
      <c r="X18" s="5"/>
      <c r="Y18" s="3"/>
      <c r="Z18" s="5"/>
      <c r="AA18" s="5"/>
      <c r="AB18" s="3"/>
      <c r="AC18" s="5"/>
      <c r="AD18" s="5"/>
      <c r="AE18" s="3"/>
      <c r="AF18" s="5"/>
      <c r="AG18" s="5"/>
    </row>
    <row r="19" spans="1:33" ht="15.75" x14ac:dyDescent="0.25">
      <c r="A19" s="1"/>
      <c r="B19" s="5" t="s">
        <v>19</v>
      </c>
      <c r="C19" s="5" t="s">
        <v>19</v>
      </c>
      <c r="D19" s="3"/>
      <c r="E19" s="5" t="s">
        <v>27</v>
      </c>
      <c r="F19" s="5" t="s">
        <v>24</v>
      </c>
      <c r="G19" s="3"/>
      <c r="H19" s="5" t="s">
        <v>34</v>
      </c>
      <c r="I19" s="5" t="s">
        <v>33</v>
      </c>
      <c r="J19" s="3"/>
      <c r="K19" s="5" t="s">
        <v>25</v>
      </c>
      <c r="L19" s="5" t="s">
        <v>24</v>
      </c>
      <c r="M19" s="3"/>
      <c r="N19" s="5" t="s">
        <v>39</v>
      </c>
      <c r="O19" s="5" t="s">
        <v>39</v>
      </c>
      <c r="P19" s="3"/>
      <c r="Q19" s="5" t="s">
        <v>43</v>
      </c>
      <c r="R19" s="5" t="s">
        <v>41</v>
      </c>
      <c r="S19" s="3"/>
      <c r="T19" s="5" t="s">
        <v>44</v>
      </c>
      <c r="U19" s="5" t="s">
        <v>45</v>
      </c>
      <c r="V19" s="3"/>
      <c r="W19" s="5" t="s">
        <v>42</v>
      </c>
      <c r="X19" s="5" t="s">
        <v>42</v>
      </c>
      <c r="Y19" s="3"/>
      <c r="Z19" s="5" t="s">
        <v>43</v>
      </c>
      <c r="AA19" s="5" t="s">
        <v>41</v>
      </c>
      <c r="AB19" s="3"/>
      <c r="AC19" s="5" t="s">
        <v>38</v>
      </c>
      <c r="AD19" s="5" t="s">
        <v>24</v>
      </c>
      <c r="AE19" s="3"/>
      <c r="AF19" s="5" t="s">
        <v>43</v>
      </c>
      <c r="AG19" s="5" t="s">
        <v>42</v>
      </c>
    </row>
    <row r="20" spans="1:33" ht="15.75" x14ac:dyDescent="0.25">
      <c r="A20" s="1"/>
      <c r="B20" s="5" t="s">
        <v>22</v>
      </c>
      <c r="C20" s="5" t="s">
        <v>21</v>
      </c>
      <c r="D20" s="3"/>
      <c r="E20" s="5" t="s">
        <v>24</v>
      </c>
      <c r="F20" s="5" t="s">
        <v>24</v>
      </c>
      <c r="G20" s="3"/>
      <c r="H20" s="5" t="s">
        <v>30</v>
      </c>
      <c r="I20" s="5" t="s">
        <v>28</v>
      </c>
      <c r="J20" s="3"/>
      <c r="K20" s="5" t="s">
        <v>24</v>
      </c>
      <c r="L20" s="5" t="s">
        <v>24</v>
      </c>
      <c r="M20" s="3"/>
      <c r="N20" s="5" t="s">
        <v>39</v>
      </c>
      <c r="O20" s="5" t="s">
        <v>39</v>
      </c>
      <c r="P20" s="3"/>
      <c r="Q20" s="5" t="s">
        <v>41</v>
      </c>
      <c r="R20" s="5" t="s">
        <v>41</v>
      </c>
      <c r="S20" s="3"/>
      <c r="T20" s="5" t="s">
        <v>50</v>
      </c>
      <c r="U20" s="5" t="s">
        <v>50</v>
      </c>
      <c r="V20" s="3"/>
      <c r="W20" s="5" t="s">
        <v>43</v>
      </c>
      <c r="X20" s="5" t="s">
        <v>41</v>
      </c>
      <c r="Y20" s="3"/>
      <c r="Z20" s="5" t="s">
        <v>41</v>
      </c>
      <c r="AA20" s="5" t="s">
        <v>41</v>
      </c>
      <c r="AB20" s="3"/>
      <c r="AC20" s="5" t="s">
        <v>24</v>
      </c>
      <c r="AD20" s="5" t="s">
        <v>24</v>
      </c>
      <c r="AE20" s="3"/>
      <c r="AF20" s="5" t="s">
        <v>41</v>
      </c>
      <c r="AG20" s="5" t="s">
        <v>43</v>
      </c>
    </row>
    <row r="21" spans="1:33" ht="15.75" x14ac:dyDescent="0.25">
      <c r="A21" s="1"/>
      <c r="B21" s="5" t="s">
        <v>22</v>
      </c>
      <c r="C21" s="5" t="s">
        <v>22</v>
      </c>
      <c r="D21" s="3"/>
      <c r="E21" s="5" t="s">
        <v>24</v>
      </c>
      <c r="F21" s="5" t="s">
        <v>24</v>
      </c>
      <c r="G21" s="3"/>
      <c r="H21" s="5" t="s">
        <v>30</v>
      </c>
      <c r="I21" s="5" t="s">
        <v>30</v>
      </c>
      <c r="J21" s="3"/>
      <c r="K21" s="5" t="s">
        <v>24</v>
      </c>
      <c r="L21" s="5" t="s">
        <v>25</v>
      </c>
      <c r="M21" s="3"/>
      <c r="N21" s="5" t="s">
        <v>39</v>
      </c>
      <c r="O21" s="5" t="s">
        <v>39</v>
      </c>
      <c r="P21" s="3"/>
      <c r="Q21" s="5" t="s">
        <v>41</v>
      </c>
      <c r="R21" s="5" t="s">
        <v>43</v>
      </c>
      <c r="S21" s="3"/>
      <c r="T21" s="5" t="s">
        <v>49</v>
      </c>
      <c r="U21" s="5" t="s">
        <v>49</v>
      </c>
      <c r="V21" s="3"/>
      <c r="W21" s="5" t="s">
        <v>41</v>
      </c>
      <c r="X21" s="5" t="s">
        <v>41</v>
      </c>
      <c r="Y21" s="3"/>
      <c r="Z21" s="5" t="s">
        <v>41</v>
      </c>
      <c r="AA21" s="5" t="s">
        <v>41</v>
      </c>
      <c r="AB21" s="3"/>
      <c r="AC21" s="5" t="s">
        <v>24</v>
      </c>
      <c r="AD21" s="5" t="s">
        <v>25</v>
      </c>
      <c r="AE21" s="3"/>
      <c r="AF21" s="5" t="s">
        <v>41</v>
      </c>
      <c r="AG21" s="5" t="s">
        <v>41</v>
      </c>
    </row>
    <row r="22" spans="1:33" ht="15.75" x14ac:dyDescent="0.25">
      <c r="A22" s="1"/>
      <c r="B22" s="6">
        <f>(0.0228+0.0338+0.0315+0.0149)/4</f>
        <v>2.5749999999999999E-2</v>
      </c>
      <c r="C22" s="6">
        <f>(0.0383+0.0241+0.099+0.0283)/4</f>
        <v>4.7424999999999995E-2</v>
      </c>
      <c r="D22" s="3"/>
      <c r="E22" s="6">
        <f>(0.00334-0.00968-0.00422-0.0135-0.00495)/5</f>
        <v>-5.8019999999999999E-3</v>
      </c>
      <c r="F22" s="6">
        <f>(-0.00586-0.0135-0.00927-0.0165-0.00918)/5</f>
        <v>-1.0862E-2</v>
      </c>
      <c r="G22" s="3"/>
      <c r="H22" s="6">
        <f>(-0.00494-0.00156+0.00294-0.00414+0.00171+0.00277-0.00332+0.00147+0.00373+0.00758)/10</f>
        <v>6.2399999999999999E-4</v>
      </c>
      <c r="I22" s="6">
        <f>(0.00729-0.000535-0.00294+0.00531+0.00945+0.0108+0.0081+0.00832+0.012+0.00808)/10</f>
        <v>6.5875000000000005E-3</v>
      </c>
      <c r="J22" s="3"/>
      <c r="K22" s="6">
        <f>(0.113+0.0481+0.0423-0.00846-0.0347)/5</f>
        <v>3.2048E-2</v>
      </c>
      <c r="L22" s="6">
        <f>(-0.0894-0.0522-0.0489-0.0374-0.0241)/5</f>
        <v>-5.04E-2</v>
      </c>
      <c r="M22" s="3"/>
      <c r="N22" s="6">
        <v>-2.0400000000000001E-3</v>
      </c>
      <c r="O22" s="6">
        <v>-1.2400000000000001E-4</v>
      </c>
      <c r="P22" s="3"/>
      <c r="Q22" s="6">
        <f>(-0.0153+0.00438)/2</f>
        <v>-5.4599999999999996E-3</v>
      </c>
      <c r="R22" s="6">
        <f>(-0.0504-0.0407)/2</f>
        <v>-4.555E-2</v>
      </c>
      <c r="S22" s="3"/>
      <c r="T22" s="6">
        <f>(-0.0792+0.00119+0.0607+0.0164+0.00336+0.0125+0.0596)/7</f>
        <v>1.0649999999999998E-2</v>
      </c>
      <c r="U22" s="6">
        <f>(0.0261+0.0102+0.0026+0.0347+0.0561+0.0628+0.0789)/7</f>
        <v>3.8771428571428568E-2</v>
      </c>
      <c r="V22" s="3"/>
      <c r="W22" s="6">
        <f>(0.018+0.0846)/2</f>
        <v>5.1299999999999998E-2</v>
      </c>
      <c r="X22" s="6">
        <f>(0.032+0.0254)/2</f>
        <v>2.87E-2</v>
      </c>
      <c r="Y22" s="3"/>
      <c r="Z22" s="6">
        <f>(0.0548-0.0625)/2</f>
        <v>-3.8499999999999993E-3</v>
      </c>
      <c r="AA22" s="6">
        <f>(-0.04-0.0303)/2</f>
        <v>-3.5150000000000001E-2</v>
      </c>
      <c r="AB22" s="3"/>
      <c r="AC22" s="6">
        <f>(-0.0124-0.0257+0.00313+0.00168-0.00589)/5</f>
        <v>-7.8359999999999992E-3</v>
      </c>
      <c r="AD22" s="6">
        <f>(-0.00122-0.0258-0.0619-0.0948-0.0504)/5</f>
        <v>-4.6823999999999998E-2</v>
      </c>
      <c r="AE22" s="3"/>
      <c r="AF22" s="6">
        <f>(0.00281-0.00301)/2</f>
        <v>-1.0000000000000005E-4</v>
      </c>
      <c r="AG22" s="6">
        <f>(0.103+0.0662)/2</f>
        <v>8.4599999999999995E-2</v>
      </c>
    </row>
    <row r="23" spans="1:33" ht="18.75" x14ac:dyDescent="0.25">
      <c r="A23" s="1" t="s">
        <v>7</v>
      </c>
      <c r="B23" s="5">
        <v>1E-3</v>
      </c>
      <c r="C23" s="5">
        <v>4.0000000000000001E-3</v>
      </c>
      <c r="D23" s="3"/>
      <c r="E23" s="5">
        <v>1E-3</v>
      </c>
      <c r="F23" s="5">
        <v>3.4000000000000002E-3</v>
      </c>
      <c r="G23" s="3"/>
      <c r="H23" s="5">
        <v>3.0000000000000003E-4</v>
      </c>
      <c r="I23" s="5">
        <v>2.4999999999999996E-3</v>
      </c>
      <c r="J23" s="3"/>
      <c r="K23" s="5">
        <v>6.000000000000001E-3</v>
      </c>
      <c r="L23" s="5">
        <v>4.6666666666666671E-3</v>
      </c>
      <c r="M23" s="3"/>
      <c r="N23" s="5">
        <v>0</v>
      </c>
      <c r="O23" s="5">
        <v>0</v>
      </c>
      <c r="P23" s="3"/>
      <c r="Q23" s="5">
        <v>0</v>
      </c>
      <c r="R23" s="5">
        <v>3.0000000000000001E-3</v>
      </c>
      <c r="S23" s="3"/>
      <c r="T23" s="5">
        <v>2.5714285714285717E-3</v>
      </c>
      <c r="U23" s="5">
        <v>7.7142857142857143E-3</v>
      </c>
      <c r="V23" s="3"/>
      <c r="W23" s="5">
        <v>6.5000000000000006E-3</v>
      </c>
      <c r="X23" s="5">
        <v>2E-3</v>
      </c>
      <c r="Y23" s="3"/>
      <c r="Z23" s="5">
        <v>4.0000000000000001E-3</v>
      </c>
      <c r="AA23" s="5">
        <v>3.0000000000000001E-3</v>
      </c>
      <c r="AB23" s="3"/>
      <c r="AC23" s="5">
        <v>2.0000000000000001E-4</v>
      </c>
      <c r="AD23" s="5">
        <v>8.0000000000000002E-3</v>
      </c>
      <c r="AE23" s="3"/>
      <c r="AF23" s="5">
        <v>0</v>
      </c>
      <c r="AG23" s="5">
        <v>0.01</v>
      </c>
    </row>
    <row r="24" spans="1:33" ht="15.75" x14ac:dyDescent="0.25">
      <c r="A24" s="1"/>
      <c r="B24" s="5"/>
      <c r="C24" s="5"/>
      <c r="D24" s="3"/>
      <c r="E24" s="5"/>
      <c r="F24" s="5"/>
      <c r="G24" s="3"/>
      <c r="H24" s="5"/>
      <c r="I24" s="5"/>
      <c r="J24" s="3"/>
      <c r="K24" s="5"/>
      <c r="L24" s="5"/>
      <c r="M24" s="3"/>
      <c r="N24" s="5"/>
      <c r="O24" s="5"/>
      <c r="P24" s="3"/>
      <c r="Q24" s="5"/>
      <c r="R24" s="5"/>
      <c r="S24" s="3"/>
      <c r="T24" s="5"/>
      <c r="U24" s="5"/>
      <c r="V24" s="3"/>
      <c r="W24" s="5"/>
      <c r="X24" s="5"/>
      <c r="Y24" s="3"/>
      <c r="Z24" s="5"/>
      <c r="AA24" s="5"/>
      <c r="AB24" s="3"/>
      <c r="AC24" s="5"/>
      <c r="AD24" s="5"/>
      <c r="AE24" s="3"/>
      <c r="AF24" s="5"/>
      <c r="AG24" s="5"/>
    </row>
    <row r="25" spans="1:33" ht="15.75" x14ac:dyDescent="0.25">
      <c r="A25" s="1" t="s">
        <v>57</v>
      </c>
      <c r="B25" s="5"/>
      <c r="C25" s="5"/>
      <c r="D25" s="3"/>
      <c r="E25" s="5"/>
      <c r="F25" s="5"/>
      <c r="G25" s="3"/>
      <c r="H25" s="5"/>
      <c r="I25" s="5"/>
      <c r="J25" s="3"/>
      <c r="K25" s="5"/>
      <c r="L25" s="5"/>
      <c r="M25" s="3"/>
      <c r="N25" s="5"/>
      <c r="O25" s="5"/>
      <c r="P25" s="3"/>
      <c r="Q25" s="5"/>
      <c r="R25" s="5"/>
      <c r="S25" s="3"/>
      <c r="T25" s="5"/>
      <c r="U25" s="5"/>
      <c r="V25" s="3"/>
      <c r="W25" s="5"/>
      <c r="X25" s="5"/>
      <c r="Y25" s="3"/>
      <c r="Z25" s="5"/>
      <c r="AA25" s="5"/>
      <c r="AB25" s="3"/>
      <c r="AC25" s="5"/>
      <c r="AD25" s="5"/>
      <c r="AE25" s="3"/>
      <c r="AF25" s="5"/>
      <c r="AG25" s="5"/>
    </row>
    <row r="26" spans="1:33" ht="15.75" x14ac:dyDescent="0.25">
      <c r="A26" s="1"/>
      <c r="B26" s="5" t="s">
        <v>19</v>
      </c>
      <c r="C26" s="5" t="s">
        <v>19</v>
      </c>
      <c r="D26" s="3"/>
      <c r="E26" s="5" t="s">
        <v>19</v>
      </c>
      <c r="F26" s="5" t="s">
        <v>22</v>
      </c>
      <c r="G26" s="3"/>
      <c r="H26" s="5" t="s">
        <v>34</v>
      </c>
      <c r="I26" s="5" t="s">
        <v>58</v>
      </c>
      <c r="J26" s="3"/>
      <c r="K26" s="5" t="s">
        <v>25</v>
      </c>
      <c r="L26" s="5" t="s">
        <v>24</v>
      </c>
      <c r="M26" s="3"/>
      <c r="N26" s="5" t="s">
        <v>40</v>
      </c>
      <c r="O26" s="5" t="s">
        <v>40</v>
      </c>
      <c r="P26" s="3"/>
      <c r="Q26" s="5" t="s">
        <v>43</v>
      </c>
      <c r="R26" s="5" t="s">
        <v>41</v>
      </c>
      <c r="S26" s="3"/>
      <c r="T26" s="5" t="s">
        <v>51</v>
      </c>
      <c r="U26" s="5" t="s">
        <v>51</v>
      </c>
      <c r="V26" s="3"/>
      <c r="W26" s="5" t="s">
        <v>42</v>
      </c>
      <c r="X26" s="5" t="s">
        <v>42</v>
      </c>
      <c r="Y26" s="3"/>
      <c r="Z26" s="5" t="s">
        <v>41</v>
      </c>
      <c r="AA26" s="5" t="s">
        <v>43</v>
      </c>
      <c r="AB26" s="3"/>
      <c r="AC26" s="5" t="s">
        <v>27</v>
      </c>
      <c r="AD26" s="5" t="s">
        <v>24</v>
      </c>
      <c r="AE26" s="3"/>
      <c r="AF26" s="5" t="s">
        <v>43</v>
      </c>
      <c r="AG26" s="5" t="s">
        <v>42</v>
      </c>
    </row>
    <row r="27" spans="1:33" ht="15.75" x14ac:dyDescent="0.25">
      <c r="A27" s="1"/>
      <c r="B27" s="5" t="s">
        <v>22</v>
      </c>
      <c r="C27" s="5" t="s">
        <v>22</v>
      </c>
      <c r="D27" s="3"/>
      <c r="E27" s="5" t="s">
        <v>22</v>
      </c>
      <c r="F27" s="5" t="s">
        <v>22</v>
      </c>
      <c r="G27" s="3"/>
      <c r="H27" s="5" t="s">
        <v>32</v>
      </c>
      <c r="I27" s="5" t="s">
        <v>35</v>
      </c>
      <c r="J27" s="3"/>
      <c r="K27" s="5" t="s">
        <v>27</v>
      </c>
      <c r="L27" s="5" t="s">
        <v>24</v>
      </c>
      <c r="M27" s="3"/>
      <c r="N27" s="5" t="s">
        <v>39</v>
      </c>
      <c r="O27" s="5" t="s">
        <v>39</v>
      </c>
      <c r="P27" s="3"/>
      <c r="Q27" s="5" t="s">
        <v>41</v>
      </c>
      <c r="R27" s="5" t="s">
        <v>41</v>
      </c>
      <c r="S27" s="3"/>
      <c r="T27" s="5" t="s">
        <v>50</v>
      </c>
      <c r="U27" s="5" t="s">
        <v>47</v>
      </c>
      <c r="V27" s="3"/>
      <c r="W27" s="5" t="s">
        <v>43</v>
      </c>
      <c r="X27" s="5" t="s">
        <v>41</v>
      </c>
      <c r="Y27" s="3"/>
      <c r="Z27" s="5" t="s">
        <v>41</v>
      </c>
      <c r="AA27" s="5" t="s">
        <v>41</v>
      </c>
      <c r="AB27" s="3"/>
      <c r="AC27" s="5" t="s">
        <v>24</v>
      </c>
      <c r="AD27" s="5" t="s">
        <v>24</v>
      </c>
      <c r="AE27" s="3"/>
      <c r="AF27" s="5" t="s">
        <v>43</v>
      </c>
      <c r="AG27" s="5" t="s">
        <v>42</v>
      </c>
    </row>
    <row r="28" spans="1:33" ht="15.75" x14ac:dyDescent="0.25">
      <c r="A28" s="1"/>
      <c r="B28" s="5" t="s">
        <v>22</v>
      </c>
      <c r="C28" s="5" t="s">
        <v>22</v>
      </c>
      <c r="D28" s="3"/>
      <c r="E28" s="5" t="s">
        <v>22</v>
      </c>
      <c r="F28" s="5" t="s">
        <v>22</v>
      </c>
      <c r="G28" s="3"/>
      <c r="H28" s="5" t="s">
        <v>28</v>
      </c>
      <c r="I28" s="5" t="s">
        <v>28</v>
      </c>
      <c r="J28" s="3"/>
      <c r="K28" s="5" t="s">
        <v>27</v>
      </c>
      <c r="L28" s="5" t="s">
        <v>25</v>
      </c>
      <c r="M28" s="3"/>
      <c r="N28" s="5" t="s">
        <v>39</v>
      </c>
      <c r="O28" s="5" t="s">
        <v>39</v>
      </c>
      <c r="P28" s="3"/>
      <c r="Q28" s="5" t="s">
        <v>41</v>
      </c>
      <c r="R28" s="5" t="s">
        <v>42</v>
      </c>
      <c r="S28" s="3"/>
      <c r="T28" s="5" t="s">
        <v>49</v>
      </c>
      <c r="U28" s="5" t="s">
        <v>49</v>
      </c>
      <c r="V28" s="3"/>
      <c r="W28" s="5" t="s">
        <v>41</v>
      </c>
      <c r="X28" s="5" t="s">
        <v>41</v>
      </c>
      <c r="Y28" s="3"/>
      <c r="Z28" s="5" t="s">
        <v>43</v>
      </c>
      <c r="AA28" s="5" t="s">
        <v>43</v>
      </c>
      <c r="AB28" s="3"/>
      <c r="AC28" s="5" t="s">
        <v>24</v>
      </c>
      <c r="AD28" s="5" t="s">
        <v>25</v>
      </c>
      <c r="AE28" s="3"/>
      <c r="AF28" s="5" t="s">
        <v>41</v>
      </c>
      <c r="AG28" s="5" t="s">
        <v>41</v>
      </c>
    </row>
    <row r="29" spans="1:33" ht="15.75" x14ac:dyDescent="0.25">
      <c r="A29" s="1"/>
      <c r="B29" s="6">
        <f>(0.0223+0.0388+0.0401+0.0398)/4</f>
        <v>3.5250000000000004E-2</v>
      </c>
      <c r="C29" s="6">
        <f>(0.0285+0.0201+0.0426+0.0238)/4</f>
        <v>2.8750000000000001E-2</v>
      </c>
      <c r="D29" s="3"/>
      <c r="E29" s="6">
        <f>(0.0125+0.0165+0.0203+0.00189)/4</f>
        <v>1.27975E-2</v>
      </c>
      <c r="F29" s="6">
        <f>(-0.00125-0.0139-0.00432-0.0185)/4</f>
        <v>-9.4924999999999992E-3</v>
      </c>
      <c r="G29" s="3"/>
      <c r="H29" s="6">
        <f>(0.0166-0.00106-0.000705-0.000369-0.00885-0.0118-0.00851-0.0163-0.00474+0.00278)/10</f>
        <v>-3.2954000000000004E-3</v>
      </c>
      <c r="I29" s="6">
        <f>(-0.0114-0.0105-0.0164-0.00577+0.0031+0.000111+0.00761+0.0136+0.00921+0.0102)/10</f>
        <v>-2.3899999999999964E-5</v>
      </c>
      <c r="J29" s="3"/>
      <c r="K29" s="6">
        <f>(0.102+0.0332+0.0187-0.0177-0.0389)/5</f>
        <v>1.9459999999999998E-2</v>
      </c>
      <c r="L29" s="6">
        <f>(-0.09-0.0414-0.0354-0.032-0.0122)/5</f>
        <v>-4.2200000000000001E-2</v>
      </c>
      <c r="M29" s="3"/>
      <c r="N29" s="6">
        <v>2.5100000000000001E-3</v>
      </c>
      <c r="O29" s="6">
        <v>1.0200000000000001E-2</v>
      </c>
      <c r="P29" s="3"/>
      <c r="Q29" s="6">
        <f>(-0.00345+0.0109)/2</f>
        <v>3.725E-3</v>
      </c>
      <c r="R29" s="6">
        <f>(-0.0478-0.0403)/2</f>
        <v>-4.4050000000000006E-2</v>
      </c>
      <c r="S29" s="3"/>
      <c r="T29" s="6">
        <f>(-0.0521+0.0026+0.0395+0.0177-0.0102+0.000197+0.0342)/7</f>
        <v>4.5567142857142863E-3</v>
      </c>
      <c r="U29" s="6">
        <f>(0.0155-0.00536-0.0347+0.0129+0.0479+0.0506+0.0581)/7</f>
        <v>2.0705714285714289E-2</v>
      </c>
      <c r="V29" s="3"/>
      <c r="W29" s="6">
        <f>(0.0135+0.0788)/2</f>
        <v>4.6149999999999997E-2</v>
      </c>
      <c r="X29" s="6">
        <f>(0.027+0.0101)/2</f>
        <v>1.8550000000000001E-2</v>
      </c>
      <c r="Y29" s="3"/>
      <c r="Z29" s="6">
        <f>(-0.00342-0.0677)/2</f>
        <v>-3.5560000000000001E-2</v>
      </c>
      <c r="AA29" s="6">
        <f>(-0.0861+0.0003)/2</f>
        <v>-4.2900000000000001E-2</v>
      </c>
      <c r="AB29" s="3"/>
      <c r="AC29" s="6">
        <f>(0.000132-0.0251-0.00307-0.00835-0.00985)/5</f>
        <v>-9.2475999999999999E-3</v>
      </c>
      <c r="AD29" s="6">
        <f>(-0.000712-0.0163-0.0401-0.0571-0.0493)/5</f>
        <v>-3.27024E-2</v>
      </c>
      <c r="AE29" s="3"/>
      <c r="AF29" s="6">
        <f>(-0.00446+0.00196)/2</f>
        <v>-1.2500000000000002E-3</v>
      </c>
      <c r="AG29" s="6">
        <f>(0.0717+0.0581)/2</f>
        <v>6.4899999999999999E-2</v>
      </c>
    </row>
    <row r="30" spans="1:33" ht="18.75" x14ac:dyDescent="0.25">
      <c r="A30" s="1" t="s">
        <v>7</v>
      </c>
      <c r="B30">
        <v>3.0000000000000001E-3</v>
      </c>
      <c r="C30">
        <v>2E-3</v>
      </c>
      <c r="E30">
        <v>6.0000000000000006E-4</v>
      </c>
      <c r="F30">
        <v>3.2000000000000002E-3</v>
      </c>
      <c r="H30">
        <v>1.3000000000000002E-3</v>
      </c>
      <c r="I30">
        <v>5.2000000000000006E-3</v>
      </c>
      <c r="K30">
        <v>8.2222222222222228E-3</v>
      </c>
      <c r="L30">
        <v>4.6666666666666671E-3</v>
      </c>
      <c r="N30">
        <v>0</v>
      </c>
      <c r="O30">
        <v>5.0000000000000001E-3</v>
      </c>
      <c r="Q30">
        <v>0</v>
      </c>
      <c r="R30">
        <v>5.0000000000000001E-3</v>
      </c>
      <c r="T30">
        <v>2.0000000000000005E-3</v>
      </c>
      <c r="U30">
        <v>8.4285714285714294E-3</v>
      </c>
      <c r="W30">
        <v>8.5000000000000006E-3</v>
      </c>
      <c r="X30">
        <v>2E-3</v>
      </c>
      <c r="Z30">
        <v>5.4999999999999997E-3</v>
      </c>
      <c r="AA30">
        <v>4.0000000000000001E-3</v>
      </c>
      <c r="AC30">
        <v>4.0000000000000002E-4</v>
      </c>
      <c r="AD30">
        <v>6.4000000000000003E-3</v>
      </c>
      <c r="AF30">
        <v>0</v>
      </c>
      <c r="AG30">
        <v>0.01</v>
      </c>
    </row>
  </sheetData>
  <mergeCells count="11">
    <mergeCell ref="Q2:R2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opLeftCell="B122" workbookViewId="0">
      <selection activeCell="Q145" activeCellId="8" sqref="A145 C145 E145 G145 I145 K145 M145 O145 Q145"/>
    </sheetView>
  </sheetViews>
  <sheetFormatPr defaultRowHeight="15" x14ac:dyDescent="0.25"/>
  <cols>
    <col min="2" max="2" width="12.7109375" bestFit="1" customWidth="1"/>
    <col min="3" max="3" width="12.42578125" bestFit="1" customWidth="1"/>
    <col min="4" max="4" width="13.85546875" bestFit="1" customWidth="1"/>
    <col min="5" max="5" width="13.42578125" bestFit="1" customWidth="1"/>
    <col min="6" max="6" width="12.7109375" bestFit="1" customWidth="1"/>
    <col min="7" max="7" width="12.28515625" bestFit="1" customWidth="1"/>
    <col min="8" max="8" width="14" bestFit="1" customWidth="1"/>
    <col min="9" max="9" width="11.7109375" bestFit="1" customWidth="1"/>
    <col min="10" max="10" width="14" bestFit="1" customWidth="1"/>
    <col min="11" max="11" width="13.5703125" bestFit="1" customWidth="1"/>
    <col min="12" max="12" width="13.28515625" bestFit="1" customWidth="1"/>
    <col min="13" max="13" width="12.7109375" bestFit="1" customWidth="1"/>
    <col min="14" max="14" width="12.85546875" bestFit="1" customWidth="1"/>
    <col min="15" max="15" width="12.42578125" bestFit="1" customWidth="1"/>
    <col min="16" max="16" width="15.140625" bestFit="1" customWidth="1"/>
    <col min="17" max="17" width="14.42578125" bestFit="1" customWidth="1"/>
  </cols>
  <sheetData>
    <row r="1" spans="1:18" x14ac:dyDescent="0.25">
      <c r="B1" t="s">
        <v>232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526</v>
      </c>
    </row>
    <row r="2" spans="1:18" x14ac:dyDescent="0.25">
      <c r="A2" t="s">
        <v>60</v>
      </c>
      <c r="B2">
        <v>9.3500000000000007E-3</v>
      </c>
      <c r="C2" t="s">
        <v>61</v>
      </c>
      <c r="D2" t="s">
        <v>62</v>
      </c>
      <c r="E2">
        <v>3.5299999999999998E-2</v>
      </c>
      <c r="F2">
        <v>-4.4200000000000003E-2</v>
      </c>
      <c r="G2">
        <v>8.4400000000000003E-2</v>
      </c>
      <c r="H2" t="s">
        <v>63</v>
      </c>
      <c r="I2">
        <v>4.5699999999999998E-2</v>
      </c>
      <c r="J2">
        <v>-2.47E-2</v>
      </c>
      <c r="K2">
        <v>1.6199999999999999E-2</v>
      </c>
      <c r="L2">
        <v>3.8600000000000001E-3</v>
      </c>
      <c r="M2">
        <v>-2.2100000000000002E-2</v>
      </c>
      <c r="N2">
        <v>-7.9200000000000007E-2</v>
      </c>
      <c r="O2">
        <v>2.6100000000000002E-2</v>
      </c>
      <c r="P2">
        <v>-5.21E-2</v>
      </c>
      <c r="Q2">
        <v>1.55E-2</v>
      </c>
      <c r="R2">
        <v>1</v>
      </c>
    </row>
    <row r="3" spans="1:18" x14ac:dyDescent="0.25">
      <c r="B3">
        <v>-0.1</v>
      </c>
      <c r="C3">
        <v>-2.33</v>
      </c>
      <c r="D3">
        <v>-3.27</v>
      </c>
      <c r="E3">
        <v>-0.74</v>
      </c>
      <c r="F3" t="s">
        <v>299</v>
      </c>
      <c r="G3">
        <v>-1.65</v>
      </c>
      <c r="H3">
        <v>-2.89</v>
      </c>
      <c r="I3">
        <v>-1.68</v>
      </c>
      <c r="J3" t="s">
        <v>450</v>
      </c>
      <c r="K3">
        <v>-0.61</v>
      </c>
      <c r="L3">
        <v>-0.15</v>
      </c>
      <c r="M3" t="s">
        <v>453</v>
      </c>
      <c r="N3" t="s">
        <v>366</v>
      </c>
      <c r="O3">
        <v>-0.27</v>
      </c>
      <c r="P3" t="s">
        <v>330</v>
      </c>
      <c r="Q3">
        <v>-0.23</v>
      </c>
    </row>
    <row r="4" spans="1:18" x14ac:dyDescent="0.25">
      <c r="A4" t="s">
        <v>64</v>
      </c>
      <c r="B4">
        <v>0</v>
      </c>
      <c r="C4">
        <v>1.7999999999999999E-2</v>
      </c>
      <c r="D4">
        <v>2.3E-2</v>
      </c>
      <c r="E4">
        <v>2E-3</v>
      </c>
      <c r="F4">
        <v>2E-3</v>
      </c>
      <c r="G4">
        <v>8.0000000000000002E-3</v>
      </c>
      <c r="H4">
        <v>1.2999999999999999E-2</v>
      </c>
      <c r="I4">
        <v>8.0000000000000002E-3</v>
      </c>
      <c r="J4">
        <v>1E-3</v>
      </c>
      <c r="K4">
        <v>1E-3</v>
      </c>
      <c r="L4">
        <v>0</v>
      </c>
      <c r="M4">
        <v>1E-3</v>
      </c>
      <c r="N4">
        <v>3.0000000000000001E-3</v>
      </c>
      <c r="O4">
        <v>0</v>
      </c>
      <c r="P4">
        <v>2E-3</v>
      </c>
      <c r="Q4">
        <v>0</v>
      </c>
    </row>
    <row r="5" spans="1:18" x14ac:dyDescent="0.25">
      <c r="A5" t="s">
        <v>65</v>
      </c>
      <c r="B5" t="s">
        <v>66</v>
      </c>
      <c r="C5">
        <v>1.9599999999999999E-2</v>
      </c>
      <c r="D5" t="s">
        <v>67</v>
      </c>
      <c r="E5">
        <v>1.9699999999999999E-2</v>
      </c>
      <c r="F5">
        <v>2.5499999999999998E-2</v>
      </c>
      <c r="G5">
        <v>-1.11E-2</v>
      </c>
      <c r="H5" t="s">
        <v>68</v>
      </c>
      <c r="I5" t="s">
        <v>69</v>
      </c>
      <c r="J5">
        <v>-5.5199999999999997E-3</v>
      </c>
      <c r="K5">
        <v>3.01E-4</v>
      </c>
      <c r="L5">
        <v>-1.16E-3</v>
      </c>
      <c r="M5">
        <v>-0.01</v>
      </c>
      <c r="N5">
        <v>1.1900000000000001E-3</v>
      </c>
      <c r="O5">
        <v>1.0200000000000001E-2</v>
      </c>
      <c r="P5">
        <v>2.5999999999999999E-3</v>
      </c>
      <c r="Q5">
        <v>-5.3600000000000002E-3</v>
      </c>
      <c r="R5">
        <v>4</v>
      </c>
    </row>
    <row r="6" spans="1:18" x14ac:dyDescent="0.25">
      <c r="B6">
        <v>-2.67</v>
      </c>
      <c r="C6">
        <v>-1.1000000000000001</v>
      </c>
      <c r="D6">
        <v>-3.5</v>
      </c>
      <c r="E6">
        <v>-1.88</v>
      </c>
      <c r="F6">
        <v>-1.82</v>
      </c>
      <c r="G6" t="s">
        <v>300</v>
      </c>
      <c r="H6">
        <v>-2.82</v>
      </c>
      <c r="I6">
        <v>-3.69</v>
      </c>
      <c r="J6" t="s">
        <v>455</v>
      </c>
      <c r="K6">
        <v>-0.04</v>
      </c>
      <c r="L6" t="s">
        <v>325</v>
      </c>
      <c r="M6" t="s">
        <v>342</v>
      </c>
      <c r="N6">
        <v>-0.05</v>
      </c>
      <c r="O6">
        <v>-0.26</v>
      </c>
      <c r="P6">
        <v>-0.12</v>
      </c>
      <c r="Q6" t="s">
        <v>456</v>
      </c>
    </row>
    <row r="7" spans="1:18" x14ac:dyDescent="0.25">
      <c r="A7" t="s">
        <v>64</v>
      </c>
      <c r="B7">
        <v>1.2999999999999999E-2</v>
      </c>
      <c r="C7">
        <v>2E-3</v>
      </c>
      <c r="D7">
        <v>2.7E-2</v>
      </c>
      <c r="E7">
        <v>5.0000000000000001E-3</v>
      </c>
      <c r="F7">
        <v>8.0000000000000002E-3</v>
      </c>
      <c r="G7">
        <v>2E-3</v>
      </c>
      <c r="H7">
        <v>1.4E-2</v>
      </c>
      <c r="I7">
        <v>0.02</v>
      </c>
      <c r="J7">
        <v>1E-3</v>
      </c>
      <c r="K7">
        <v>0</v>
      </c>
      <c r="L7">
        <v>0</v>
      </c>
      <c r="M7">
        <v>2E-3</v>
      </c>
      <c r="N7">
        <v>0</v>
      </c>
      <c r="O7">
        <v>0</v>
      </c>
      <c r="P7">
        <v>0</v>
      </c>
      <c r="Q7">
        <v>0</v>
      </c>
    </row>
    <row r="8" spans="1:18" x14ac:dyDescent="0.25">
      <c r="A8" t="s">
        <v>70</v>
      </c>
      <c r="B8">
        <v>2.2700000000000001E-2</v>
      </c>
      <c r="C8" t="s">
        <v>71</v>
      </c>
      <c r="D8" t="s">
        <v>72</v>
      </c>
      <c r="E8" t="s">
        <v>73</v>
      </c>
      <c r="F8">
        <v>-1.2E-2</v>
      </c>
      <c r="G8" t="s">
        <v>74</v>
      </c>
      <c r="H8" t="s">
        <v>75</v>
      </c>
      <c r="I8" t="s">
        <v>76</v>
      </c>
      <c r="J8">
        <v>-1.7299999999999999E-2</v>
      </c>
      <c r="K8" t="s">
        <v>243</v>
      </c>
      <c r="L8">
        <v>-1.0200000000000001E-2</v>
      </c>
      <c r="M8">
        <v>-3.3899999999999998E-3</v>
      </c>
      <c r="N8" t="s">
        <v>244</v>
      </c>
      <c r="O8">
        <v>2.5999999999999999E-3</v>
      </c>
      <c r="P8" t="s">
        <v>245</v>
      </c>
      <c r="Q8">
        <v>-3.4700000000000002E-2</v>
      </c>
      <c r="R8">
        <v>9</v>
      </c>
    </row>
    <row r="9" spans="1:18" x14ac:dyDescent="0.25">
      <c r="B9">
        <v>-0.64</v>
      </c>
      <c r="C9">
        <v>-4.9000000000000004</v>
      </c>
      <c r="D9">
        <v>-2.17</v>
      </c>
      <c r="E9">
        <v>-5.04</v>
      </c>
      <c r="F9" t="s">
        <v>301</v>
      </c>
      <c r="G9">
        <v>-3.1</v>
      </c>
      <c r="H9">
        <v>-2.4</v>
      </c>
      <c r="I9">
        <v>-2.06</v>
      </c>
      <c r="J9" t="s">
        <v>428</v>
      </c>
      <c r="K9">
        <v>-2.5</v>
      </c>
      <c r="L9" t="s">
        <v>457</v>
      </c>
      <c r="M9" t="s">
        <v>458</v>
      </c>
      <c r="N9">
        <v>-2.11</v>
      </c>
      <c r="O9">
        <v>-0.05</v>
      </c>
      <c r="P9">
        <v>-2.15</v>
      </c>
      <c r="Q9" t="s">
        <v>375</v>
      </c>
    </row>
    <row r="10" spans="1:18" x14ac:dyDescent="0.25">
      <c r="A10" t="s">
        <v>64</v>
      </c>
      <c r="B10">
        <v>1E-3</v>
      </c>
      <c r="C10">
        <v>0.04</v>
      </c>
      <c r="D10">
        <v>0.01</v>
      </c>
      <c r="E10">
        <v>4.2000000000000003E-2</v>
      </c>
      <c r="F10">
        <v>1E-3</v>
      </c>
      <c r="G10">
        <v>3.5999999999999997E-2</v>
      </c>
      <c r="H10">
        <v>1.4E-2</v>
      </c>
      <c r="I10">
        <v>0.01</v>
      </c>
      <c r="J10">
        <v>3.0000000000000001E-3</v>
      </c>
      <c r="K10">
        <v>8.0000000000000002E-3</v>
      </c>
      <c r="L10">
        <v>1E-3</v>
      </c>
      <c r="M10">
        <v>0</v>
      </c>
      <c r="N10">
        <v>6.0000000000000001E-3</v>
      </c>
      <c r="O10">
        <v>0</v>
      </c>
      <c r="P10">
        <v>5.0000000000000001E-3</v>
      </c>
      <c r="Q10">
        <v>3.0000000000000001E-3</v>
      </c>
    </row>
    <row r="11" spans="1:18" x14ac:dyDescent="0.25">
      <c r="A11" t="s">
        <v>77</v>
      </c>
      <c r="B11">
        <v>4.7899999999999998E-2</v>
      </c>
      <c r="C11" t="s">
        <v>78</v>
      </c>
      <c r="D11">
        <v>-7.8799999999999996E-4</v>
      </c>
      <c r="E11" t="s">
        <v>79</v>
      </c>
      <c r="F11">
        <v>-2.5100000000000001E-3</v>
      </c>
      <c r="G11">
        <v>2.4299999999999999E-2</v>
      </c>
      <c r="H11">
        <v>1.5599999999999999E-2</v>
      </c>
      <c r="I11" t="s">
        <v>80</v>
      </c>
      <c r="J11">
        <v>-2.23E-2</v>
      </c>
      <c r="K11" t="s">
        <v>246</v>
      </c>
      <c r="L11">
        <v>-1.0999999999999999E-2</v>
      </c>
      <c r="M11">
        <v>1.5599999999999999E-2</v>
      </c>
      <c r="N11">
        <v>1.6400000000000001E-2</v>
      </c>
      <c r="O11">
        <v>3.4700000000000002E-2</v>
      </c>
      <c r="P11">
        <v>1.77E-2</v>
      </c>
      <c r="Q11">
        <v>1.29E-2</v>
      </c>
      <c r="R11">
        <v>4</v>
      </c>
    </row>
    <row r="12" spans="1:18" x14ac:dyDescent="0.25">
      <c r="B12">
        <v>-1.79</v>
      </c>
      <c r="C12">
        <v>-2.2999999999999998</v>
      </c>
      <c r="D12" t="s">
        <v>302</v>
      </c>
      <c r="E12">
        <v>-5.68</v>
      </c>
      <c r="F12" t="s">
        <v>303</v>
      </c>
      <c r="G12">
        <v>-1.64</v>
      </c>
      <c r="H12">
        <v>-1.59</v>
      </c>
      <c r="I12">
        <v>-3.99</v>
      </c>
      <c r="J12" t="s">
        <v>459</v>
      </c>
      <c r="K12">
        <v>-2.16</v>
      </c>
      <c r="L12" t="s">
        <v>395</v>
      </c>
      <c r="M12">
        <v>-1.67</v>
      </c>
      <c r="N12">
        <v>-0.73</v>
      </c>
      <c r="O12">
        <v>-1.01</v>
      </c>
      <c r="P12">
        <v>-0.94</v>
      </c>
      <c r="Q12">
        <v>-0.51</v>
      </c>
    </row>
    <row r="13" spans="1:18" x14ac:dyDescent="0.25">
      <c r="A13" t="s">
        <v>64</v>
      </c>
      <c r="B13">
        <v>6.0000000000000001E-3</v>
      </c>
      <c r="C13">
        <v>1.0999999999999999E-2</v>
      </c>
      <c r="D13">
        <v>0</v>
      </c>
      <c r="E13">
        <v>4.5999999999999999E-2</v>
      </c>
      <c r="F13">
        <v>0</v>
      </c>
      <c r="G13">
        <v>7.0000000000000001E-3</v>
      </c>
      <c r="H13">
        <v>5.0000000000000001E-3</v>
      </c>
      <c r="I13">
        <v>2.8000000000000001E-2</v>
      </c>
      <c r="J13">
        <v>7.0000000000000001E-3</v>
      </c>
      <c r="K13">
        <v>7.0000000000000001E-3</v>
      </c>
      <c r="L13">
        <v>2E-3</v>
      </c>
      <c r="M13">
        <v>3.0000000000000001E-3</v>
      </c>
      <c r="N13">
        <v>1E-3</v>
      </c>
      <c r="O13">
        <v>3.0000000000000001E-3</v>
      </c>
      <c r="P13">
        <v>2E-3</v>
      </c>
      <c r="Q13">
        <v>1E-3</v>
      </c>
    </row>
    <row r="14" spans="1:18" x14ac:dyDescent="0.25">
      <c r="A14" t="s">
        <v>81</v>
      </c>
      <c r="B14">
        <v>3.1099999999999999E-2</v>
      </c>
      <c r="C14">
        <v>2.8500000000000001E-2</v>
      </c>
      <c r="D14">
        <v>-5.3200000000000001E-3</v>
      </c>
      <c r="E14" t="s">
        <v>82</v>
      </c>
      <c r="F14">
        <v>-9.2599999999999996E-4</v>
      </c>
      <c r="G14">
        <v>3.0599999999999998E-3</v>
      </c>
      <c r="H14">
        <v>8.7299999999999999E-3</v>
      </c>
      <c r="I14" t="s">
        <v>80</v>
      </c>
      <c r="J14">
        <v>-1.38E-2</v>
      </c>
      <c r="K14">
        <v>1.37E-2</v>
      </c>
      <c r="L14">
        <v>-1.41E-2</v>
      </c>
      <c r="M14">
        <v>8.3400000000000002E-3</v>
      </c>
      <c r="N14">
        <v>3.3600000000000001E-3</v>
      </c>
      <c r="O14">
        <v>5.6099999999999997E-2</v>
      </c>
      <c r="P14">
        <v>-1.0200000000000001E-2</v>
      </c>
      <c r="Q14">
        <v>4.7899999999999998E-2</v>
      </c>
      <c r="R14">
        <v>2</v>
      </c>
    </row>
    <row r="15" spans="1:18" x14ac:dyDescent="0.25">
      <c r="B15">
        <v>-1.46</v>
      </c>
      <c r="C15">
        <v>-1.25</v>
      </c>
      <c r="D15" t="s">
        <v>304</v>
      </c>
      <c r="E15">
        <v>-3.94</v>
      </c>
      <c r="F15" t="s">
        <v>305</v>
      </c>
      <c r="G15">
        <v>-0.23</v>
      </c>
      <c r="H15">
        <v>-1.01</v>
      </c>
      <c r="I15">
        <v>-4.03</v>
      </c>
      <c r="J15" t="s">
        <v>460</v>
      </c>
      <c r="K15">
        <v>-1.54</v>
      </c>
      <c r="L15" t="s">
        <v>461</v>
      </c>
      <c r="M15">
        <v>-1</v>
      </c>
      <c r="N15">
        <v>-0.15</v>
      </c>
      <c r="O15">
        <v>-1.53</v>
      </c>
      <c r="P15" t="s">
        <v>299</v>
      </c>
      <c r="Q15">
        <v>-1.75</v>
      </c>
    </row>
    <row r="16" spans="1:18" x14ac:dyDescent="0.25">
      <c r="A16" t="s">
        <v>64</v>
      </c>
      <c r="B16">
        <v>4.0000000000000001E-3</v>
      </c>
      <c r="C16">
        <v>5.0000000000000001E-3</v>
      </c>
      <c r="D16">
        <v>1E-3</v>
      </c>
      <c r="E16">
        <v>3.5000000000000003E-2</v>
      </c>
      <c r="F16">
        <v>0</v>
      </c>
      <c r="G16">
        <v>0</v>
      </c>
      <c r="H16">
        <v>3.0000000000000001E-3</v>
      </c>
      <c r="I16">
        <v>3.4000000000000002E-2</v>
      </c>
      <c r="J16">
        <v>4.0000000000000001E-3</v>
      </c>
      <c r="K16">
        <v>5.0000000000000001E-3</v>
      </c>
      <c r="L16">
        <v>4.0000000000000001E-3</v>
      </c>
      <c r="M16">
        <v>1E-3</v>
      </c>
      <c r="N16">
        <v>0</v>
      </c>
      <c r="O16">
        <v>1.0999999999999999E-2</v>
      </c>
      <c r="P16">
        <v>1E-3</v>
      </c>
      <c r="Q16">
        <v>1.4E-2</v>
      </c>
    </row>
    <row r="17" spans="1:18" x14ac:dyDescent="0.25">
      <c r="A17" t="s">
        <v>83</v>
      </c>
      <c r="B17" t="s">
        <v>84</v>
      </c>
      <c r="C17">
        <v>1.6400000000000001E-2</v>
      </c>
      <c r="D17">
        <v>1.0999999999999999E-2</v>
      </c>
      <c r="E17" t="s">
        <v>85</v>
      </c>
      <c r="F17">
        <v>2.8000000000000001E-2</v>
      </c>
      <c r="G17">
        <v>-3.7000000000000002E-3</v>
      </c>
      <c r="H17">
        <v>9.0600000000000003E-3</v>
      </c>
      <c r="I17" t="s">
        <v>86</v>
      </c>
      <c r="J17">
        <v>5.79E-3</v>
      </c>
      <c r="K17">
        <v>1.5299999999999999E-2</v>
      </c>
      <c r="L17">
        <v>-7.79E-3</v>
      </c>
      <c r="M17">
        <v>1.43E-2</v>
      </c>
      <c r="N17">
        <v>1.2500000000000001E-2</v>
      </c>
      <c r="O17">
        <v>6.2799999999999995E-2</v>
      </c>
      <c r="P17">
        <v>1.9699999999999999E-4</v>
      </c>
      <c r="Q17">
        <v>5.0599999999999999E-2</v>
      </c>
      <c r="R17">
        <v>3</v>
      </c>
    </row>
    <row r="18" spans="1:18" x14ac:dyDescent="0.25">
      <c r="B18">
        <v>-2.0699999999999998</v>
      </c>
      <c r="C18">
        <v>-0.87</v>
      </c>
      <c r="D18">
        <v>-0.77</v>
      </c>
      <c r="E18">
        <v>-2.86</v>
      </c>
      <c r="F18">
        <v>-1.63</v>
      </c>
      <c r="G18" t="s">
        <v>306</v>
      </c>
      <c r="H18">
        <v>-1.19</v>
      </c>
      <c r="I18">
        <v>-3.52</v>
      </c>
      <c r="J18">
        <v>-0.89</v>
      </c>
      <c r="K18">
        <v>-1.61</v>
      </c>
      <c r="L18" t="s">
        <v>462</v>
      </c>
      <c r="M18">
        <v>-1.6</v>
      </c>
      <c r="N18">
        <v>-0.48</v>
      </c>
      <c r="O18">
        <v>-1.62</v>
      </c>
      <c r="P18">
        <v>-0.01</v>
      </c>
      <c r="Q18">
        <v>-1.79</v>
      </c>
    </row>
    <row r="19" spans="1:18" x14ac:dyDescent="0.25">
      <c r="A19" t="s">
        <v>64</v>
      </c>
      <c r="B19">
        <v>1.6E-2</v>
      </c>
      <c r="C19">
        <v>2E-3</v>
      </c>
      <c r="D19">
        <v>2E-3</v>
      </c>
      <c r="E19">
        <v>2.1000000000000001E-2</v>
      </c>
      <c r="F19">
        <v>8.9999999999999993E-3</v>
      </c>
      <c r="G19">
        <v>0</v>
      </c>
      <c r="H19">
        <v>3.0000000000000001E-3</v>
      </c>
      <c r="I19">
        <v>3.2000000000000001E-2</v>
      </c>
      <c r="J19">
        <v>1E-3</v>
      </c>
      <c r="K19">
        <v>6.0000000000000001E-3</v>
      </c>
      <c r="L19">
        <v>1E-3</v>
      </c>
      <c r="M19">
        <v>4.0000000000000001E-3</v>
      </c>
      <c r="N19">
        <v>1E-3</v>
      </c>
      <c r="O19">
        <v>1.4999999999999999E-2</v>
      </c>
      <c r="P19">
        <v>0</v>
      </c>
      <c r="Q19">
        <v>1.7999999999999999E-2</v>
      </c>
    </row>
    <row r="20" spans="1:18" x14ac:dyDescent="0.25">
      <c r="A20" t="s">
        <v>87</v>
      </c>
      <c r="B20">
        <v>-1.01E-2</v>
      </c>
      <c r="C20" t="s">
        <v>88</v>
      </c>
      <c r="D20">
        <v>-4.3800000000000002E-3</v>
      </c>
      <c r="E20" t="s">
        <v>89</v>
      </c>
      <c r="F20">
        <v>-2.1100000000000001E-2</v>
      </c>
      <c r="G20">
        <v>1.8499999999999999E-2</v>
      </c>
      <c r="H20">
        <v>1.2699999999999999E-2</v>
      </c>
      <c r="I20" t="s">
        <v>90</v>
      </c>
      <c r="J20">
        <v>1.5399999999999999E-3</v>
      </c>
      <c r="K20" t="s">
        <v>247</v>
      </c>
      <c r="L20">
        <v>-0.02</v>
      </c>
      <c r="M20" t="s">
        <v>248</v>
      </c>
      <c r="N20">
        <v>5.96E-2</v>
      </c>
      <c r="O20" t="s">
        <v>249</v>
      </c>
      <c r="P20">
        <v>3.4200000000000001E-2</v>
      </c>
      <c r="Q20" t="s">
        <v>250</v>
      </c>
      <c r="R20">
        <v>7</v>
      </c>
    </row>
    <row r="21" spans="1:18" x14ac:dyDescent="0.25">
      <c r="B21" t="s">
        <v>307</v>
      </c>
      <c r="C21">
        <v>-2.23</v>
      </c>
      <c r="D21" t="s">
        <v>308</v>
      </c>
      <c r="E21">
        <v>-4.87</v>
      </c>
      <c r="F21" t="s">
        <v>309</v>
      </c>
      <c r="G21">
        <v>-1.25</v>
      </c>
      <c r="H21">
        <v>-1.28</v>
      </c>
      <c r="I21">
        <v>-3.97</v>
      </c>
      <c r="J21">
        <v>-0.16</v>
      </c>
      <c r="K21">
        <v>-2.8</v>
      </c>
      <c r="L21" t="s">
        <v>463</v>
      </c>
      <c r="M21">
        <v>-3.81</v>
      </c>
      <c r="N21">
        <v>-1.42</v>
      </c>
      <c r="O21">
        <v>-2.71</v>
      </c>
      <c r="P21">
        <v>-1.24</v>
      </c>
      <c r="Q21">
        <v>-2.58</v>
      </c>
    </row>
    <row r="22" spans="1:18" x14ac:dyDescent="0.25">
      <c r="A22" t="s">
        <v>64</v>
      </c>
      <c r="B22">
        <v>0</v>
      </c>
      <c r="C22">
        <v>1.9E-2</v>
      </c>
      <c r="D22">
        <v>0</v>
      </c>
      <c r="E22">
        <v>5.8000000000000003E-2</v>
      </c>
      <c r="F22">
        <v>5.0000000000000001E-3</v>
      </c>
      <c r="G22">
        <v>5.0000000000000001E-3</v>
      </c>
      <c r="H22">
        <v>5.0000000000000001E-3</v>
      </c>
      <c r="I22">
        <v>4.1000000000000002E-2</v>
      </c>
      <c r="J22">
        <v>0</v>
      </c>
      <c r="K22">
        <v>1.6E-2</v>
      </c>
      <c r="L22">
        <v>5.0000000000000001E-3</v>
      </c>
      <c r="M22">
        <v>2.9000000000000001E-2</v>
      </c>
      <c r="N22">
        <v>7.0000000000000001E-3</v>
      </c>
      <c r="O22">
        <v>2.5000000000000001E-2</v>
      </c>
      <c r="P22">
        <v>4.0000000000000001E-3</v>
      </c>
      <c r="Q22">
        <v>2.3E-2</v>
      </c>
    </row>
    <row r="23" spans="1:18" x14ac:dyDescent="0.25">
      <c r="A23" t="s">
        <v>91</v>
      </c>
      <c r="B23">
        <v>-2.5100000000000001E-2</v>
      </c>
      <c r="C23">
        <v>1.4999999999999999E-2</v>
      </c>
      <c r="D23">
        <v>-1.0200000000000001E-2</v>
      </c>
      <c r="E23">
        <v>-3.81E-3</v>
      </c>
      <c r="F23" t="s">
        <v>92</v>
      </c>
      <c r="G23">
        <v>1.5900000000000001E-2</v>
      </c>
      <c r="H23">
        <v>-2.3700000000000001E-3</v>
      </c>
      <c r="I23">
        <v>-3.3700000000000002E-3</v>
      </c>
      <c r="J23">
        <v>-6.3E-3</v>
      </c>
      <c r="K23">
        <v>-4.8399999999999997E-3</v>
      </c>
      <c r="L23">
        <v>-7.1900000000000002E-3</v>
      </c>
      <c r="M23">
        <v>-4.5500000000000002E-3</v>
      </c>
      <c r="N23">
        <v>-2.8400000000000001E-3</v>
      </c>
      <c r="O23">
        <v>-1.2400000000000001E-4</v>
      </c>
      <c r="P23">
        <v>2.5100000000000001E-3</v>
      </c>
      <c r="Q23">
        <v>1.0200000000000001E-2</v>
      </c>
    </row>
    <row r="24" spans="1:18" x14ac:dyDescent="0.25">
      <c r="B24" t="s">
        <v>310</v>
      </c>
      <c r="C24">
        <v>-1.1299999999999999</v>
      </c>
      <c r="D24" t="s">
        <v>311</v>
      </c>
      <c r="E24" t="s">
        <v>312</v>
      </c>
      <c r="F24" t="s">
        <v>313</v>
      </c>
      <c r="G24">
        <v>-1.68</v>
      </c>
      <c r="H24" t="s">
        <v>314</v>
      </c>
      <c r="I24" t="s">
        <v>315</v>
      </c>
      <c r="J24" t="s">
        <v>464</v>
      </c>
      <c r="K24" t="s">
        <v>465</v>
      </c>
      <c r="L24" t="s">
        <v>452</v>
      </c>
      <c r="M24" t="s">
        <v>466</v>
      </c>
      <c r="N24" t="s">
        <v>467</v>
      </c>
      <c r="O24" t="s">
        <v>468</v>
      </c>
      <c r="P24">
        <v>-0.5</v>
      </c>
      <c r="Q24">
        <v>-1.07</v>
      </c>
    </row>
    <row r="25" spans="1:18" x14ac:dyDescent="0.25">
      <c r="A25" t="s">
        <v>64</v>
      </c>
      <c r="B25">
        <v>1.9E-2</v>
      </c>
      <c r="C25">
        <v>5.0000000000000001E-3</v>
      </c>
      <c r="D25">
        <v>0.01</v>
      </c>
      <c r="E25">
        <v>1E-3</v>
      </c>
      <c r="F25">
        <v>2.9000000000000001E-2</v>
      </c>
      <c r="G25">
        <v>1.2999999999999999E-2</v>
      </c>
      <c r="H25">
        <v>1E-3</v>
      </c>
      <c r="I25">
        <v>2E-3</v>
      </c>
      <c r="J25">
        <v>5.0000000000000001E-3</v>
      </c>
      <c r="K25">
        <v>3.0000000000000001E-3</v>
      </c>
      <c r="L25">
        <v>6.0000000000000001E-3</v>
      </c>
      <c r="M25">
        <v>3.0000000000000001E-3</v>
      </c>
      <c r="N25">
        <v>0</v>
      </c>
      <c r="O25">
        <v>0</v>
      </c>
      <c r="P25">
        <v>0</v>
      </c>
      <c r="Q25">
        <v>5.0000000000000001E-3</v>
      </c>
    </row>
    <row r="26" spans="1:18" x14ac:dyDescent="0.25">
      <c r="A26" t="s">
        <v>93</v>
      </c>
      <c r="B26">
        <v>2.76E-2</v>
      </c>
      <c r="C26" t="s">
        <v>94</v>
      </c>
      <c r="D26">
        <v>-2.3599999999999999E-2</v>
      </c>
      <c r="E26" t="s">
        <v>95</v>
      </c>
      <c r="F26">
        <v>1.0800000000000001E-2</v>
      </c>
      <c r="G26" t="s">
        <v>96</v>
      </c>
      <c r="H26">
        <v>-2.3800000000000002E-2</v>
      </c>
      <c r="I26" t="s">
        <v>97</v>
      </c>
      <c r="J26">
        <v>-2.1700000000000001E-2</v>
      </c>
      <c r="K26">
        <v>1.8499999999999999E-2</v>
      </c>
      <c r="L26">
        <v>-2.7400000000000001E-2</v>
      </c>
      <c r="M26">
        <v>7.4200000000000004E-3</v>
      </c>
      <c r="N26">
        <v>-1.24E-2</v>
      </c>
      <c r="O26">
        <v>-1.2199999999999999E-3</v>
      </c>
      <c r="P26">
        <v>1.3200000000000001E-4</v>
      </c>
      <c r="Q26">
        <v>-7.1199999999999996E-4</v>
      </c>
    </row>
    <row r="27" spans="1:18" x14ac:dyDescent="0.25">
      <c r="B27">
        <v>-0.8</v>
      </c>
      <c r="C27">
        <v>-2.86</v>
      </c>
      <c r="D27" t="s">
        <v>316</v>
      </c>
      <c r="E27" t="s">
        <v>317</v>
      </c>
      <c r="F27">
        <v>-0.56999999999999995</v>
      </c>
      <c r="G27">
        <v>-2.13</v>
      </c>
      <c r="H27" t="s">
        <v>318</v>
      </c>
      <c r="I27" t="s">
        <v>319</v>
      </c>
      <c r="J27" t="s">
        <v>402</v>
      </c>
      <c r="K27">
        <v>-0.97</v>
      </c>
      <c r="L27" t="s">
        <v>442</v>
      </c>
      <c r="M27">
        <v>-0.3</v>
      </c>
      <c r="N27" t="s">
        <v>343</v>
      </c>
      <c r="O27" t="s">
        <v>469</v>
      </c>
      <c r="P27">
        <v>-0.01</v>
      </c>
      <c r="Q27" t="s">
        <v>380</v>
      </c>
    </row>
    <row r="28" spans="1:18" x14ac:dyDescent="0.25">
      <c r="A28" t="s">
        <v>64</v>
      </c>
      <c r="B28">
        <v>2E-3</v>
      </c>
      <c r="C28">
        <v>2.3E-2</v>
      </c>
      <c r="D28">
        <v>4.0000000000000001E-3</v>
      </c>
      <c r="E28">
        <v>2.3E-2</v>
      </c>
      <c r="F28">
        <v>1E-3</v>
      </c>
      <c r="G28">
        <v>1.0999999999999999E-2</v>
      </c>
      <c r="H28">
        <v>7.0000000000000001E-3</v>
      </c>
      <c r="I28">
        <v>1.7000000000000001E-2</v>
      </c>
      <c r="J28">
        <v>5.0000000000000001E-3</v>
      </c>
      <c r="K28">
        <v>3.0000000000000001E-3</v>
      </c>
      <c r="L28">
        <v>5.0000000000000001E-3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8" x14ac:dyDescent="0.25">
      <c r="A29" t="s">
        <v>98</v>
      </c>
      <c r="B29">
        <v>-6.8199999999999997E-3</v>
      </c>
      <c r="C29">
        <v>3.15E-2</v>
      </c>
      <c r="D29">
        <v>-1.12E-2</v>
      </c>
      <c r="E29" t="s">
        <v>99</v>
      </c>
      <c r="F29">
        <v>7.9000000000000008E-3</v>
      </c>
      <c r="G29">
        <v>1.7100000000000001E-2</v>
      </c>
      <c r="H29">
        <v>-2.2599999999999999E-2</v>
      </c>
      <c r="I29" t="s">
        <v>100</v>
      </c>
      <c r="J29">
        <v>2.29E-2</v>
      </c>
      <c r="K29">
        <v>-3.81E-3</v>
      </c>
      <c r="L29">
        <v>1.5900000000000001E-2</v>
      </c>
      <c r="M29">
        <v>-1.0500000000000001E-2</v>
      </c>
      <c r="N29">
        <v>-2.5700000000000001E-2</v>
      </c>
      <c r="O29">
        <v>-2.58E-2</v>
      </c>
      <c r="P29">
        <v>-2.5100000000000001E-2</v>
      </c>
      <c r="Q29">
        <v>-1.6299999999999999E-2</v>
      </c>
    </row>
    <row r="30" spans="1:18" x14ac:dyDescent="0.25">
      <c r="B30" t="s">
        <v>320</v>
      </c>
      <c r="C30">
        <v>-1.06</v>
      </c>
      <c r="D30" t="s">
        <v>321</v>
      </c>
      <c r="E30" t="s">
        <v>322</v>
      </c>
      <c r="F30">
        <v>-0.35</v>
      </c>
      <c r="G30">
        <v>-0.78</v>
      </c>
      <c r="H30" t="s">
        <v>323</v>
      </c>
      <c r="I30" t="s">
        <v>324</v>
      </c>
      <c r="J30">
        <v>-1.1299999999999999</v>
      </c>
      <c r="K30" t="s">
        <v>470</v>
      </c>
      <c r="L30">
        <v>-0.74</v>
      </c>
      <c r="M30" t="s">
        <v>471</v>
      </c>
      <c r="N30" t="s">
        <v>472</v>
      </c>
      <c r="O30" t="s">
        <v>457</v>
      </c>
      <c r="P30" t="s">
        <v>473</v>
      </c>
      <c r="Q30" t="s">
        <v>389</v>
      </c>
    </row>
    <row r="31" spans="1:18" x14ac:dyDescent="0.25">
      <c r="A31" t="s">
        <v>64</v>
      </c>
      <c r="B31">
        <v>0</v>
      </c>
      <c r="C31">
        <v>3.0000000000000001E-3</v>
      </c>
      <c r="D31">
        <v>1E-3</v>
      </c>
      <c r="E31">
        <v>3.4000000000000002E-2</v>
      </c>
      <c r="F31">
        <v>0</v>
      </c>
      <c r="G31">
        <v>2E-3</v>
      </c>
      <c r="H31">
        <v>6.0000000000000001E-3</v>
      </c>
      <c r="I31">
        <v>0.03</v>
      </c>
      <c r="J31">
        <v>5.0000000000000001E-3</v>
      </c>
      <c r="K31">
        <v>0</v>
      </c>
      <c r="L31">
        <v>1E-3</v>
      </c>
      <c r="M31">
        <v>1E-3</v>
      </c>
      <c r="N31">
        <v>1E-3</v>
      </c>
      <c r="O31">
        <v>1E-3</v>
      </c>
      <c r="P31">
        <v>2E-3</v>
      </c>
      <c r="Q31">
        <v>1E-3</v>
      </c>
    </row>
    <row r="32" spans="1:18" x14ac:dyDescent="0.25">
      <c r="A32" t="s">
        <v>101</v>
      </c>
      <c r="B32">
        <v>4.2799999999999998E-2</v>
      </c>
      <c r="C32">
        <v>-1.32E-2</v>
      </c>
      <c r="D32">
        <v>-2.5799999999999998E-3</v>
      </c>
      <c r="E32" t="s">
        <v>102</v>
      </c>
      <c r="F32">
        <v>2.75E-2</v>
      </c>
      <c r="G32">
        <v>-7.7000000000000002E-3</v>
      </c>
      <c r="H32">
        <v>-1.8800000000000001E-2</v>
      </c>
      <c r="I32" t="s">
        <v>103</v>
      </c>
      <c r="J32">
        <v>2.2499999999999999E-2</v>
      </c>
      <c r="K32">
        <v>1.7899999999999999E-3</v>
      </c>
      <c r="L32">
        <v>3.0700000000000002E-2</v>
      </c>
      <c r="M32">
        <v>-1.35E-2</v>
      </c>
      <c r="N32">
        <v>3.13E-3</v>
      </c>
      <c r="O32" t="s">
        <v>251</v>
      </c>
      <c r="P32">
        <v>-3.0699999999999998E-3</v>
      </c>
      <c r="Q32">
        <v>-4.0099999999999997E-2</v>
      </c>
    </row>
    <row r="33" spans="1:17" x14ac:dyDescent="0.25">
      <c r="B33">
        <v>-1.32</v>
      </c>
      <c r="C33" t="s">
        <v>314</v>
      </c>
      <c r="D33" t="s">
        <v>325</v>
      </c>
      <c r="E33" t="s">
        <v>326</v>
      </c>
      <c r="F33">
        <v>-1.75</v>
      </c>
      <c r="G33" t="s">
        <v>327</v>
      </c>
      <c r="H33" t="s">
        <v>328</v>
      </c>
      <c r="I33" t="s">
        <v>329</v>
      </c>
      <c r="J33">
        <v>-1.3</v>
      </c>
      <c r="K33">
        <v>-0.12</v>
      </c>
      <c r="L33">
        <v>-1.46</v>
      </c>
      <c r="M33" t="s">
        <v>474</v>
      </c>
      <c r="N33">
        <v>-0.09</v>
      </c>
      <c r="O33" t="s">
        <v>475</v>
      </c>
      <c r="P33" t="s">
        <v>325</v>
      </c>
      <c r="Q33" t="s">
        <v>365</v>
      </c>
    </row>
    <row r="34" spans="1:17" x14ac:dyDescent="0.25">
      <c r="A34" t="s">
        <v>64</v>
      </c>
      <c r="B34">
        <v>6.0000000000000001E-3</v>
      </c>
      <c r="C34">
        <v>1E-3</v>
      </c>
      <c r="D34">
        <v>0</v>
      </c>
      <c r="E34">
        <v>5.2999999999999999E-2</v>
      </c>
      <c r="F34">
        <v>8.9999999999999993E-3</v>
      </c>
      <c r="G34">
        <v>1E-3</v>
      </c>
      <c r="H34">
        <v>6.0000000000000001E-3</v>
      </c>
      <c r="I34">
        <v>3.5999999999999997E-2</v>
      </c>
      <c r="J34">
        <v>6.0000000000000001E-3</v>
      </c>
      <c r="K34">
        <v>0</v>
      </c>
      <c r="L34">
        <v>8.0000000000000002E-3</v>
      </c>
      <c r="M34">
        <v>3.0000000000000001E-3</v>
      </c>
      <c r="N34">
        <v>0</v>
      </c>
      <c r="O34">
        <v>1.0999999999999999E-2</v>
      </c>
      <c r="P34">
        <v>0</v>
      </c>
      <c r="Q34">
        <v>7.0000000000000001E-3</v>
      </c>
    </row>
    <row r="35" spans="1:17" x14ac:dyDescent="0.25">
      <c r="A35" t="s">
        <v>104</v>
      </c>
      <c r="B35">
        <v>5.2499999999999998E-2</v>
      </c>
      <c r="C35">
        <v>-9.6500000000000006E-3</v>
      </c>
      <c r="D35">
        <v>-2.18E-2</v>
      </c>
      <c r="E35" t="s">
        <v>105</v>
      </c>
      <c r="F35">
        <v>2.7099999999999999E-2</v>
      </c>
      <c r="G35">
        <v>8.9800000000000001E-3</v>
      </c>
      <c r="H35">
        <v>-1.9400000000000001E-2</v>
      </c>
      <c r="I35" t="s">
        <v>106</v>
      </c>
      <c r="J35">
        <v>2.7699999999999999E-2</v>
      </c>
      <c r="K35">
        <v>7.4599999999999996E-3</v>
      </c>
      <c r="L35">
        <v>2.1899999999999999E-2</v>
      </c>
      <c r="M35">
        <v>-4.0099999999999997E-3</v>
      </c>
      <c r="N35">
        <v>1.6800000000000001E-3</v>
      </c>
      <c r="O35" t="s">
        <v>252</v>
      </c>
      <c r="P35">
        <v>-8.3499999999999998E-3</v>
      </c>
      <c r="Q35" t="s">
        <v>253</v>
      </c>
    </row>
    <row r="36" spans="1:17" x14ac:dyDescent="0.25">
      <c r="B36">
        <v>-1.44</v>
      </c>
      <c r="C36" t="s">
        <v>304</v>
      </c>
      <c r="D36" t="s">
        <v>330</v>
      </c>
      <c r="E36" t="s">
        <v>331</v>
      </c>
      <c r="F36">
        <v>-1.55</v>
      </c>
      <c r="G36">
        <v>-0.64</v>
      </c>
      <c r="H36" t="s">
        <v>332</v>
      </c>
      <c r="I36" t="s">
        <v>333</v>
      </c>
      <c r="J36">
        <v>-1.73</v>
      </c>
      <c r="K36">
        <v>-0.5</v>
      </c>
      <c r="L36">
        <v>-0.9</v>
      </c>
      <c r="M36" t="s">
        <v>476</v>
      </c>
      <c r="N36">
        <v>-0.05</v>
      </c>
      <c r="O36" t="s">
        <v>477</v>
      </c>
      <c r="P36" t="s">
        <v>381</v>
      </c>
      <c r="Q36" t="s">
        <v>478</v>
      </c>
    </row>
    <row r="37" spans="1:17" x14ac:dyDescent="0.25">
      <c r="A37" t="s">
        <v>64</v>
      </c>
      <c r="B37">
        <v>0.01</v>
      </c>
      <c r="C37">
        <v>0</v>
      </c>
      <c r="D37">
        <v>5.0000000000000001E-3</v>
      </c>
      <c r="E37">
        <v>2.7E-2</v>
      </c>
      <c r="F37">
        <v>7.0000000000000001E-3</v>
      </c>
      <c r="G37">
        <v>1E-3</v>
      </c>
      <c r="H37">
        <v>7.0000000000000001E-3</v>
      </c>
      <c r="I37">
        <v>0.04</v>
      </c>
      <c r="J37">
        <v>1.2E-2</v>
      </c>
      <c r="K37">
        <v>1E-3</v>
      </c>
      <c r="L37">
        <v>4.0000000000000001E-3</v>
      </c>
      <c r="M37">
        <v>0</v>
      </c>
      <c r="N37">
        <v>0</v>
      </c>
      <c r="O37">
        <v>2.3E-2</v>
      </c>
      <c r="P37">
        <v>0</v>
      </c>
      <c r="Q37">
        <v>1.4999999999999999E-2</v>
      </c>
    </row>
    <row r="38" spans="1:17" x14ac:dyDescent="0.25">
      <c r="A38" t="s">
        <v>107</v>
      </c>
      <c r="B38">
        <v>4.9599999999999998E-2</v>
      </c>
      <c r="C38">
        <v>-3.6800000000000001E-3</v>
      </c>
      <c r="D38" t="s">
        <v>108</v>
      </c>
      <c r="E38">
        <v>-2.6900000000000001E-3</v>
      </c>
      <c r="F38">
        <v>1.9199999999999998E-2</v>
      </c>
      <c r="G38" t="s">
        <v>109</v>
      </c>
      <c r="H38" t="s">
        <v>110</v>
      </c>
      <c r="I38" t="s">
        <v>111</v>
      </c>
      <c r="J38">
        <v>3.4099999999999998E-2</v>
      </c>
      <c r="K38">
        <v>3.1600000000000003E-2</v>
      </c>
      <c r="L38">
        <v>2.58E-2</v>
      </c>
      <c r="M38">
        <v>1.66E-2</v>
      </c>
      <c r="N38">
        <v>-5.8900000000000003E-3</v>
      </c>
      <c r="O38">
        <v>-5.04E-2</v>
      </c>
      <c r="P38">
        <v>-9.8499999999999994E-3</v>
      </c>
      <c r="Q38" t="s">
        <v>254</v>
      </c>
    </row>
    <row r="39" spans="1:17" x14ac:dyDescent="0.25">
      <c r="B39">
        <v>-1.51</v>
      </c>
      <c r="C39" t="s">
        <v>334</v>
      </c>
      <c r="D39" t="s">
        <v>335</v>
      </c>
      <c r="E39" t="s">
        <v>336</v>
      </c>
      <c r="F39">
        <v>-1.1399999999999999</v>
      </c>
      <c r="G39">
        <v>-2.29</v>
      </c>
      <c r="H39" t="s">
        <v>337</v>
      </c>
      <c r="I39" t="s">
        <v>338</v>
      </c>
      <c r="J39">
        <v>-1.83</v>
      </c>
      <c r="K39">
        <v>-1.76</v>
      </c>
      <c r="L39">
        <v>-0.88</v>
      </c>
      <c r="M39">
        <v>-0.78</v>
      </c>
      <c r="N39" t="s">
        <v>303</v>
      </c>
      <c r="O39" t="s">
        <v>479</v>
      </c>
      <c r="P39" t="s">
        <v>480</v>
      </c>
      <c r="Q39" t="s">
        <v>481</v>
      </c>
    </row>
    <row r="40" spans="1:17" x14ac:dyDescent="0.25">
      <c r="A40" t="s">
        <v>64</v>
      </c>
      <c r="B40">
        <v>8.0000000000000002E-3</v>
      </c>
      <c r="C40">
        <v>0</v>
      </c>
      <c r="D40">
        <v>1.7000000000000001E-2</v>
      </c>
      <c r="E40">
        <v>0</v>
      </c>
      <c r="F40">
        <v>3.0000000000000001E-3</v>
      </c>
      <c r="G40">
        <v>1.7999999999999999E-2</v>
      </c>
      <c r="H40">
        <v>1.0999999999999999E-2</v>
      </c>
      <c r="I40">
        <v>4.2000000000000003E-2</v>
      </c>
      <c r="J40">
        <v>1.2999999999999999E-2</v>
      </c>
      <c r="K40">
        <v>1.0999999999999999E-2</v>
      </c>
      <c r="L40">
        <v>5.0000000000000001E-3</v>
      </c>
      <c r="M40">
        <v>2E-3</v>
      </c>
      <c r="N40">
        <v>0</v>
      </c>
      <c r="O40">
        <v>5.0000000000000001E-3</v>
      </c>
      <c r="P40">
        <v>0</v>
      </c>
      <c r="Q40">
        <v>8.9999999999999993E-3</v>
      </c>
    </row>
    <row r="41" spans="1:17" x14ac:dyDescent="0.25">
      <c r="A41" t="s">
        <v>112</v>
      </c>
      <c r="B41" t="s">
        <v>113</v>
      </c>
      <c r="C41">
        <v>1.6199999999999999E-2</v>
      </c>
      <c r="D41">
        <v>2.63E-2</v>
      </c>
      <c r="E41">
        <v>-1.31E-3</v>
      </c>
      <c r="F41" t="s">
        <v>114</v>
      </c>
      <c r="G41">
        <v>4.9700000000000005E-4</v>
      </c>
      <c r="H41">
        <v>7.45E-3</v>
      </c>
      <c r="I41">
        <v>6.1199999999999996E-3</v>
      </c>
      <c r="J41">
        <v>3.9399999999999999E-3</v>
      </c>
      <c r="K41">
        <v>5.7600000000000004E-3</v>
      </c>
      <c r="L41">
        <v>1.3299999999999999E-2</v>
      </c>
      <c r="M41">
        <v>-8.4899999999999993E-3</v>
      </c>
      <c r="N41">
        <v>1.7999999999999999E-2</v>
      </c>
      <c r="O41">
        <v>3.2099999999999997E-2</v>
      </c>
      <c r="P41">
        <v>1.35E-2</v>
      </c>
      <c r="Q41">
        <v>2.7E-2</v>
      </c>
    </row>
    <row r="42" spans="1:17" x14ac:dyDescent="0.25">
      <c r="B42">
        <v>-2.85</v>
      </c>
      <c r="C42">
        <v>-0.65</v>
      </c>
      <c r="D42">
        <v>-1.77</v>
      </c>
      <c r="E42" t="s">
        <v>339</v>
      </c>
      <c r="F42">
        <v>-2.99</v>
      </c>
      <c r="G42">
        <v>-0.03</v>
      </c>
      <c r="H42">
        <v>-0.63</v>
      </c>
      <c r="I42">
        <v>-0.6</v>
      </c>
      <c r="J42">
        <v>-0.41</v>
      </c>
      <c r="K42">
        <v>-0.55000000000000004</v>
      </c>
      <c r="L42">
        <v>-1.1200000000000001</v>
      </c>
      <c r="M42" t="s">
        <v>482</v>
      </c>
      <c r="N42">
        <v>-0.66</v>
      </c>
      <c r="O42">
        <v>-1.1599999999999999</v>
      </c>
      <c r="P42">
        <v>-0.72</v>
      </c>
      <c r="Q42">
        <v>-1.31</v>
      </c>
    </row>
    <row r="43" spans="1:17" x14ac:dyDescent="0.25">
      <c r="A43" t="s">
        <v>64</v>
      </c>
      <c r="B43">
        <v>2.4E-2</v>
      </c>
      <c r="C43">
        <v>1E-3</v>
      </c>
      <c r="D43">
        <v>7.0000000000000001E-3</v>
      </c>
      <c r="E43">
        <v>0</v>
      </c>
      <c r="F43">
        <v>2.1999999999999999E-2</v>
      </c>
      <c r="G43">
        <v>0</v>
      </c>
      <c r="H43">
        <v>1E-3</v>
      </c>
      <c r="I43">
        <v>1E-3</v>
      </c>
      <c r="J43">
        <v>0</v>
      </c>
      <c r="K43">
        <v>1E-3</v>
      </c>
      <c r="L43">
        <v>2E-3</v>
      </c>
      <c r="M43">
        <v>1E-3</v>
      </c>
      <c r="N43">
        <v>1E-3</v>
      </c>
      <c r="O43">
        <v>3.0000000000000001E-3</v>
      </c>
      <c r="P43">
        <v>1E-3</v>
      </c>
      <c r="Q43">
        <v>4.0000000000000001E-3</v>
      </c>
    </row>
    <row r="44" spans="1:17" x14ac:dyDescent="0.25">
      <c r="A44" t="s">
        <v>115</v>
      </c>
      <c r="B44" t="s">
        <v>116</v>
      </c>
      <c r="C44">
        <v>-4.87E-2</v>
      </c>
      <c r="D44">
        <v>4.5599999999999998E-3</v>
      </c>
      <c r="E44">
        <v>-3.9399999999999998E-2</v>
      </c>
      <c r="F44">
        <v>2.18E-2</v>
      </c>
      <c r="G44">
        <v>-3.8899999999999997E-2</v>
      </c>
      <c r="H44">
        <v>1.8100000000000002E-2</v>
      </c>
      <c r="I44">
        <v>-1.5299999999999999E-2</v>
      </c>
      <c r="J44">
        <v>1.01E-2</v>
      </c>
      <c r="K44">
        <v>-1.8200000000000001E-2</v>
      </c>
      <c r="L44">
        <v>-1.0500000000000001E-2</v>
      </c>
      <c r="M44">
        <v>-2.4899999999999999E-2</v>
      </c>
      <c r="N44" t="s">
        <v>255</v>
      </c>
      <c r="O44">
        <v>2.5399999999999999E-2</v>
      </c>
      <c r="P44" t="s">
        <v>256</v>
      </c>
      <c r="Q44">
        <v>1.01E-2</v>
      </c>
    </row>
    <row r="45" spans="1:17" x14ac:dyDescent="0.25">
      <c r="B45">
        <v>-2</v>
      </c>
      <c r="C45" t="s">
        <v>340</v>
      </c>
      <c r="D45">
        <v>-0.23</v>
      </c>
      <c r="E45" t="s">
        <v>341</v>
      </c>
      <c r="F45">
        <v>-1.05</v>
      </c>
      <c r="G45" t="s">
        <v>310</v>
      </c>
      <c r="H45">
        <v>-1.1200000000000001</v>
      </c>
      <c r="I45" t="s">
        <v>342</v>
      </c>
      <c r="J45">
        <v>-0.53</v>
      </c>
      <c r="K45" t="s">
        <v>396</v>
      </c>
      <c r="L45" t="s">
        <v>483</v>
      </c>
      <c r="M45" t="s">
        <v>439</v>
      </c>
      <c r="N45">
        <v>-2.08</v>
      </c>
      <c r="O45">
        <v>-0.61</v>
      </c>
      <c r="P45">
        <v>-2.84</v>
      </c>
      <c r="Q45">
        <v>-0.35</v>
      </c>
    </row>
    <row r="46" spans="1:17" x14ac:dyDescent="0.25">
      <c r="A46" t="s">
        <v>64</v>
      </c>
      <c r="B46">
        <v>8.9999999999999993E-3</v>
      </c>
      <c r="C46">
        <v>6.0000000000000001E-3</v>
      </c>
      <c r="D46">
        <v>0</v>
      </c>
      <c r="E46">
        <v>8.9999999999999993E-3</v>
      </c>
      <c r="F46">
        <v>3.0000000000000001E-3</v>
      </c>
      <c r="G46">
        <v>8.9999999999999993E-3</v>
      </c>
      <c r="H46">
        <v>3.0000000000000001E-3</v>
      </c>
      <c r="I46">
        <v>2E-3</v>
      </c>
      <c r="J46">
        <v>1E-3</v>
      </c>
      <c r="K46">
        <v>3.0000000000000001E-3</v>
      </c>
      <c r="L46">
        <v>1E-3</v>
      </c>
      <c r="M46">
        <v>5.0000000000000001E-3</v>
      </c>
      <c r="N46">
        <v>1.2E-2</v>
      </c>
      <c r="O46">
        <v>1E-3</v>
      </c>
      <c r="P46">
        <v>1.6E-2</v>
      </c>
      <c r="Q46">
        <v>0</v>
      </c>
    </row>
    <row r="47" spans="1:17" x14ac:dyDescent="0.25">
      <c r="A47" t="s">
        <v>117</v>
      </c>
      <c r="B47">
        <v>5.04E-2</v>
      </c>
      <c r="C47">
        <v>1.7500000000000002E-2</v>
      </c>
      <c r="D47" t="s">
        <v>118</v>
      </c>
      <c r="E47">
        <v>-1.15E-2</v>
      </c>
      <c r="F47" t="s">
        <v>119</v>
      </c>
      <c r="G47">
        <v>5.0899999999999999E-3</v>
      </c>
      <c r="H47">
        <v>1.2500000000000001E-2</v>
      </c>
      <c r="I47">
        <v>-1.25E-3</v>
      </c>
      <c r="J47" t="s">
        <v>257</v>
      </c>
      <c r="K47">
        <v>-1.29E-2</v>
      </c>
      <c r="L47" t="s">
        <v>258</v>
      </c>
      <c r="M47">
        <v>-1.14E-2</v>
      </c>
      <c r="N47">
        <v>2.2800000000000001E-2</v>
      </c>
      <c r="O47">
        <v>3.8300000000000001E-2</v>
      </c>
      <c r="P47">
        <v>2.23E-2</v>
      </c>
      <c r="Q47">
        <v>2.8500000000000001E-2</v>
      </c>
    </row>
    <row r="48" spans="1:17" x14ac:dyDescent="0.25">
      <c r="B48">
        <v>-1.1599999999999999</v>
      </c>
      <c r="C48">
        <v>-0.66</v>
      </c>
      <c r="D48">
        <v>-2.91</v>
      </c>
      <c r="E48" t="s">
        <v>301</v>
      </c>
      <c r="F48">
        <v>-2.0699999999999998</v>
      </c>
      <c r="G48">
        <v>-0.24</v>
      </c>
      <c r="H48">
        <v>-0.69</v>
      </c>
      <c r="I48" t="s">
        <v>339</v>
      </c>
      <c r="J48">
        <v>-2.88</v>
      </c>
      <c r="K48" t="s">
        <v>484</v>
      </c>
      <c r="L48">
        <v>-2.04</v>
      </c>
      <c r="M48" t="s">
        <v>485</v>
      </c>
      <c r="N48">
        <v>-0.43</v>
      </c>
      <c r="O48">
        <v>-0.94</v>
      </c>
      <c r="P48">
        <v>-0.59</v>
      </c>
      <c r="Q48">
        <v>-0.88</v>
      </c>
    </row>
    <row r="49" spans="1:17" x14ac:dyDescent="0.25">
      <c r="A49" t="s">
        <v>64</v>
      </c>
      <c r="B49">
        <v>4.0000000000000001E-3</v>
      </c>
      <c r="C49">
        <v>1E-3</v>
      </c>
      <c r="D49">
        <v>2.8000000000000001E-2</v>
      </c>
      <c r="E49">
        <v>1E-3</v>
      </c>
      <c r="F49">
        <v>0.01</v>
      </c>
      <c r="G49">
        <v>0</v>
      </c>
      <c r="H49">
        <v>1E-3</v>
      </c>
      <c r="I49">
        <v>0</v>
      </c>
      <c r="J49">
        <v>1.6E-2</v>
      </c>
      <c r="K49">
        <v>2E-3</v>
      </c>
      <c r="L49">
        <v>1.0999999999999999E-2</v>
      </c>
      <c r="M49">
        <v>1E-3</v>
      </c>
      <c r="N49">
        <v>1E-3</v>
      </c>
      <c r="O49">
        <v>2E-3</v>
      </c>
      <c r="P49">
        <v>1E-3</v>
      </c>
      <c r="Q49">
        <v>2E-3</v>
      </c>
    </row>
    <row r="50" spans="1:17" x14ac:dyDescent="0.25">
      <c r="A50" t="s">
        <v>120</v>
      </c>
      <c r="B50" t="s">
        <v>121</v>
      </c>
      <c r="C50">
        <v>-1.66E-2</v>
      </c>
      <c r="D50">
        <v>2.9499999999999998E-2</v>
      </c>
      <c r="E50">
        <v>-1.32E-2</v>
      </c>
      <c r="F50">
        <v>3.4700000000000002E-2</v>
      </c>
      <c r="G50">
        <v>-1.6800000000000001E-3</v>
      </c>
      <c r="H50">
        <v>1.6500000000000001E-2</v>
      </c>
      <c r="I50">
        <v>-1.3899999999999999E-2</v>
      </c>
      <c r="J50">
        <v>1.35E-2</v>
      </c>
      <c r="K50">
        <v>-1.9599999999999999E-3</v>
      </c>
      <c r="L50">
        <v>2.29E-2</v>
      </c>
      <c r="M50">
        <v>-9.8799999999999999E-3</v>
      </c>
      <c r="N50">
        <v>3.3799999999999997E-2</v>
      </c>
      <c r="O50">
        <v>2.41E-2</v>
      </c>
      <c r="P50">
        <v>3.8800000000000001E-2</v>
      </c>
      <c r="Q50">
        <v>2.01E-2</v>
      </c>
    </row>
    <row r="51" spans="1:17" x14ac:dyDescent="0.25">
      <c r="B51">
        <v>-2.23</v>
      </c>
      <c r="C51" t="s">
        <v>343</v>
      </c>
      <c r="D51">
        <v>-1.2</v>
      </c>
      <c r="E51" t="s">
        <v>344</v>
      </c>
      <c r="F51">
        <v>-1.81</v>
      </c>
      <c r="G51" t="s">
        <v>345</v>
      </c>
      <c r="H51">
        <v>-0.95</v>
      </c>
      <c r="I51" t="s">
        <v>346</v>
      </c>
      <c r="J51">
        <v>-0.77</v>
      </c>
      <c r="K51" t="s">
        <v>486</v>
      </c>
      <c r="L51">
        <v>-0.83</v>
      </c>
      <c r="M51" t="s">
        <v>487</v>
      </c>
      <c r="N51">
        <v>-0.73</v>
      </c>
      <c r="O51">
        <v>-0.65</v>
      </c>
      <c r="P51">
        <v>-1.1399999999999999</v>
      </c>
      <c r="Q51">
        <v>-0.7</v>
      </c>
    </row>
    <row r="52" spans="1:17" x14ac:dyDescent="0.25">
      <c r="A52" t="s">
        <v>64</v>
      </c>
      <c r="B52">
        <v>1.0999999999999999E-2</v>
      </c>
      <c r="C52">
        <v>1E-3</v>
      </c>
      <c r="D52">
        <v>5.0000000000000001E-3</v>
      </c>
      <c r="E52">
        <v>1E-3</v>
      </c>
      <c r="F52">
        <v>7.0000000000000001E-3</v>
      </c>
      <c r="G52">
        <v>0</v>
      </c>
      <c r="H52">
        <v>3.0000000000000001E-3</v>
      </c>
      <c r="I52">
        <v>2E-3</v>
      </c>
      <c r="J52">
        <v>1E-3</v>
      </c>
      <c r="K52">
        <v>0</v>
      </c>
      <c r="L52">
        <v>2E-3</v>
      </c>
      <c r="M52">
        <v>1E-3</v>
      </c>
      <c r="N52">
        <v>2E-3</v>
      </c>
      <c r="O52">
        <v>1E-3</v>
      </c>
      <c r="P52">
        <v>4.0000000000000001E-3</v>
      </c>
      <c r="Q52">
        <v>1E-3</v>
      </c>
    </row>
    <row r="53" spans="1:17" x14ac:dyDescent="0.25">
      <c r="A53" t="s">
        <v>122</v>
      </c>
      <c r="B53">
        <v>4.7800000000000002E-2</v>
      </c>
      <c r="C53">
        <v>-2.4299999999999999E-2</v>
      </c>
      <c r="D53">
        <v>4.5499999999999999E-2</v>
      </c>
      <c r="E53">
        <v>-7.1700000000000002E-3</v>
      </c>
      <c r="F53">
        <v>2.7300000000000001E-2</v>
      </c>
      <c r="G53">
        <v>-1.06E-2</v>
      </c>
      <c r="H53">
        <v>2.0299999999999999E-2</v>
      </c>
      <c r="I53">
        <v>-4.3200000000000001E-3</v>
      </c>
      <c r="J53">
        <v>0.01</v>
      </c>
      <c r="K53">
        <v>-6.3200000000000001E-3</v>
      </c>
      <c r="L53">
        <v>-1.9400000000000001E-3</v>
      </c>
      <c r="M53">
        <v>2.81E-3</v>
      </c>
      <c r="N53">
        <v>3.15E-2</v>
      </c>
      <c r="O53" t="s">
        <v>259</v>
      </c>
      <c r="P53">
        <v>4.0099999999999997E-2</v>
      </c>
      <c r="Q53">
        <v>4.2599999999999999E-2</v>
      </c>
    </row>
    <row r="54" spans="1:17" x14ac:dyDescent="0.25">
      <c r="B54">
        <v>-1.23</v>
      </c>
      <c r="C54" t="s">
        <v>347</v>
      </c>
      <c r="D54">
        <v>-1.91</v>
      </c>
      <c r="E54" t="s">
        <v>348</v>
      </c>
      <c r="F54">
        <v>-1.38</v>
      </c>
      <c r="G54" t="s">
        <v>349</v>
      </c>
      <c r="H54">
        <v>-1.03</v>
      </c>
      <c r="I54" t="s">
        <v>350</v>
      </c>
      <c r="J54">
        <v>-0.61</v>
      </c>
      <c r="K54" t="s">
        <v>480</v>
      </c>
      <c r="L54" t="s">
        <v>302</v>
      </c>
      <c r="M54">
        <v>-0.13</v>
      </c>
      <c r="N54">
        <v>-0.62</v>
      </c>
      <c r="O54">
        <v>-2.77</v>
      </c>
      <c r="P54">
        <v>-1.08</v>
      </c>
      <c r="Q54">
        <v>-1.57</v>
      </c>
    </row>
    <row r="55" spans="1:17" x14ac:dyDescent="0.25">
      <c r="A55" t="s">
        <v>64</v>
      </c>
      <c r="B55">
        <v>4.0000000000000001E-3</v>
      </c>
      <c r="C55">
        <v>1E-3</v>
      </c>
      <c r="D55">
        <v>1.0999999999999999E-2</v>
      </c>
      <c r="E55">
        <v>0</v>
      </c>
      <c r="F55">
        <v>3.0000000000000001E-3</v>
      </c>
      <c r="G55">
        <v>1E-3</v>
      </c>
      <c r="H55">
        <v>3.0000000000000001E-3</v>
      </c>
      <c r="I55">
        <v>0</v>
      </c>
      <c r="J55">
        <v>1E-3</v>
      </c>
      <c r="K55">
        <v>0</v>
      </c>
      <c r="L55">
        <v>0</v>
      </c>
      <c r="M55">
        <v>0</v>
      </c>
      <c r="N55">
        <v>1E-3</v>
      </c>
      <c r="O55">
        <v>1.2E-2</v>
      </c>
      <c r="P55">
        <v>3.0000000000000001E-3</v>
      </c>
      <c r="Q55">
        <v>4.0000000000000001E-3</v>
      </c>
    </row>
    <row r="56" spans="1:17" x14ac:dyDescent="0.25">
      <c r="A56" t="s">
        <v>123</v>
      </c>
      <c r="B56">
        <v>1.34E-2</v>
      </c>
      <c r="C56">
        <v>2.8799999999999999E-2</v>
      </c>
      <c r="D56">
        <v>-1.77E-2</v>
      </c>
      <c r="E56">
        <v>2.2700000000000001E-2</v>
      </c>
      <c r="F56">
        <v>-3.9899999999999996E-3</v>
      </c>
      <c r="G56" t="s">
        <v>124</v>
      </c>
      <c r="H56">
        <v>1.89E-3</v>
      </c>
      <c r="I56">
        <v>-1.8499999999999999E-2</v>
      </c>
      <c r="J56">
        <v>1.5599999999999999E-2</v>
      </c>
      <c r="K56">
        <v>-5.0000000000000001E-3</v>
      </c>
      <c r="L56">
        <v>-1.8200000000000001E-2</v>
      </c>
      <c r="M56">
        <v>7.43E-3</v>
      </c>
      <c r="N56">
        <v>1.49E-2</v>
      </c>
      <c r="O56">
        <v>2.8299999999999999E-2</v>
      </c>
      <c r="P56">
        <v>3.9800000000000002E-2</v>
      </c>
      <c r="Q56">
        <v>2.3800000000000002E-2</v>
      </c>
    </row>
    <row r="57" spans="1:17" x14ac:dyDescent="0.25">
      <c r="B57">
        <v>-0.4</v>
      </c>
      <c r="C57">
        <v>-1.03</v>
      </c>
      <c r="D57" t="s">
        <v>351</v>
      </c>
      <c r="E57">
        <v>-1.1100000000000001</v>
      </c>
      <c r="F57" t="s">
        <v>352</v>
      </c>
      <c r="G57">
        <v>-2.17</v>
      </c>
      <c r="H57">
        <v>-0.12</v>
      </c>
      <c r="I57" t="s">
        <v>353</v>
      </c>
      <c r="J57">
        <v>-0.87</v>
      </c>
      <c r="K57" t="s">
        <v>388</v>
      </c>
      <c r="L57" t="s">
        <v>484</v>
      </c>
      <c r="M57">
        <v>-0.45</v>
      </c>
      <c r="N57">
        <v>-0.38</v>
      </c>
      <c r="O57">
        <v>-0.68</v>
      </c>
      <c r="P57">
        <v>-1.1599999999999999</v>
      </c>
      <c r="Q57">
        <v>-0.79</v>
      </c>
    </row>
    <row r="58" spans="1:17" x14ac:dyDescent="0.25">
      <c r="A58" t="s">
        <v>64</v>
      </c>
      <c r="B58">
        <v>0</v>
      </c>
      <c r="C58">
        <v>2E-3</v>
      </c>
      <c r="D58">
        <v>2E-3</v>
      </c>
      <c r="E58">
        <v>3.0000000000000001E-3</v>
      </c>
      <c r="F58">
        <v>0</v>
      </c>
      <c r="G58">
        <v>8.9999999999999993E-3</v>
      </c>
      <c r="H58">
        <v>0</v>
      </c>
      <c r="I58">
        <v>4.0000000000000001E-3</v>
      </c>
      <c r="J58">
        <v>2E-3</v>
      </c>
      <c r="K58">
        <v>0</v>
      </c>
      <c r="L58">
        <v>2E-3</v>
      </c>
      <c r="M58">
        <v>0</v>
      </c>
      <c r="N58">
        <v>0</v>
      </c>
      <c r="O58">
        <v>1E-3</v>
      </c>
      <c r="P58">
        <v>4.0000000000000001E-3</v>
      </c>
      <c r="Q58">
        <v>1E-3</v>
      </c>
    </row>
    <row r="59" spans="1:17" x14ac:dyDescent="0.25">
      <c r="A59" t="s">
        <v>125</v>
      </c>
      <c r="B59">
        <v>-2.32E-3</v>
      </c>
      <c r="C59">
        <v>7.3499999999999998E-3</v>
      </c>
      <c r="D59">
        <v>-3.0300000000000001E-2</v>
      </c>
      <c r="E59">
        <v>1.03E-2</v>
      </c>
      <c r="F59">
        <v>2.4899999999999999E-2</v>
      </c>
      <c r="G59">
        <v>5.9200000000000003E-2</v>
      </c>
      <c r="H59" t="s">
        <v>126</v>
      </c>
      <c r="I59" t="s">
        <v>127</v>
      </c>
      <c r="J59">
        <v>2.1899999999999999E-2</v>
      </c>
      <c r="K59">
        <v>2.8500000000000001E-2</v>
      </c>
      <c r="L59">
        <v>3.5099999999999999E-2</v>
      </c>
      <c r="M59">
        <v>3.6700000000000003E-2</v>
      </c>
      <c r="N59">
        <v>-1.5299999999999999E-2</v>
      </c>
      <c r="O59">
        <v>-5.04E-2</v>
      </c>
      <c r="P59">
        <v>-3.4499999999999999E-3</v>
      </c>
      <c r="Q59" t="s">
        <v>260</v>
      </c>
    </row>
    <row r="60" spans="1:17" x14ac:dyDescent="0.25">
      <c r="B60" t="s">
        <v>302</v>
      </c>
      <c r="C60">
        <v>-0.16</v>
      </c>
      <c r="D60" t="s">
        <v>354</v>
      </c>
      <c r="E60">
        <v>-0.48</v>
      </c>
      <c r="F60">
        <v>-1.1000000000000001</v>
      </c>
      <c r="G60">
        <v>-1.94</v>
      </c>
      <c r="H60" t="s">
        <v>355</v>
      </c>
      <c r="I60" t="s">
        <v>356</v>
      </c>
      <c r="J60">
        <v>-1.1299999999999999</v>
      </c>
      <c r="K60">
        <v>-1.48</v>
      </c>
      <c r="L60">
        <v>-1.31</v>
      </c>
      <c r="M60">
        <v>-1.71</v>
      </c>
      <c r="N60" t="s">
        <v>307</v>
      </c>
      <c r="O60" t="s">
        <v>384</v>
      </c>
      <c r="P60" t="s">
        <v>325</v>
      </c>
      <c r="Q60" t="s">
        <v>488</v>
      </c>
    </row>
    <row r="61" spans="1:17" x14ac:dyDescent="0.25">
      <c r="A61" t="s">
        <v>64</v>
      </c>
      <c r="B61">
        <v>0</v>
      </c>
      <c r="C61">
        <v>0</v>
      </c>
      <c r="D61">
        <v>6.0000000000000001E-3</v>
      </c>
      <c r="E61">
        <v>1E-3</v>
      </c>
      <c r="F61">
        <v>4.0000000000000001E-3</v>
      </c>
      <c r="G61">
        <v>1.7999999999999999E-2</v>
      </c>
      <c r="H61">
        <v>1.7000000000000001E-2</v>
      </c>
      <c r="I61">
        <v>0.02</v>
      </c>
      <c r="J61">
        <v>4.0000000000000001E-3</v>
      </c>
      <c r="K61">
        <v>6.0000000000000001E-3</v>
      </c>
      <c r="L61">
        <v>7.0000000000000001E-3</v>
      </c>
      <c r="M61">
        <v>6.0000000000000001E-3</v>
      </c>
      <c r="N61">
        <v>0</v>
      </c>
      <c r="O61">
        <v>4.0000000000000001E-3</v>
      </c>
      <c r="P61">
        <v>0</v>
      </c>
      <c r="Q61">
        <v>6.0000000000000001E-3</v>
      </c>
    </row>
    <row r="62" spans="1:17" x14ac:dyDescent="0.25">
      <c r="A62" t="s">
        <v>128</v>
      </c>
      <c r="B62">
        <v>-1.3299999999999999E-2</v>
      </c>
      <c r="C62">
        <v>3.6200000000000003E-2</v>
      </c>
      <c r="D62">
        <v>-4.8300000000000003E-2</v>
      </c>
      <c r="E62">
        <v>1.7500000000000002E-2</v>
      </c>
      <c r="F62">
        <v>1.4999999999999999E-2</v>
      </c>
      <c r="G62" t="s">
        <v>129</v>
      </c>
      <c r="H62" t="s">
        <v>130</v>
      </c>
      <c r="I62" t="s">
        <v>131</v>
      </c>
      <c r="J62">
        <v>2.3699999999999999E-2</v>
      </c>
      <c r="K62">
        <v>4.0399999999999998E-2</v>
      </c>
      <c r="L62">
        <v>3.0800000000000001E-2</v>
      </c>
      <c r="M62" t="s">
        <v>261</v>
      </c>
      <c r="N62">
        <v>4.3800000000000002E-3</v>
      </c>
      <c r="O62">
        <v>-4.07E-2</v>
      </c>
      <c r="P62">
        <v>1.09E-2</v>
      </c>
      <c r="Q62">
        <v>-4.0300000000000002E-2</v>
      </c>
    </row>
    <row r="63" spans="1:17" x14ac:dyDescent="0.25">
      <c r="B63" t="s">
        <v>357</v>
      </c>
      <c r="C63">
        <v>-0.69</v>
      </c>
      <c r="D63" t="s">
        <v>358</v>
      </c>
      <c r="E63">
        <v>-0.74</v>
      </c>
      <c r="F63">
        <v>-0.56999999999999995</v>
      </c>
      <c r="G63">
        <v>-2.69</v>
      </c>
      <c r="H63" t="s">
        <v>359</v>
      </c>
      <c r="I63" t="s">
        <v>360</v>
      </c>
      <c r="J63">
        <v>-1.18</v>
      </c>
      <c r="K63">
        <v>-1.8</v>
      </c>
      <c r="L63">
        <v>-1.0900000000000001</v>
      </c>
      <c r="M63">
        <v>-2.08</v>
      </c>
      <c r="N63">
        <v>-0.11</v>
      </c>
      <c r="O63" t="s">
        <v>428</v>
      </c>
      <c r="P63">
        <v>-0.33</v>
      </c>
      <c r="Q63" t="s">
        <v>489</v>
      </c>
    </row>
    <row r="64" spans="1:17" x14ac:dyDescent="0.25">
      <c r="A64" t="s">
        <v>64</v>
      </c>
      <c r="B64">
        <v>0</v>
      </c>
      <c r="C64">
        <v>3.0000000000000001E-3</v>
      </c>
      <c r="D64">
        <v>1.4E-2</v>
      </c>
      <c r="E64">
        <v>2E-3</v>
      </c>
      <c r="F64">
        <v>1E-3</v>
      </c>
      <c r="G64">
        <v>3.2000000000000001E-2</v>
      </c>
      <c r="H64">
        <v>2.4E-2</v>
      </c>
      <c r="I64">
        <v>2.5000000000000001E-2</v>
      </c>
      <c r="J64">
        <v>4.0000000000000001E-3</v>
      </c>
      <c r="K64">
        <v>1.0999999999999999E-2</v>
      </c>
      <c r="L64">
        <v>4.0000000000000001E-3</v>
      </c>
      <c r="M64">
        <v>0.01</v>
      </c>
      <c r="N64">
        <v>0</v>
      </c>
      <c r="O64">
        <v>2E-3</v>
      </c>
      <c r="P64">
        <v>0</v>
      </c>
      <c r="Q64">
        <v>4.0000000000000001E-3</v>
      </c>
    </row>
    <row r="65" spans="1:17" x14ac:dyDescent="0.25">
      <c r="A65" t="s">
        <v>132</v>
      </c>
      <c r="B65">
        <v>-8.2600000000000007E-2</v>
      </c>
      <c r="C65">
        <v>7.6999999999999999E-2</v>
      </c>
      <c r="D65" t="s">
        <v>133</v>
      </c>
      <c r="E65">
        <v>-2.3699999999999999E-2</v>
      </c>
      <c r="F65">
        <v>1.0699999999999999E-2</v>
      </c>
      <c r="G65">
        <v>4.9799999999999997E-2</v>
      </c>
      <c r="H65" t="s">
        <v>134</v>
      </c>
      <c r="I65">
        <v>-4.0599999999999997E-2</v>
      </c>
      <c r="J65" t="s">
        <v>262</v>
      </c>
      <c r="K65">
        <v>3.8300000000000001E-2</v>
      </c>
      <c r="L65">
        <v>-2.6700000000000002E-2</v>
      </c>
      <c r="M65">
        <v>0.04</v>
      </c>
      <c r="N65">
        <v>-5.4800000000000001E-2</v>
      </c>
      <c r="O65">
        <v>9.0899999999999995E-2</v>
      </c>
      <c r="P65">
        <v>3.4199999999999999E-3</v>
      </c>
      <c r="Q65">
        <v>8.6099999999999996E-2</v>
      </c>
    </row>
    <row r="66" spans="1:17" x14ac:dyDescent="0.25">
      <c r="B66" t="s">
        <v>361</v>
      </c>
      <c r="C66">
        <v>-1.61</v>
      </c>
      <c r="D66" t="s">
        <v>362</v>
      </c>
      <c r="E66" t="s">
        <v>363</v>
      </c>
      <c r="F66">
        <v>-0.34</v>
      </c>
      <c r="G66">
        <v>-1.82</v>
      </c>
      <c r="H66" t="s">
        <v>364</v>
      </c>
      <c r="I66" t="s">
        <v>365</v>
      </c>
      <c r="J66" t="s">
        <v>319</v>
      </c>
      <c r="K66">
        <v>-1.55</v>
      </c>
      <c r="L66" t="s">
        <v>490</v>
      </c>
      <c r="M66">
        <v>-1.1399999999999999</v>
      </c>
      <c r="N66" t="s">
        <v>491</v>
      </c>
      <c r="O66">
        <v>-1.52</v>
      </c>
      <c r="P66">
        <v>-0.09</v>
      </c>
      <c r="Q66">
        <v>-1.69</v>
      </c>
    </row>
    <row r="67" spans="1:17" x14ac:dyDescent="0.25">
      <c r="A67" t="s">
        <v>64</v>
      </c>
      <c r="B67">
        <v>7.0000000000000001E-3</v>
      </c>
      <c r="C67">
        <v>6.0000000000000001E-3</v>
      </c>
      <c r="D67">
        <v>0.02</v>
      </c>
      <c r="E67">
        <v>2E-3</v>
      </c>
      <c r="F67">
        <v>0</v>
      </c>
      <c r="G67">
        <v>7.0000000000000001E-3</v>
      </c>
      <c r="H67">
        <v>3.2000000000000001E-2</v>
      </c>
      <c r="I67">
        <v>7.0000000000000001E-3</v>
      </c>
      <c r="J67">
        <v>2.1000000000000001E-2</v>
      </c>
      <c r="K67">
        <v>5.0000000000000001E-3</v>
      </c>
      <c r="L67">
        <v>1E-3</v>
      </c>
      <c r="M67">
        <v>4.0000000000000001E-3</v>
      </c>
      <c r="N67">
        <v>2E-3</v>
      </c>
      <c r="O67">
        <v>6.0000000000000001E-3</v>
      </c>
      <c r="P67">
        <v>0</v>
      </c>
      <c r="Q67">
        <v>8.0000000000000002E-3</v>
      </c>
    </row>
    <row r="68" spans="1:17" x14ac:dyDescent="0.25">
      <c r="A68" t="s">
        <v>135</v>
      </c>
      <c r="B68">
        <v>4.9500000000000002E-2</v>
      </c>
      <c r="C68">
        <v>1.11E-2</v>
      </c>
      <c r="D68">
        <v>-2.1600000000000001E-2</v>
      </c>
      <c r="E68">
        <v>2.63E-2</v>
      </c>
      <c r="F68">
        <v>1.5800000000000002E-2</v>
      </c>
      <c r="G68">
        <v>3.4000000000000002E-2</v>
      </c>
      <c r="H68">
        <v>-1.03E-2</v>
      </c>
      <c r="I68">
        <v>-1.6400000000000001E-2</v>
      </c>
      <c r="J68">
        <v>1.8499999999999999E-2</v>
      </c>
      <c r="K68" t="s">
        <v>263</v>
      </c>
      <c r="L68">
        <v>1.8599999999999998E-2</v>
      </c>
      <c r="M68">
        <v>3.0300000000000001E-2</v>
      </c>
      <c r="N68">
        <v>6.25E-2</v>
      </c>
      <c r="O68">
        <v>1.21E-2</v>
      </c>
      <c r="P68">
        <v>6.7699999999999996E-2</v>
      </c>
      <c r="Q68">
        <v>-2.9999999999999997E-4</v>
      </c>
    </row>
    <row r="69" spans="1:17" x14ac:dyDescent="0.25">
      <c r="B69">
        <v>-1.34</v>
      </c>
      <c r="C69">
        <v>-0.35</v>
      </c>
      <c r="D69" t="s">
        <v>366</v>
      </c>
      <c r="E69">
        <v>-1.37</v>
      </c>
      <c r="F69">
        <v>-0.65</v>
      </c>
      <c r="G69">
        <v>-1.46</v>
      </c>
      <c r="H69" t="s">
        <v>367</v>
      </c>
      <c r="I69" t="s">
        <v>368</v>
      </c>
      <c r="J69">
        <v>-0.92</v>
      </c>
      <c r="K69">
        <v>-2.54</v>
      </c>
      <c r="L69">
        <v>-0.54</v>
      </c>
      <c r="M69">
        <v>-1.27</v>
      </c>
      <c r="N69">
        <v>-1.41</v>
      </c>
      <c r="O69">
        <v>-0.28000000000000003</v>
      </c>
      <c r="P69">
        <v>-1.83</v>
      </c>
      <c r="Q69" t="s">
        <v>468</v>
      </c>
    </row>
    <row r="70" spans="1:17" x14ac:dyDescent="0.25">
      <c r="A70" t="s">
        <v>64</v>
      </c>
      <c r="B70">
        <v>5.0000000000000001E-3</v>
      </c>
      <c r="C70">
        <v>0</v>
      </c>
      <c r="D70">
        <v>3.0000000000000001E-3</v>
      </c>
      <c r="E70">
        <v>4.0000000000000001E-3</v>
      </c>
      <c r="F70">
        <v>1E-3</v>
      </c>
      <c r="G70">
        <v>5.0000000000000001E-3</v>
      </c>
      <c r="H70">
        <v>1E-3</v>
      </c>
      <c r="I70">
        <v>3.0000000000000001E-3</v>
      </c>
      <c r="J70">
        <v>2E-3</v>
      </c>
      <c r="K70">
        <v>1.2999999999999999E-2</v>
      </c>
      <c r="L70">
        <v>2E-3</v>
      </c>
      <c r="M70">
        <v>4.0000000000000001E-3</v>
      </c>
      <c r="N70">
        <v>6.0000000000000001E-3</v>
      </c>
      <c r="O70">
        <v>0</v>
      </c>
      <c r="P70">
        <v>1.0999999999999999E-2</v>
      </c>
      <c r="Q70">
        <v>0</v>
      </c>
    </row>
    <row r="71" spans="1:17" x14ac:dyDescent="0.25">
      <c r="A71" t="s">
        <v>136</v>
      </c>
      <c r="B71">
        <v>7.3200000000000001E-3</v>
      </c>
      <c r="C71" t="s">
        <v>137</v>
      </c>
      <c r="D71">
        <v>6.0899999999999999E-3</v>
      </c>
      <c r="E71" t="s">
        <v>138</v>
      </c>
      <c r="F71">
        <v>-2.96E-3</v>
      </c>
      <c r="G71" t="s">
        <v>139</v>
      </c>
      <c r="H71">
        <v>5.9699999999999996E-3</v>
      </c>
      <c r="I71">
        <v>4.1900000000000001E-3</v>
      </c>
      <c r="J71">
        <v>3.8899999999999998E-3</v>
      </c>
      <c r="K71">
        <v>-6.1799999999999997E-3</v>
      </c>
      <c r="L71">
        <v>4.0999999999999999E-4</v>
      </c>
      <c r="M71">
        <v>-9.3700000000000001E-4</v>
      </c>
      <c r="N71">
        <v>-3.3400000000000001E-3</v>
      </c>
      <c r="O71">
        <v>5.8599999999999998E-3</v>
      </c>
      <c r="P71">
        <v>-0.01</v>
      </c>
      <c r="Q71">
        <v>8.9499999999999996E-3</v>
      </c>
    </row>
    <row r="72" spans="1:17" x14ac:dyDescent="0.25">
      <c r="B72">
        <v>-0.93</v>
      </c>
      <c r="C72">
        <v>-2.2599999999999998</v>
      </c>
      <c r="D72">
        <v>-1.08</v>
      </c>
      <c r="E72">
        <v>-2.9</v>
      </c>
      <c r="F72" t="s">
        <v>327</v>
      </c>
      <c r="G72">
        <v>-3.07</v>
      </c>
      <c r="H72">
        <v>-1.51</v>
      </c>
      <c r="I72">
        <v>-1.17</v>
      </c>
      <c r="J72">
        <v>-0.98</v>
      </c>
      <c r="K72" t="s">
        <v>492</v>
      </c>
      <c r="L72">
        <v>-0.11</v>
      </c>
      <c r="M72" t="s">
        <v>456</v>
      </c>
      <c r="N72" t="s">
        <v>458</v>
      </c>
      <c r="O72">
        <v>-0.56999999999999995</v>
      </c>
      <c r="P72" t="s">
        <v>490</v>
      </c>
      <c r="Q72">
        <v>-1.27</v>
      </c>
    </row>
    <row r="73" spans="1:17" x14ac:dyDescent="0.25">
      <c r="A73" t="s">
        <v>64</v>
      </c>
      <c r="B73">
        <v>1E-3</v>
      </c>
      <c r="C73">
        <v>2.5000000000000001E-2</v>
      </c>
      <c r="D73">
        <v>3.0000000000000001E-3</v>
      </c>
      <c r="E73">
        <v>1.6E-2</v>
      </c>
      <c r="F73">
        <v>1E-3</v>
      </c>
      <c r="G73">
        <v>3.3000000000000002E-2</v>
      </c>
      <c r="H73">
        <v>6.0000000000000001E-3</v>
      </c>
      <c r="I73">
        <v>3.0000000000000001E-3</v>
      </c>
      <c r="J73">
        <v>1E-3</v>
      </c>
      <c r="K73">
        <v>5.0000000000000001E-3</v>
      </c>
      <c r="L73">
        <v>0</v>
      </c>
      <c r="M73">
        <v>0</v>
      </c>
      <c r="N73">
        <v>0</v>
      </c>
      <c r="O73">
        <v>1E-3</v>
      </c>
      <c r="P73">
        <v>2E-3</v>
      </c>
      <c r="Q73">
        <v>3.0000000000000001E-3</v>
      </c>
    </row>
    <row r="74" spans="1:17" x14ac:dyDescent="0.25">
      <c r="A74" t="s">
        <v>140</v>
      </c>
      <c r="B74">
        <v>5.9100000000000003E-3</v>
      </c>
      <c r="C74">
        <v>1.4500000000000001E-2</v>
      </c>
      <c r="D74">
        <v>8.9999999999999993E-3</v>
      </c>
      <c r="E74">
        <v>6.5199999999999998E-3</v>
      </c>
      <c r="F74">
        <v>6.0899999999999999E-3</v>
      </c>
      <c r="G74">
        <v>5.6499999999999996E-3</v>
      </c>
      <c r="H74">
        <v>4.3E-3</v>
      </c>
      <c r="I74">
        <v>6.6600000000000001E-3</v>
      </c>
      <c r="J74">
        <v>2.7799999999999999E-3</v>
      </c>
      <c r="K74" t="s">
        <v>264</v>
      </c>
      <c r="L74">
        <v>-1.48E-3</v>
      </c>
      <c r="M74" t="s">
        <v>265</v>
      </c>
      <c r="N74">
        <v>9.6799999999999994E-3</v>
      </c>
      <c r="O74">
        <v>1.35E-2</v>
      </c>
      <c r="P74">
        <v>-2.8600000000000001E-3</v>
      </c>
      <c r="Q74" t="s">
        <v>266</v>
      </c>
    </row>
    <row r="75" spans="1:17" x14ac:dyDescent="0.25">
      <c r="B75">
        <v>-0.6</v>
      </c>
      <c r="C75">
        <v>-1.41</v>
      </c>
      <c r="D75">
        <v>-1.57</v>
      </c>
      <c r="E75">
        <v>-1.38</v>
      </c>
      <c r="F75">
        <v>-1</v>
      </c>
      <c r="G75">
        <v>-1.04</v>
      </c>
      <c r="H75">
        <v>-1.1200000000000001</v>
      </c>
      <c r="I75">
        <v>-1.98</v>
      </c>
      <c r="J75">
        <v>-0.65</v>
      </c>
      <c r="K75" t="s">
        <v>493</v>
      </c>
      <c r="L75" t="s">
        <v>388</v>
      </c>
      <c r="M75" t="s">
        <v>337</v>
      </c>
      <c r="N75">
        <v>-0.61</v>
      </c>
      <c r="O75">
        <v>-1.49</v>
      </c>
      <c r="P75" t="s">
        <v>378</v>
      </c>
      <c r="Q75">
        <v>-2.21</v>
      </c>
    </row>
    <row r="76" spans="1:17" x14ac:dyDescent="0.25">
      <c r="A76" t="s">
        <v>64</v>
      </c>
      <c r="B76">
        <v>1E-3</v>
      </c>
      <c r="C76">
        <v>7.0000000000000001E-3</v>
      </c>
      <c r="D76">
        <v>5.0000000000000001E-3</v>
      </c>
      <c r="E76">
        <v>4.0000000000000001E-3</v>
      </c>
      <c r="F76">
        <v>3.0000000000000001E-3</v>
      </c>
      <c r="G76">
        <v>3.0000000000000001E-3</v>
      </c>
      <c r="H76">
        <v>3.0000000000000001E-3</v>
      </c>
      <c r="I76">
        <v>7.0000000000000001E-3</v>
      </c>
      <c r="J76">
        <v>1E-3</v>
      </c>
      <c r="K76">
        <v>8.0000000000000002E-3</v>
      </c>
      <c r="L76">
        <v>0</v>
      </c>
      <c r="M76">
        <v>8.9999999999999993E-3</v>
      </c>
      <c r="N76">
        <v>1E-3</v>
      </c>
      <c r="O76">
        <v>4.0000000000000001E-3</v>
      </c>
      <c r="P76">
        <v>0</v>
      </c>
      <c r="Q76">
        <v>8.0000000000000002E-3</v>
      </c>
    </row>
    <row r="77" spans="1:17" x14ac:dyDescent="0.25">
      <c r="A77" t="s">
        <v>141</v>
      </c>
      <c r="B77" t="s">
        <v>142</v>
      </c>
      <c r="C77" t="s">
        <v>143</v>
      </c>
      <c r="D77" t="s">
        <v>144</v>
      </c>
      <c r="E77" t="s">
        <v>145</v>
      </c>
      <c r="F77" t="s">
        <v>146</v>
      </c>
      <c r="G77" t="s">
        <v>147</v>
      </c>
      <c r="H77">
        <v>5.94E-3</v>
      </c>
      <c r="I77" t="s">
        <v>148</v>
      </c>
      <c r="J77">
        <v>-2.4599999999999999E-3</v>
      </c>
      <c r="K77">
        <v>5.3299999999999997E-3</v>
      </c>
      <c r="L77">
        <v>1.57E-3</v>
      </c>
      <c r="M77" t="s">
        <v>267</v>
      </c>
      <c r="N77">
        <v>4.2199999999999998E-3</v>
      </c>
      <c r="O77">
        <v>9.2700000000000005E-3</v>
      </c>
      <c r="P77">
        <v>1.4400000000000001E-3</v>
      </c>
      <c r="Q77">
        <v>4.0699999999999998E-3</v>
      </c>
    </row>
    <row r="78" spans="1:17" x14ac:dyDescent="0.25">
      <c r="B78">
        <v>-2.0299999999999998</v>
      </c>
      <c r="C78">
        <v>-2.68</v>
      </c>
      <c r="D78">
        <v>-3.74</v>
      </c>
      <c r="E78">
        <v>-3.26</v>
      </c>
      <c r="F78">
        <v>-2.39</v>
      </c>
      <c r="G78">
        <v>-2.36</v>
      </c>
      <c r="H78">
        <v>-1.64</v>
      </c>
      <c r="I78">
        <v>-4.1399999999999997</v>
      </c>
      <c r="J78" t="s">
        <v>487</v>
      </c>
      <c r="K78">
        <v>-1.7</v>
      </c>
      <c r="L78">
        <v>-0.38</v>
      </c>
      <c r="M78">
        <v>-3.11</v>
      </c>
      <c r="N78">
        <v>-0.27</v>
      </c>
      <c r="O78">
        <v>-1.18</v>
      </c>
      <c r="P78">
        <v>-0.12</v>
      </c>
      <c r="Q78">
        <v>-0.64</v>
      </c>
    </row>
    <row r="79" spans="1:17" x14ac:dyDescent="0.25">
      <c r="A79" t="s">
        <v>64</v>
      </c>
      <c r="B79">
        <v>1.2E-2</v>
      </c>
      <c r="C79">
        <v>4.2999999999999997E-2</v>
      </c>
      <c r="D79">
        <v>2.4E-2</v>
      </c>
      <c r="E79">
        <v>2.5000000000000001E-2</v>
      </c>
      <c r="F79">
        <v>0.02</v>
      </c>
      <c r="G79">
        <v>0.03</v>
      </c>
      <c r="H79">
        <v>5.0000000000000001E-3</v>
      </c>
      <c r="I79">
        <v>2.1999999999999999E-2</v>
      </c>
      <c r="J79">
        <v>1E-3</v>
      </c>
      <c r="K79">
        <v>4.0000000000000001E-3</v>
      </c>
      <c r="L79">
        <v>0</v>
      </c>
      <c r="M79">
        <v>1.2E-2</v>
      </c>
      <c r="N79">
        <v>0</v>
      </c>
      <c r="O79">
        <v>2E-3</v>
      </c>
      <c r="P79">
        <v>0</v>
      </c>
      <c r="Q79">
        <v>1E-3</v>
      </c>
    </row>
    <row r="80" spans="1:17" x14ac:dyDescent="0.25">
      <c r="A80" t="s">
        <v>149</v>
      </c>
      <c r="B80" t="s">
        <v>150</v>
      </c>
      <c r="C80" t="s">
        <v>151</v>
      </c>
      <c r="D80" t="s">
        <v>152</v>
      </c>
      <c r="E80" t="s">
        <v>153</v>
      </c>
      <c r="F80" t="s">
        <v>154</v>
      </c>
      <c r="G80" t="s">
        <v>155</v>
      </c>
      <c r="H80" t="s">
        <v>156</v>
      </c>
      <c r="I80" t="s">
        <v>157</v>
      </c>
      <c r="J80">
        <v>5.7299999999999999E-3</v>
      </c>
      <c r="K80" t="s">
        <v>268</v>
      </c>
      <c r="L80" t="s">
        <v>269</v>
      </c>
      <c r="M80" t="s">
        <v>157</v>
      </c>
      <c r="N80">
        <v>1.35E-2</v>
      </c>
      <c r="O80">
        <v>1.6500000000000001E-2</v>
      </c>
      <c r="P80">
        <v>6.3099999999999996E-3</v>
      </c>
      <c r="Q80">
        <v>9.1000000000000004E-3</v>
      </c>
    </row>
    <row r="81" spans="1:17" x14ac:dyDescent="0.25">
      <c r="B81">
        <v>-2</v>
      </c>
      <c r="C81">
        <v>-4.13</v>
      </c>
      <c r="D81">
        <v>-3.63</v>
      </c>
      <c r="E81">
        <v>-3.75</v>
      </c>
      <c r="F81">
        <v>-2.46</v>
      </c>
      <c r="G81">
        <v>-2.94</v>
      </c>
      <c r="H81">
        <v>-2.4500000000000002</v>
      </c>
      <c r="I81">
        <v>-5.31</v>
      </c>
      <c r="J81">
        <v>-1.59</v>
      </c>
      <c r="K81">
        <v>-2.89</v>
      </c>
      <c r="L81">
        <v>-2.59</v>
      </c>
      <c r="M81">
        <v>-4.09</v>
      </c>
      <c r="N81">
        <v>-1.1599999999999999</v>
      </c>
      <c r="O81">
        <v>-1.6</v>
      </c>
      <c r="P81">
        <v>-0.65</v>
      </c>
      <c r="Q81">
        <v>-1.22</v>
      </c>
    </row>
    <row r="82" spans="1:17" x14ac:dyDescent="0.25">
      <c r="A82" t="s">
        <v>64</v>
      </c>
      <c r="B82">
        <v>0.01</v>
      </c>
      <c r="C82">
        <v>5.2999999999999999E-2</v>
      </c>
      <c r="D82">
        <v>0.03</v>
      </c>
      <c r="E82">
        <v>0.04</v>
      </c>
      <c r="F82">
        <v>1.2999999999999999E-2</v>
      </c>
      <c r="G82">
        <v>2.5999999999999999E-2</v>
      </c>
      <c r="H82">
        <v>1.2999999999999999E-2</v>
      </c>
      <c r="I82">
        <v>3.5999999999999997E-2</v>
      </c>
      <c r="J82">
        <v>4.0000000000000001E-3</v>
      </c>
      <c r="K82">
        <v>1.4999999999999999E-2</v>
      </c>
      <c r="L82">
        <v>1.0999999999999999E-2</v>
      </c>
      <c r="M82">
        <v>2.9000000000000001E-2</v>
      </c>
      <c r="N82">
        <v>3.0000000000000001E-3</v>
      </c>
      <c r="O82">
        <v>7.0000000000000001E-3</v>
      </c>
      <c r="P82">
        <v>1E-3</v>
      </c>
      <c r="Q82">
        <v>4.0000000000000001E-3</v>
      </c>
    </row>
    <row r="83" spans="1:17" x14ac:dyDescent="0.25">
      <c r="A83" t="s">
        <v>158</v>
      </c>
      <c r="B83" t="s">
        <v>159</v>
      </c>
      <c r="C83">
        <v>7.9399999999999991E-3</v>
      </c>
      <c r="D83" t="s">
        <v>160</v>
      </c>
      <c r="E83" t="s">
        <v>161</v>
      </c>
      <c r="F83" t="s">
        <v>162</v>
      </c>
      <c r="G83">
        <v>4.46E-4</v>
      </c>
      <c r="H83">
        <v>1.6999999999999999E-3</v>
      </c>
      <c r="I83" t="s">
        <v>163</v>
      </c>
      <c r="J83">
        <v>2.5100000000000001E-3</v>
      </c>
      <c r="K83">
        <v>5.9500000000000004E-3</v>
      </c>
      <c r="L83" t="s">
        <v>270</v>
      </c>
      <c r="M83" t="s">
        <v>271</v>
      </c>
      <c r="N83">
        <v>4.9500000000000004E-3</v>
      </c>
      <c r="O83">
        <v>9.1800000000000007E-3</v>
      </c>
      <c r="P83">
        <v>1.2099999999999999E-3</v>
      </c>
      <c r="Q83">
        <v>1.08E-3</v>
      </c>
    </row>
    <row r="84" spans="1:17" x14ac:dyDescent="0.25">
      <c r="B84">
        <v>-3</v>
      </c>
      <c r="C84">
        <v>-1.22</v>
      </c>
      <c r="D84">
        <v>-2.2200000000000002</v>
      </c>
      <c r="E84">
        <v>-2.99</v>
      </c>
      <c r="F84">
        <v>-4.1100000000000003</v>
      </c>
      <c r="G84">
        <v>-0.12</v>
      </c>
      <c r="H84">
        <v>-0.53</v>
      </c>
      <c r="I84">
        <v>-3.99</v>
      </c>
      <c r="J84">
        <v>-0.72</v>
      </c>
      <c r="K84">
        <v>-1.79</v>
      </c>
      <c r="L84">
        <v>-2.02</v>
      </c>
      <c r="M84">
        <v>-3</v>
      </c>
      <c r="N84">
        <v>-0.5</v>
      </c>
      <c r="O84">
        <v>-0.76</v>
      </c>
      <c r="P84">
        <v>-0.15</v>
      </c>
      <c r="Q84">
        <v>-0.12</v>
      </c>
    </row>
    <row r="85" spans="1:17" x14ac:dyDescent="0.25">
      <c r="A85" t="s">
        <v>64</v>
      </c>
      <c r="B85">
        <v>2.9000000000000001E-2</v>
      </c>
      <c r="C85">
        <v>3.0000000000000001E-3</v>
      </c>
      <c r="D85">
        <v>0.01</v>
      </c>
      <c r="E85">
        <v>2.5000000000000001E-2</v>
      </c>
      <c r="F85">
        <v>4.2000000000000003E-2</v>
      </c>
      <c r="G85">
        <v>0</v>
      </c>
      <c r="H85">
        <v>1E-3</v>
      </c>
      <c r="I85">
        <v>2.8000000000000001E-2</v>
      </c>
      <c r="J85">
        <v>1E-3</v>
      </c>
      <c r="K85">
        <v>8.0000000000000002E-3</v>
      </c>
      <c r="L85">
        <v>7.0000000000000001E-3</v>
      </c>
      <c r="M85">
        <v>1.4999999999999999E-2</v>
      </c>
      <c r="N85">
        <v>1E-3</v>
      </c>
      <c r="O85">
        <v>3.0000000000000001E-3</v>
      </c>
      <c r="P85">
        <v>0</v>
      </c>
      <c r="Q85">
        <v>0</v>
      </c>
    </row>
    <row r="86" spans="1:17" x14ac:dyDescent="0.25">
      <c r="A86" t="s">
        <v>164</v>
      </c>
      <c r="B86">
        <v>-9.7199999999999995E-3</v>
      </c>
      <c r="C86">
        <v>1.49E-2</v>
      </c>
      <c r="D86">
        <v>-2.2799999999999999E-3</v>
      </c>
      <c r="E86">
        <v>8.9599999999999992E-3</v>
      </c>
      <c r="F86" t="s">
        <v>165</v>
      </c>
      <c r="G86">
        <v>1.14E-2</v>
      </c>
      <c r="H86">
        <v>6.96E-3</v>
      </c>
      <c r="I86">
        <v>1.4499999999999999E-3</v>
      </c>
      <c r="J86">
        <v>-3.0599999999999998E-3</v>
      </c>
      <c r="K86">
        <v>-4.6100000000000004E-3</v>
      </c>
      <c r="L86">
        <v>1.5900000000000001E-3</v>
      </c>
      <c r="M86">
        <v>-2.7299999999999998E-3</v>
      </c>
      <c r="N86">
        <v>4.9399999999999999E-3</v>
      </c>
      <c r="O86">
        <v>-7.2899999999999996E-3</v>
      </c>
      <c r="P86">
        <v>9.8099999999999993E-3</v>
      </c>
      <c r="Q86">
        <v>-4.0099999999999997E-3</v>
      </c>
    </row>
    <row r="87" spans="1:17" x14ac:dyDescent="0.25">
      <c r="B87" t="s">
        <v>330</v>
      </c>
      <c r="C87">
        <v>-1.34</v>
      </c>
      <c r="D87" t="s">
        <v>369</v>
      </c>
      <c r="E87">
        <v>-1.44</v>
      </c>
      <c r="F87" t="s">
        <v>370</v>
      </c>
      <c r="G87">
        <v>-1.91</v>
      </c>
      <c r="H87">
        <v>-1.5</v>
      </c>
      <c r="I87">
        <v>-0.34</v>
      </c>
      <c r="J87" t="s">
        <v>363</v>
      </c>
      <c r="K87" t="s">
        <v>446</v>
      </c>
      <c r="L87">
        <v>-0.27</v>
      </c>
      <c r="M87" t="s">
        <v>455</v>
      </c>
      <c r="N87">
        <v>-0.32</v>
      </c>
      <c r="O87" t="s">
        <v>494</v>
      </c>
      <c r="P87">
        <v>-0.81</v>
      </c>
      <c r="Q87" t="s">
        <v>495</v>
      </c>
    </row>
    <row r="88" spans="1:17" x14ac:dyDescent="0.25">
      <c r="A88" t="s">
        <v>64</v>
      </c>
      <c r="B88">
        <v>2E-3</v>
      </c>
      <c r="C88">
        <v>8.0000000000000002E-3</v>
      </c>
      <c r="D88">
        <v>0</v>
      </c>
      <c r="E88">
        <v>6.0000000000000001E-3</v>
      </c>
      <c r="F88">
        <v>1.6E-2</v>
      </c>
      <c r="G88">
        <v>1.2E-2</v>
      </c>
      <c r="H88">
        <v>7.0000000000000001E-3</v>
      </c>
      <c r="I88">
        <v>0</v>
      </c>
      <c r="J88">
        <v>1E-3</v>
      </c>
      <c r="K88">
        <v>2E-3</v>
      </c>
      <c r="L88">
        <v>0</v>
      </c>
      <c r="M88">
        <v>1E-3</v>
      </c>
      <c r="N88">
        <v>0</v>
      </c>
      <c r="O88">
        <v>1E-3</v>
      </c>
      <c r="P88">
        <v>2E-3</v>
      </c>
      <c r="Q88">
        <v>1E-3</v>
      </c>
    </row>
    <row r="89" spans="1:17" x14ac:dyDescent="0.25">
      <c r="A89" t="s">
        <v>166</v>
      </c>
      <c r="B89">
        <v>2.0500000000000002E-3</v>
      </c>
      <c r="C89">
        <v>1.9300000000000001E-2</v>
      </c>
      <c r="D89">
        <v>1.41E-3</v>
      </c>
      <c r="E89">
        <v>-2.0800000000000001E-5</v>
      </c>
      <c r="F89">
        <v>1.06E-3</v>
      </c>
      <c r="G89" t="s">
        <v>167</v>
      </c>
      <c r="H89">
        <v>1.66E-3</v>
      </c>
      <c r="I89">
        <v>-1.42E-3</v>
      </c>
      <c r="J89">
        <v>-1.4499999999999999E-3</v>
      </c>
      <c r="K89">
        <v>-3.0300000000000001E-3</v>
      </c>
      <c r="L89">
        <v>4.9299999999999995E-4</v>
      </c>
      <c r="M89">
        <v>-8.6499999999999999E-4</v>
      </c>
      <c r="N89">
        <v>1.56E-3</v>
      </c>
      <c r="O89">
        <v>5.3499999999999999E-4</v>
      </c>
      <c r="P89">
        <v>8.8999999999999995E-4</v>
      </c>
      <c r="Q89">
        <v>-1.2600000000000001E-3</v>
      </c>
    </row>
    <row r="90" spans="1:17" x14ac:dyDescent="0.25">
      <c r="B90">
        <v>-0.25</v>
      </c>
      <c r="C90">
        <v>-1.79</v>
      </c>
      <c r="D90">
        <v>-0.28000000000000003</v>
      </c>
      <c r="E90" t="s">
        <v>371</v>
      </c>
      <c r="F90">
        <v>-0.19</v>
      </c>
      <c r="G90">
        <v>-2.04</v>
      </c>
      <c r="H90">
        <v>-0.53</v>
      </c>
      <c r="I90" t="s">
        <v>372</v>
      </c>
      <c r="J90" t="s">
        <v>369</v>
      </c>
      <c r="K90" t="s">
        <v>484</v>
      </c>
      <c r="L90">
        <v>-0.13</v>
      </c>
      <c r="M90" t="s">
        <v>385</v>
      </c>
      <c r="N90">
        <v>-0.11</v>
      </c>
      <c r="O90">
        <v>-0.08</v>
      </c>
      <c r="P90">
        <v>-0.1</v>
      </c>
      <c r="Q90" t="s">
        <v>456</v>
      </c>
    </row>
    <row r="91" spans="1:17" x14ac:dyDescent="0.25">
      <c r="A91" t="s">
        <v>64</v>
      </c>
      <c r="B91">
        <v>0</v>
      </c>
      <c r="C91">
        <v>1.9E-2</v>
      </c>
      <c r="D91">
        <v>0</v>
      </c>
      <c r="E91">
        <v>0</v>
      </c>
      <c r="F91">
        <v>0</v>
      </c>
      <c r="G91">
        <v>1.7000000000000001E-2</v>
      </c>
      <c r="H91">
        <v>1E-3</v>
      </c>
      <c r="I91">
        <v>0</v>
      </c>
      <c r="J91">
        <v>0</v>
      </c>
      <c r="K91">
        <v>2E-3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168</v>
      </c>
      <c r="B92">
        <v>9.0499999999999999E-4</v>
      </c>
      <c r="C92" t="s">
        <v>169</v>
      </c>
      <c r="D92">
        <v>9.7899999999999994E-5</v>
      </c>
      <c r="E92">
        <v>1.7600000000000001E-3</v>
      </c>
      <c r="F92">
        <v>7.0500000000000001E-4</v>
      </c>
      <c r="G92" t="s">
        <v>170</v>
      </c>
      <c r="H92">
        <v>-6.3299999999999999E-4</v>
      </c>
      <c r="I92">
        <v>-4.6700000000000002E-4</v>
      </c>
      <c r="J92">
        <v>-3.6600000000000001E-3</v>
      </c>
      <c r="K92">
        <v>5.4799999999999998E-4</v>
      </c>
      <c r="L92">
        <v>-8.6200000000000003E-4</v>
      </c>
      <c r="M92">
        <v>3.47E-3</v>
      </c>
      <c r="N92">
        <v>-2.9399999999999999E-3</v>
      </c>
      <c r="O92">
        <v>2.4399999999999999E-3</v>
      </c>
      <c r="P92">
        <v>-5.6599999999999999E-4</v>
      </c>
      <c r="Q92">
        <v>-4.2900000000000004E-3</v>
      </c>
    </row>
    <row r="93" spans="1:17" x14ac:dyDescent="0.25">
      <c r="B93">
        <v>-0.08</v>
      </c>
      <c r="C93">
        <v>-2.08</v>
      </c>
      <c r="D93">
        <v>-0.02</v>
      </c>
      <c r="E93">
        <v>-0.4</v>
      </c>
      <c r="F93">
        <v>-0.11</v>
      </c>
      <c r="G93">
        <v>-2.71</v>
      </c>
      <c r="H93" t="s">
        <v>373</v>
      </c>
      <c r="I93" t="s">
        <v>374</v>
      </c>
      <c r="J93" t="s">
        <v>462</v>
      </c>
      <c r="K93">
        <v>-0.15</v>
      </c>
      <c r="L93" t="s">
        <v>470</v>
      </c>
      <c r="M93">
        <v>-1.1100000000000001</v>
      </c>
      <c r="N93" t="s">
        <v>470</v>
      </c>
      <c r="O93">
        <v>-0.38</v>
      </c>
      <c r="P93" t="s">
        <v>302</v>
      </c>
      <c r="Q93" t="s">
        <v>484</v>
      </c>
    </row>
    <row r="94" spans="1:17" x14ac:dyDescent="0.25">
      <c r="A94" t="s">
        <v>64</v>
      </c>
      <c r="B94">
        <v>0</v>
      </c>
      <c r="C94">
        <v>0.03</v>
      </c>
      <c r="D94">
        <v>0</v>
      </c>
      <c r="E94">
        <v>0</v>
      </c>
      <c r="F94">
        <v>0</v>
      </c>
      <c r="G94">
        <v>3.5999999999999997E-2</v>
      </c>
      <c r="H94">
        <v>0</v>
      </c>
      <c r="I94">
        <v>0</v>
      </c>
      <c r="J94">
        <v>2E-3</v>
      </c>
      <c r="K94">
        <v>0</v>
      </c>
      <c r="L94">
        <v>0</v>
      </c>
      <c r="M94">
        <v>2E-3</v>
      </c>
      <c r="N94">
        <v>0</v>
      </c>
      <c r="O94">
        <v>0</v>
      </c>
      <c r="P94">
        <v>0</v>
      </c>
      <c r="Q94">
        <v>1E-3</v>
      </c>
    </row>
    <row r="95" spans="1:17" x14ac:dyDescent="0.25">
      <c r="A95" t="s">
        <v>171</v>
      </c>
      <c r="B95">
        <v>6.7000000000000002E-4</v>
      </c>
      <c r="C95">
        <v>1.4500000000000001E-2</v>
      </c>
      <c r="D95">
        <v>2.81E-3</v>
      </c>
      <c r="E95">
        <v>-5.2599999999999999E-3</v>
      </c>
      <c r="F95">
        <v>3.6900000000000002E-4</v>
      </c>
      <c r="G95">
        <v>5.77E-3</v>
      </c>
      <c r="H95">
        <v>1.2999999999999999E-3</v>
      </c>
      <c r="I95">
        <v>-1.8799999999999999E-3</v>
      </c>
      <c r="J95">
        <v>-5.2399999999999999E-3</v>
      </c>
      <c r="K95">
        <v>-2.0500000000000002E-3</v>
      </c>
      <c r="L95">
        <v>-2.7200000000000002E-3</v>
      </c>
      <c r="M95">
        <v>8.3199999999999995E-4</v>
      </c>
      <c r="N95">
        <v>4.1399999999999996E-3</v>
      </c>
      <c r="O95">
        <v>-5.3099999999999996E-3</v>
      </c>
      <c r="P95">
        <v>5.45E-3</v>
      </c>
      <c r="Q95">
        <v>-8.6599999999999993E-3</v>
      </c>
    </row>
    <row r="96" spans="1:17" x14ac:dyDescent="0.25">
      <c r="B96">
        <v>-7.0000000000000007E-2</v>
      </c>
      <c r="C96">
        <v>-1.17</v>
      </c>
      <c r="D96">
        <v>-0.47</v>
      </c>
      <c r="E96" t="s">
        <v>323</v>
      </c>
      <c r="F96">
        <v>-7.0000000000000007E-2</v>
      </c>
      <c r="G96">
        <v>-1.1000000000000001</v>
      </c>
      <c r="H96">
        <v>-0.32</v>
      </c>
      <c r="I96" t="s">
        <v>327</v>
      </c>
      <c r="J96" t="s">
        <v>496</v>
      </c>
      <c r="K96" t="s">
        <v>389</v>
      </c>
      <c r="L96" t="s">
        <v>394</v>
      </c>
      <c r="M96">
        <v>-0.22</v>
      </c>
      <c r="N96">
        <v>-0.42</v>
      </c>
      <c r="O96" t="s">
        <v>457</v>
      </c>
      <c r="P96">
        <v>-0.71</v>
      </c>
      <c r="Q96" t="s">
        <v>497</v>
      </c>
    </row>
    <row r="97" spans="1:17" x14ac:dyDescent="0.25">
      <c r="A97" t="s">
        <v>64</v>
      </c>
      <c r="B97">
        <v>0</v>
      </c>
      <c r="C97">
        <v>8.0000000000000002E-3</v>
      </c>
      <c r="D97">
        <v>1E-3</v>
      </c>
      <c r="E97">
        <v>3.0000000000000001E-3</v>
      </c>
      <c r="F97">
        <v>0</v>
      </c>
      <c r="G97">
        <v>4.0000000000000001E-3</v>
      </c>
      <c r="H97">
        <v>0</v>
      </c>
      <c r="I97">
        <v>1E-3</v>
      </c>
      <c r="J97">
        <v>4.0000000000000001E-3</v>
      </c>
      <c r="K97">
        <v>1E-3</v>
      </c>
      <c r="L97">
        <v>1E-3</v>
      </c>
      <c r="M97">
        <v>0</v>
      </c>
      <c r="N97">
        <v>0</v>
      </c>
      <c r="O97">
        <v>1E-3</v>
      </c>
      <c r="P97">
        <v>1E-3</v>
      </c>
      <c r="Q97">
        <v>4.0000000000000001E-3</v>
      </c>
    </row>
    <row r="98" spans="1:17" x14ac:dyDescent="0.25">
      <c r="A98" t="s">
        <v>172</v>
      </c>
      <c r="B98">
        <v>9.75E-3</v>
      </c>
      <c r="C98">
        <v>-7.5700000000000003E-3</v>
      </c>
      <c r="D98">
        <v>3.9399999999999999E-3</v>
      </c>
      <c r="E98">
        <v>-7.2100000000000003E-3</v>
      </c>
      <c r="F98">
        <v>8.8500000000000002E-3</v>
      </c>
      <c r="G98">
        <v>-3.0999999999999999E-3</v>
      </c>
      <c r="H98">
        <v>-1.07E-3</v>
      </c>
      <c r="I98">
        <v>-3.3800000000000002E-3</v>
      </c>
      <c r="J98">
        <v>-6.8500000000000002E-3</v>
      </c>
      <c r="K98">
        <v>-3.3999999999999998E-3</v>
      </c>
      <c r="L98">
        <v>-2.9399999999999999E-3</v>
      </c>
      <c r="M98">
        <v>-1.75E-3</v>
      </c>
      <c r="N98">
        <v>-1.7099999999999999E-3</v>
      </c>
      <c r="O98">
        <v>-9.4500000000000001E-3</v>
      </c>
      <c r="P98">
        <v>5.7700000000000004E-4</v>
      </c>
      <c r="Q98">
        <v>-1.06E-2</v>
      </c>
    </row>
    <row r="99" spans="1:17" x14ac:dyDescent="0.25">
      <c r="B99">
        <v>-0.76</v>
      </c>
      <c r="C99" t="s">
        <v>375</v>
      </c>
      <c r="D99">
        <v>-0.68</v>
      </c>
      <c r="E99" t="s">
        <v>376</v>
      </c>
      <c r="F99">
        <v>-1.36</v>
      </c>
      <c r="G99" t="s">
        <v>377</v>
      </c>
      <c r="H99" t="s">
        <v>378</v>
      </c>
      <c r="I99" t="s">
        <v>330</v>
      </c>
      <c r="J99" t="s">
        <v>353</v>
      </c>
      <c r="K99" t="s">
        <v>342</v>
      </c>
      <c r="L99" t="s">
        <v>484</v>
      </c>
      <c r="M99" t="s">
        <v>494</v>
      </c>
      <c r="N99" t="s">
        <v>456</v>
      </c>
      <c r="O99" t="s">
        <v>347</v>
      </c>
      <c r="P99">
        <v>-0.09</v>
      </c>
      <c r="Q99" t="s">
        <v>461</v>
      </c>
    </row>
    <row r="100" spans="1:17" x14ac:dyDescent="0.25">
      <c r="A100" t="s">
        <v>64</v>
      </c>
      <c r="B100">
        <v>4.0000000000000001E-3</v>
      </c>
      <c r="C100">
        <v>2E-3</v>
      </c>
      <c r="D100">
        <v>2E-3</v>
      </c>
      <c r="E100">
        <v>6.0000000000000001E-3</v>
      </c>
      <c r="F100">
        <v>0.01</v>
      </c>
      <c r="G100">
        <v>1E-3</v>
      </c>
      <c r="H100">
        <v>0</v>
      </c>
      <c r="I100">
        <v>3.0000000000000001E-3</v>
      </c>
      <c r="J100">
        <v>8.0000000000000002E-3</v>
      </c>
      <c r="K100">
        <v>3.0000000000000001E-3</v>
      </c>
      <c r="L100">
        <v>1E-3</v>
      </c>
      <c r="M100">
        <v>1E-3</v>
      </c>
      <c r="N100">
        <v>0</v>
      </c>
      <c r="O100">
        <v>3.0000000000000001E-3</v>
      </c>
      <c r="P100">
        <v>0</v>
      </c>
      <c r="Q100">
        <v>6.0000000000000001E-3</v>
      </c>
    </row>
    <row r="101" spans="1:17" x14ac:dyDescent="0.25">
      <c r="A101" t="s">
        <v>173</v>
      </c>
      <c r="B101">
        <v>1.35E-2</v>
      </c>
      <c r="C101">
        <v>1.39E-3</v>
      </c>
      <c r="D101">
        <v>7.2899999999999996E-3</v>
      </c>
      <c r="E101">
        <v>-6.2899999999999996E-3</v>
      </c>
      <c r="F101" t="s">
        <v>174</v>
      </c>
      <c r="G101">
        <v>-1.11E-4</v>
      </c>
      <c r="H101">
        <v>4.5399999999999998E-4</v>
      </c>
      <c r="I101">
        <v>-1.0200000000000001E-3</v>
      </c>
      <c r="J101">
        <v>-3.9899999999999996E-3</v>
      </c>
      <c r="K101">
        <v>1.07E-3</v>
      </c>
      <c r="L101">
        <v>-1.64E-3</v>
      </c>
      <c r="M101">
        <v>1.1800000000000001E-3</v>
      </c>
      <c r="N101">
        <v>-2.7699999999999999E-3</v>
      </c>
      <c r="O101">
        <v>-1.0800000000000001E-2</v>
      </c>
      <c r="P101">
        <v>-3.1800000000000001E-3</v>
      </c>
      <c r="Q101" t="s">
        <v>272</v>
      </c>
    </row>
    <row r="102" spans="1:17" x14ac:dyDescent="0.25">
      <c r="B102">
        <v>-1.24</v>
      </c>
      <c r="C102">
        <v>-0.18</v>
      </c>
      <c r="D102">
        <v>-1.46</v>
      </c>
      <c r="E102" t="s">
        <v>379</v>
      </c>
      <c r="F102">
        <v>-2.2000000000000002</v>
      </c>
      <c r="G102" t="s">
        <v>380</v>
      </c>
      <c r="H102">
        <v>-0.12</v>
      </c>
      <c r="I102" t="s">
        <v>381</v>
      </c>
      <c r="J102" t="s">
        <v>462</v>
      </c>
      <c r="K102">
        <v>-0.42</v>
      </c>
      <c r="L102" t="s">
        <v>483</v>
      </c>
      <c r="M102">
        <v>-0.43</v>
      </c>
      <c r="N102" t="s">
        <v>498</v>
      </c>
      <c r="O102" t="s">
        <v>459</v>
      </c>
      <c r="P102" t="s">
        <v>482</v>
      </c>
      <c r="Q102" t="s">
        <v>499</v>
      </c>
    </row>
    <row r="103" spans="1:17" x14ac:dyDescent="0.25">
      <c r="A103" t="s">
        <v>64</v>
      </c>
      <c r="B103">
        <v>1.0999999999999999E-2</v>
      </c>
      <c r="C103">
        <v>0</v>
      </c>
      <c r="D103">
        <v>7.0000000000000001E-3</v>
      </c>
      <c r="E103">
        <v>5.0000000000000001E-3</v>
      </c>
      <c r="F103">
        <v>2.4E-2</v>
      </c>
      <c r="G103">
        <v>0</v>
      </c>
      <c r="H103">
        <v>0</v>
      </c>
      <c r="I103">
        <v>0</v>
      </c>
      <c r="J103">
        <v>3.0000000000000001E-3</v>
      </c>
      <c r="K103">
        <v>0</v>
      </c>
      <c r="L103">
        <v>0</v>
      </c>
      <c r="M103">
        <v>0</v>
      </c>
      <c r="N103">
        <v>0</v>
      </c>
      <c r="O103">
        <v>5.0000000000000001E-3</v>
      </c>
      <c r="P103">
        <v>1E-3</v>
      </c>
      <c r="Q103">
        <v>0.01</v>
      </c>
    </row>
    <row r="104" spans="1:17" x14ac:dyDescent="0.25">
      <c r="A104" t="s">
        <v>175</v>
      </c>
      <c r="B104">
        <v>1.7999999999999999E-2</v>
      </c>
      <c r="C104" t="s">
        <v>176</v>
      </c>
      <c r="D104">
        <v>-5.2700000000000002E-4</v>
      </c>
      <c r="E104">
        <v>-5.3800000000000002E-3</v>
      </c>
      <c r="F104">
        <v>8.5100000000000002E-3</v>
      </c>
      <c r="G104">
        <v>-7.6099999999999996E-3</v>
      </c>
      <c r="H104">
        <v>2.4899999999999998E-4</v>
      </c>
      <c r="I104">
        <v>-1.1100000000000001E-3</v>
      </c>
      <c r="J104">
        <v>-1.23E-3</v>
      </c>
      <c r="K104">
        <v>-1.4499999999999999E-3</v>
      </c>
      <c r="L104">
        <v>-9.859999999999999E-4</v>
      </c>
      <c r="M104">
        <v>4.4299999999999999E-5</v>
      </c>
      <c r="N104">
        <v>3.32E-3</v>
      </c>
      <c r="O104">
        <v>-8.0999999999999996E-3</v>
      </c>
      <c r="P104">
        <v>-2.4099999999999998E-3</v>
      </c>
      <c r="Q104" t="s">
        <v>273</v>
      </c>
    </row>
    <row r="105" spans="1:17" x14ac:dyDescent="0.25">
      <c r="B105">
        <v>-1.54</v>
      </c>
      <c r="C105" t="s">
        <v>382</v>
      </c>
      <c r="D105" t="s">
        <v>325</v>
      </c>
      <c r="E105" t="s">
        <v>383</v>
      </c>
      <c r="F105">
        <v>-1.45</v>
      </c>
      <c r="G105" t="s">
        <v>384</v>
      </c>
      <c r="H105">
        <v>-7.0000000000000007E-2</v>
      </c>
      <c r="I105" t="s">
        <v>385</v>
      </c>
      <c r="J105" t="s">
        <v>500</v>
      </c>
      <c r="K105" t="s">
        <v>482</v>
      </c>
      <c r="L105" t="s">
        <v>385</v>
      </c>
      <c r="M105">
        <v>-0.01</v>
      </c>
      <c r="N105">
        <v>-0.45</v>
      </c>
      <c r="O105" t="s">
        <v>437</v>
      </c>
      <c r="P105" t="s">
        <v>321</v>
      </c>
      <c r="Q105" t="s">
        <v>440</v>
      </c>
    </row>
    <row r="106" spans="1:17" x14ac:dyDescent="0.25">
      <c r="A106" t="s">
        <v>64</v>
      </c>
      <c r="B106">
        <v>1.6E-2</v>
      </c>
      <c r="C106">
        <v>1.4999999999999999E-2</v>
      </c>
      <c r="D106">
        <v>0</v>
      </c>
      <c r="E106">
        <v>4.0000000000000001E-3</v>
      </c>
      <c r="F106">
        <v>1.0999999999999999E-2</v>
      </c>
      <c r="G106">
        <v>8.9999999999999993E-3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2E-3</v>
      </c>
      <c r="P106">
        <v>0</v>
      </c>
      <c r="Q106">
        <v>7.0000000000000001E-3</v>
      </c>
    </row>
    <row r="107" spans="1:17" x14ac:dyDescent="0.25">
      <c r="A107" t="s">
        <v>177</v>
      </c>
      <c r="B107">
        <v>2.4199999999999999E-2</v>
      </c>
      <c r="C107" t="s">
        <v>178</v>
      </c>
      <c r="D107">
        <v>-1.1299999999999999E-3</v>
      </c>
      <c r="E107">
        <v>-7.3600000000000002E-3</v>
      </c>
      <c r="F107" t="s">
        <v>179</v>
      </c>
      <c r="G107" t="s">
        <v>180</v>
      </c>
      <c r="H107">
        <v>-1.0399999999999999E-3</v>
      </c>
      <c r="I107">
        <v>-2.1299999999999999E-3</v>
      </c>
      <c r="J107">
        <v>-1.07E-3</v>
      </c>
      <c r="K107">
        <v>4.2499999999999998E-4</v>
      </c>
      <c r="L107">
        <v>1.9499999999999999E-3</v>
      </c>
      <c r="M107">
        <v>-2.1299999999999999E-3</v>
      </c>
      <c r="N107">
        <v>-1.47E-3</v>
      </c>
      <c r="O107">
        <v>-8.3199999999999993E-3</v>
      </c>
      <c r="P107">
        <v>-7.1799999999999998E-3</v>
      </c>
      <c r="Q107">
        <v>-7.3000000000000001E-3</v>
      </c>
    </row>
    <row r="108" spans="1:17" x14ac:dyDescent="0.25">
      <c r="B108">
        <v>-1.85</v>
      </c>
      <c r="C108" t="s">
        <v>386</v>
      </c>
      <c r="D108" t="s">
        <v>352</v>
      </c>
      <c r="E108" t="s">
        <v>361</v>
      </c>
      <c r="F108">
        <v>-2.5299999999999998</v>
      </c>
      <c r="G108" t="s">
        <v>387</v>
      </c>
      <c r="H108" t="s">
        <v>388</v>
      </c>
      <c r="I108" t="s">
        <v>389</v>
      </c>
      <c r="J108" t="s">
        <v>357</v>
      </c>
      <c r="K108">
        <v>-0.16</v>
      </c>
      <c r="L108">
        <v>-0.51</v>
      </c>
      <c r="M108" t="s">
        <v>495</v>
      </c>
      <c r="N108" t="s">
        <v>470</v>
      </c>
      <c r="O108" t="s">
        <v>501</v>
      </c>
      <c r="P108" t="s">
        <v>328</v>
      </c>
      <c r="Q108" t="s">
        <v>318</v>
      </c>
    </row>
    <row r="109" spans="1:17" x14ac:dyDescent="0.25">
      <c r="A109" t="s">
        <v>64</v>
      </c>
      <c r="B109">
        <v>2.7E-2</v>
      </c>
      <c r="C109">
        <v>3.6999999999999998E-2</v>
      </c>
      <c r="D109">
        <v>0</v>
      </c>
      <c r="E109">
        <v>7.0000000000000001E-3</v>
      </c>
      <c r="F109">
        <v>3.5999999999999997E-2</v>
      </c>
      <c r="G109">
        <v>3.4000000000000002E-2</v>
      </c>
      <c r="H109">
        <v>0</v>
      </c>
      <c r="I109">
        <v>1E-3</v>
      </c>
      <c r="J109">
        <v>0</v>
      </c>
      <c r="K109">
        <v>0</v>
      </c>
      <c r="L109">
        <v>1E-3</v>
      </c>
      <c r="M109">
        <v>1E-3</v>
      </c>
      <c r="N109">
        <v>0</v>
      </c>
      <c r="O109">
        <v>3.0000000000000001E-3</v>
      </c>
      <c r="P109">
        <v>3.0000000000000001E-3</v>
      </c>
      <c r="Q109">
        <v>3.0000000000000001E-3</v>
      </c>
    </row>
    <row r="110" spans="1:17" x14ac:dyDescent="0.25">
      <c r="A110" t="s">
        <v>181</v>
      </c>
      <c r="B110">
        <v>9.8200000000000006E-3</v>
      </c>
      <c r="C110" t="s">
        <v>182</v>
      </c>
      <c r="D110">
        <v>-6.0499999999999998E-3</v>
      </c>
      <c r="E110">
        <v>-5.9199999999999999E-3</v>
      </c>
      <c r="F110">
        <v>4.7400000000000003E-3</v>
      </c>
      <c r="G110" t="s">
        <v>183</v>
      </c>
      <c r="H110">
        <v>-2.6199999999999999E-3</v>
      </c>
      <c r="I110">
        <v>-3.81E-3</v>
      </c>
      <c r="J110">
        <v>-3.6800000000000001E-3</v>
      </c>
      <c r="K110">
        <v>-1.34E-3</v>
      </c>
      <c r="L110">
        <v>-6.1700000000000004E-4</v>
      </c>
      <c r="M110">
        <v>4.7599999999999998E-5</v>
      </c>
      <c r="N110">
        <v>-3.7299999999999998E-3</v>
      </c>
      <c r="O110" t="s">
        <v>274</v>
      </c>
      <c r="P110">
        <v>-6.3600000000000002E-3</v>
      </c>
      <c r="Q110" t="s">
        <v>275</v>
      </c>
    </row>
    <row r="111" spans="1:17" x14ac:dyDescent="0.25">
      <c r="B111">
        <v>-0.86</v>
      </c>
      <c r="C111" t="s">
        <v>390</v>
      </c>
      <c r="D111" t="s">
        <v>391</v>
      </c>
      <c r="E111" t="s">
        <v>392</v>
      </c>
      <c r="F111">
        <v>-0.95</v>
      </c>
      <c r="G111" t="s">
        <v>393</v>
      </c>
      <c r="H111" t="s">
        <v>394</v>
      </c>
      <c r="I111" t="s">
        <v>395</v>
      </c>
      <c r="J111" t="s">
        <v>316</v>
      </c>
      <c r="K111" t="s">
        <v>502</v>
      </c>
      <c r="L111" t="s">
        <v>320</v>
      </c>
      <c r="M111">
        <v>-0.01</v>
      </c>
      <c r="N111" t="s">
        <v>344</v>
      </c>
      <c r="O111" t="s">
        <v>440</v>
      </c>
      <c r="P111" t="s">
        <v>323</v>
      </c>
      <c r="Q111" t="s">
        <v>382</v>
      </c>
    </row>
    <row r="112" spans="1:17" x14ac:dyDescent="0.25">
      <c r="A112" t="s">
        <v>64</v>
      </c>
      <c r="B112">
        <v>4.0000000000000001E-3</v>
      </c>
      <c r="C112">
        <v>3.4000000000000002E-2</v>
      </c>
      <c r="D112">
        <v>5.0000000000000001E-3</v>
      </c>
      <c r="E112">
        <v>5.0000000000000001E-3</v>
      </c>
      <c r="F112">
        <v>4.0000000000000001E-3</v>
      </c>
      <c r="G112">
        <v>1.4E-2</v>
      </c>
      <c r="H112">
        <v>2E-3</v>
      </c>
      <c r="I112">
        <v>4.0000000000000001E-3</v>
      </c>
      <c r="J112">
        <v>3.0000000000000001E-3</v>
      </c>
      <c r="K112">
        <v>0</v>
      </c>
      <c r="L112">
        <v>0</v>
      </c>
      <c r="M112">
        <v>0</v>
      </c>
      <c r="N112">
        <v>1E-3</v>
      </c>
      <c r="O112">
        <v>7.0000000000000001E-3</v>
      </c>
      <c r="P112">
        <v>2E-3</v>
      </c>
      <c r="Q112">
        <v>0.01</v>
      </c>
    </row>
    <row r="113" spans="1:17" x14ac:dyDescent="0.25">
      <c r="A113" t="s">
        <v>184</v>
      </c>
      <c r="B113">
        <v>-8.3099999999999997E-3</v>
      </c>
      <c r="C113" t="s">
        <v>185</v>
      </c>
      <c r="D113" t="s">
        <v>186</v>
      </c>
      <c r="E113">
        <v>-8.7500000000000008E-3</v>
      </c>
      <c r="F113">
        <v>-2.7799999999999999E-3</v>
      </c>
      <c r="G113" t="s">
        <v>187</v>
      </c>
      <c r="H113">
        <v>-5.2199999999999998E-3</v>
      </c>
      <c r="I113">
        <v>-3.7299999999999998E-3</v>
      </c>
      <c r="J113">
        <v>-3.8500000000000001E-3</v>
      </c>
      <c r="K113">
        <v>1.91E-3</v>
      </c>
      <c r="L113">
        <v>-3.5100000000000001E-3</v>
      </c>
      <c r="M113">
        <v>1.8600000000000001E-3</v>
      </c>
      <c r="N113">
        <v>-7.5799999999999999E-3</v>
      </c>
      <c r="O113">
        <v>-8.0800000000000004E-3</v>
      </c>
      <c r="P113">
        <v>-8.7600000000000004E-3</v>
      </c>
      <c r="Q113" t="s">
        <v>276</v>
      </c>
    </row>
    <row r="114" spans="1:17" x14ac:dyDescent="0.25">
      <c r="B114" t="s">
        <v>396</v>
      </c>
      <c r="C114" t="s">
        <v>397</v>
      </c>
      <c r="D114" t="s">
        <v>398</v>
      </c>
      <c r="E114" t="s">
        <v>399</v>
      </c>
      <c r="F114" t="s">
        <v>400</v>
      </c>
      <c r="G114" t="s">
        <v>401</v>
      </c>
      <c r="H114" t="s">
        <v>402</v>
      </c>
      <c r="I114" t="s">
        <v>395</v>
      </c>
      <c r="J114" t="s">
        <v>496</v>
      </c>
      <c r="K114">
        <v>-0.55000000000000004</v>
      </c>
      <c r="L114" t="s">
        <v>328</v>
      </c>
      <c r="M114">
        <v>-0.47</v>
      </c>
      <c r="N114" t="s">
        <v>503</v>
      </c>
      <c r="O114" t="s">
        <v>504</v>
      </c>
      <c r="P114" t="s">
        <v>505</v>
      </c>
      <c r="Q114" t="s">
        <v>506</v>
      </c>
    </row>
    <row r="115" spans="1:17" x14ac:dyDescent="0.25">
      <c r="A115" t="s">
        <v>64</v>
      </c>
      <c r="B115">
        <v>3.0000000000000001E-3</v>
      </c>
      <c r="C115">
        <v>1.4E-2</v>
      </c>
      <c r="D115">
        <v>1.4999999999999999E-2</v>
      </c>
      <c r="E115">
        <v>1.0999999999999999E-2</v>
      </c>
      <c r="F115">
        <v>1E-3</v>
      </c>
      <c r="G115">
        <v>1.4E-2</v>
      </c>
      <c r="H115">
        <v>7.0000000000000001E-3</v>
      </c>
      <c r="I115">
        <v>3.0000000000000001E-3</v>
      </c>
      <c r="J115">
        <v>3.0000000000000001E-3</v>
      </c>
      <c r="K115">
        <v>1E-3</v>
      </c>
      <c r="L115">
        <v>2E-3</v>
      </c>
      <c r="M115">
        <v>0</v>
      </c>
      <c r="N115">
        <v>2E-3</v>
      </c>
      <c r="O115">
        <v>3.0000000000000001E-3</v>
      </c>
      <c r="P115">
        <v>4.0000000000000001E-3</v>
      </c>
      <c r="Q115">
        <v>0.01</v>
      </c>
    </row>
    <row r="116" spans="1:17" x14ac:dyDescent="0.25">
      <c r="A116" t="s">
        <v>188</v>
      </c>
      <c r="B116" t="s">
        <v>189</v>
      </c>
      <c r="C116">
        <v>-0.108</v>
      </c>
      <c r="D116" t="s">
        <v>190</v>
      </c>
      <c r="E116">
        <v>-4.8800000000000003E-2</v>
      </c>
      <c r="F116">
        <v>-3.7499999999999999E-2</v>
      </c>
      <c r="G116">
        <v>-5.3800000000000001E-2</v>
      </c>
      <c r="H116" t="s">
        <v>191</v>
      </c>
      <c r="I116">
        <v>-2.9399999999999999E-2</v>
      </c>
      <c r="J116">
        <v>-1.4500000000000001E-2</v>
      </c>
      <c r="K116">
        <v>-1.55E-4</v>
      </c>
      <c r="L116">
        <v>-3.8700000000000002E-3</v>
      </c>
      <c r="M116">
        <v>-1.18E-2</v>
      </c>
      <c r="N116">
        <v>0.113</v>
      </c>
      <c r="O116">
        <v>-8.9399999999999993E-2</v>
      </c>
      <c r="P116">
        <v>0.10199999999999999</v>
      </c>
      <c r="Q116" t="s">
        <v>277</v>
      </c>
    </row>
    <row r="117" spans="1:17" x14ac:dyDescent="0.25">
      <c r="B117" t="s">
        <v>403</v>
      </c>
      <c r="C117" t="s">
        <v>399</v>
      </c>
      <c r="D117" t="s">
        <v>404</v>
      </c>
      <c r="E117" t="s">
        <v>405</v>
      </c>
      <c r="F117" t="s">
        <v>406</v>
      </c>
      <c r="G117" t="s">
        <v>311</v>
      </c>
      <c r="H117" t="s">
        <v>407</v>
      </c>
      <c r="I117" t="s">
        <v>310</v>
      </c>
      <c r="J117" t="s">
        <v>408</v>
      </c>
      <c r="K117" t="s">
        <v>468</v>
      </c>
      <c r="L117" t="s">
        <v>373</v>
      </c>
      <c r="M117" t="s">
        <v>433</v>
      </c>
      <c r="N117">
        <v>-1.46</v>
      </c>
      <c r="O117" t="s">
        <v>507</v>
      </c>
      <c r="P117">
        <v>-1.87</v>
      </c>
      <c r="Q117" t="s">
        <v>398</v>
      </c>
    </row>
    <row r="118" spans="1:17" x14ac:dyDescent="0.25">
      <c r="A118" t="s">
        <v>64</v>
      </c>
      <c r="B118">
        <v>1.2E-2</v>
      </c>
      <c r="C118">
        <v>1.9E-2</v>
      </c>
      <c r="D118">
        <v>1.6E-2</v>
      </c>
      <c r="E118">
        <v>0.01</v>
      </c>
      <c r="F118">
        <v>5.0000000000000001E-3</v>
      </c>
      <c r="G118">
        <v>1.4E-2</v>
      </c>
      <c r="H118">
        <v>1.7999999999999999E-2</v>
      </c>
      <c r="I118">
        <v>6.0000000000000001E-3</v>
      </c>
      <c r="J118">
        <v>1E-3</v>
      </c>
      <c r="K118">
        <v>0</v>
      </c>
      <c r="L118">
        <v>0</v>
      </c>
      <c r="M118">
        <v>1E-3</v>
      </c>
      <c r="N118">
        <v>8.9999999999999993E-3</v>
      </c>
      <c r="O118">
        <v>0.01</v>
      </c>
      <c r="P118">
        <v>1.2999999999999999E-2</v>
      </c>
      <c r="Q118">
        <v>1.4E-2</v>
      </c>
    </row>
    <row r="119" spans="1:17" x14ac:dyDescent="0.25">
      <c r="A119" t="s">
        <v>192</v>
      </c>
      <c r="B119">
        <v>-1.9300000000000001E-2</v>
      </c>
      <c r="C119">
        <v>-5.2299999999999999E-2</v>
      </c>
      <c r="D119" t="s">
        <v>193</v>
      </c>
      <c r="E119" t="s">
        <v>194</v>
      </c>
      <c r="F119">
        <v>-1.24E-2</v>
      </c>
      <c r="G119">
        <v>-2.2499999999999999E-2</v>
      </c>
      <c r="H119" t="s">
        <v>195</v>
      </c>
      <c r="I119" t="s">
        <v>196</v>
      </c>
      <c r="J119">
        <v>-8.2299999999999995E-3</v>
      </c>
      <c r="K119">
        <v>-1.08E-3</v>
      </c>
      <c r="L119">
        <v>-8.5599999999999999E-3</v>
      </c>
      <c r="M119">
        <v>1.72E-3</v>
      </c>
      <c r="N119">
        <v>4.8099999999999997E-2</v>
      </c>
      <c r="O119" t="s">
        <v>278</v>
      </c>
      <c r="P119">
        <v>3.32E-2</v>
      </c>
      <c r="Q119" t="s">
        <v>279</v>
      </c>
    </row>
    <row r="120" spans="1:17" x14ac:dyDescent="0.25">
      <c r="B120" t="s">
        <v>408</v>
      </c>
      <c r="C120" t="s">
        <v>409</v>
      </c>
      <c r="D120" t="s">
        <v>410</v>
      </c>
      <c r="E120" t="s">
        <v>411</v>
      </c>
      <c r="F120" t="s">
        <v>412</v>
      </c>
      <c r="G120" t="s">
        <v>413</v>
      </c>
      <c r="H120" t="s">
        <v>414</v>
      </c>
      <c r="I120" t="s">
        <v>414</v>
      </c>
      <c r="J120" t="s">
        <v>490</v>
      </c>
      <c r="K120" t="s">
        <v>374</v>
      </c>
      <c r="L120" t="s">
        <v>396</v>
      </c>
      <c r="M120">
        <v>-0.2</v>
      </c>
      <c r="N120">
        <v>-1.18</v>
      </c>
      <c r="O120" t="s">
        <v>382</v>
      </c>
      <c r="P120">
        <v>-1.1000000000000001</v>
      </c>
      <c r="Q120" t="s">
        <v>481</v>
      </c>
    </row>
    <row r="121" spans="1:17" x14ac:dyDescent="0.25">
      <c r="A121" t="s">
        <v>64</v>
      </c>
      <c r="B121">
        <v>2E-3</v>
      </c>
      <c r="C121">
        <v>1.7000000000000001E-2</v>
      </c>
      <c r="D121">
        <v>4.8000000000000001E-2</v>
      </c>
      <c r="E121">
        <v>1.4999999999999999E-2</v>
      </c>
      <c r="F121">
        <v>3.0000000000000001E-3</v>
      </c>
      <c r="G121">
        <v>8.9999999999999993E-3</v>
      </c>
      <c r="H121">
        <v>1.7999999999999999E-2</v>
      </c>
      <c r="I121">
        <v>1.6E-2</v>
      </c>
      <c r="J121">
        <v>1E-3</v>
      </c>
      <c r="K121">
        <v>0</v>
      </c>
      <c r="L121">
        <v>1E-3</v>
      </c>
      <c r="M121">
        <v>0</v>
      </c>
      <c r="N121">
        <v>6.0000000000000001E-3</v>
      </c>
      <c r="O121">
        <v>1.2999999999999999E-2</v>
      </c>
      <c r="P121">
        <v>5.0000000000000001E-3</v>
      </c>
      <c r="Q121">
        <v>1.2E-2</v>
      </c>
    </row>
    <row r="122" spans="1:17" x14ac:dyDescent="0.25">
      <c r="A122" t="s">
        <v>197</v>
      </c>
      <c r="B122">
        <v>-4.8000000000000001E-2</v>
      </c>
      <c r="C122" t="s">
        <v>198</v>
      </c>
      <c r="D122" t="s">
        <v>199</v>
      </c>
      <c r="E122" t="s">
        <v>200</v>
      </c>
      <c r="F122">
        <v>-2.5999999999999999E-2</v>
      </c>
      <c r="G122" t="s">
        <v>201</v>
      </c>
      <c r="H122" t="s">
        <v>202</v>
      </c>
      <c r="I122" t="s">
        <v>203</v>
      </c>
      <c r="J122">
        <v>-8.2699999999999996E-3</v>
      </c>
      <c r="K122">
        <v>-8.3599999999999994E-3</v>
      </c>
      <c r="L122">
        <v>-1.18E-2</v>
      </c>
      <c r="M122">
        <v>-1.1299999999999999E-2</v>
      </c>
      <c r="N122">
        <v>4.2299999999999997E-2</v>
      </c>
      <c r="O122">
        <v>-4.8899999999999999E-2</v>
      </c>
      <c r="P122">
        <v>1.8700000000000001E-2</v>
      </c>
      <c r="Q122">
        <v>-3.5400000000000001E-2</v>
      </c>
    </row>
    <row r="123" spans="1:17" x14ac:dyDescent="0.25">
      <c r="B123" t="s">
        <v>415</v>
      </c>
      <c r="C123" t="s">
        <v>416</v>
      </c>
      <c r="D123" t="s">
        <v>417</v>
      </c>
      <c r="E123" t="s">
        <v>393</v>
      </c>
      <c r="F123" t="s">
        <v>418</v>
      </c>
      <c r="G123" t="s">
        <v>419</v>
      </c>
      <c r="H123" t="s">
        <v>420</v>
      </c>
      <c r="I123" t="s">
        <v>421</v>
      </c>
      <c r="J123" t="s">
        <v>508</v>
      </c>
      <c r="K123" t="s">
        <v>346</v>
      </c>
      <c r="L123" t="s">
        <v>428</v>
      </c>
      <c r="M123" t="s">
        <v>509</v>
      </c>
      <c r="N123">
        <v>-1.0900000000000001</v>
      </c>
      <c r="O123" t="s">
        <v>415</v>
      </c>
      <c r="P123">
        <v>-0.6</v>
      </c>
      <c r="Q123" t="s">
        <v>510</v>
      </c>
    </row>
    <row r="124" spans="1:17" x14ac:dyDescent="0.25">
      <c r="A124" t="s">
        <v>64</v>
      </c>
      <c r="B124">
        <v>1.0999999999999999E-2</v>
      </c>
      <c r="C124">
        <v>0.04</v>
      </c>
      <c r="D124">
        <v>3.9E-2</v>
      </c>
      <c r="E124">
        <v>2.1000000000000001E-2</v>
      </c>
      <c r="F124">
        <v>0.01</v>
      </c>
      <c r="G124">
        <v>2.7E-2</v>
      </c>
      <c r="H124">
        <v>1.9E-2</v>
      </c>
      <c r="I124">
        <v>2.3E-2</v>
      </c>
      <c r="J124">
        <v>1E-3</v>
      </c>
      <c r="K124">
        <v>2E-3</v>
      </c>
      <c r="L124">
        <v>2E-3</v>
      </c>
      <c r="M124">
        <v>3.0000000000000001E-3</v>
      </c>
      <c r="N124">
        <v>5.0000000000000001E-3</v>
      </c>
      <c r="O124">
        <v>0.01</v>
      </c>
      <c r="P124">
        <v>2E-3</v>
      </c>
      <c r="Q124">
        <v>8.0000000000000002E-3</v>
      </c>
    </row>
    <row r="125" spans="1:17" x14ac:dyDescent="0.25">
      <c r="A125" t="s">
        <v>204</v>
      </c>
      <c r="B125" t="s">
        <v>205</v>
      </c>
      <c r="C125">
        <v>-6.0299999999999998E-3</v>
      </c>
      <c r="D125" t="s">
        <v>206</v>
      </c>
      <c r="E125" t="s">
        <v>207</v>
      </c>
      <c r="F125">
        <v>-2.7400000000000001E-2</v>
      </c>
      <c r="G125">
        <v>1.8799999999999999E-3</v>
      </c>
      <c r="H125" t="s">
        <v>208</v>
      </c>
      <c r="I125" t="s">
        <v>209</v>
      </c>
      <c r="J125">
        <v>-8.9700000000000005E-3</v>
      </c>
      <c r="K125">
        <v>-4.0200000000000001E-3</v>
      </c>
      <c r="L125">
        <v>-9.6799999999999994E-3</v>
      </c>
      <c r="M125">
        <v>-1.1299999999999999E-2</v>
      </c>
      <c r="N125">
        <v>-8.4600000000000005E-3</v>
      </c>
      <c r="O125">
        <v>-3.7400000000000003E-2</v>
      </c>
      <c r="P125">
        <v>-1.77E-2</v>
      </c>
      <c r="Q125">
        <v>-3.2000000000000001E-2</v>
      </c>
    </row>
    <row r="126" spans="1:17" x14ac:dyDescent="0.25">
      <c r="B126" t="s">
        <v>370</v>
      </c>
      <c r="C126" t="s">
        <v>352</v>
      </c>
      <c r="D126" t="s">
        <v>422</v>
      </c>
      <c r="E126" t="s">
        <v>423</v>
      </c>
      <c r="F126" t="s">
        <v>405</v>
      </c>
      <c r="G126">
        <v>-0.13</v>
      </c>
      <c r="H126" t="s">
        <v>407</v>
      </c>
      <c r="I126" t="s">
        <v>424</v>
      </c>
      <c r="J126" t="s">
        <v>323</v>
      </c>
      <c r="K126" t="s">
        <v>467</v>
      </c>
      <c r="L126" t="s">
        <v>473</v>
      </c>
      <c r="M126" t="s">
        <v>511</v>
      </c>
      <c r="N126" t="s">
        <v>348</v>
      </c>
      <c r="O126" t="s">
        <v>447</v>
      </c>
      <c r="P126" t="s">
        <v>367</v>
      </c>
      <c r="Q126" t="s">
        <v>361</v>
      </c>
    </row>
    <row r="127" spans="1:17" x14ac:dyDescent="0.25">
      <c r="A127" t="s">
        <v>64</v>
      </c>
      <c r="B127">
        <v>0.02</v>
      </c>
      <c r="C127">
        <v>0</v>
      </c>
      <c r="D127">
        <v>3.6999999999999998E-2</v>
      </c>
      <c r="E127">
        <v>1.6E-2</v>
      </c>
      <c r="F127">
        <v>1.0999999999999999E-2</v>
      </c>
      <c r="G127">
        <v>0</v>
      </c>
      <c r="H127">
        <v>2.4E-2</v>
      </c>
      <c r="I127">
        <v>2.4E-2</v>
      </c>
      <c r="J127">
        <v>2E-3</v>
      </c>
      <c r="K127">
        <v>0</v>
      </c>
      <c r="L127">
        <v>1E-3</v>
      </c>
      <c r="M127">
        <v>3.0000000000000001E-3</v>
      </c>
      <c r="N127">
        <v>0</v>
      </c>
      <c r="O127">
        <v>6.0000000000000001E-3</v>
      </c>
      <c r="P127">
        <v>2E-3</v>
      </c>
      <c r="Q127">
        <v>7.0000000000000001E-3</v>
      </c>
    </row>
    <row r="128" spans="1:17" x14ac:dyDescent="0.25">
      <c r="A128" t="s">
        <v>210</v>
      </c>
      <c r="B128" t="s">
        <v>211</v>
      </c>
      <c r="C128">
        <v>-3.1300000000000001E-2</v>
      </c>
      <c r="D128" t="s">
        <v>212</v>
      </c>
      <c r="E128">
        <v>-1.4200000000000001E-2</v>
      </c>
      <c r="F128" t="s">
        <v>213</v>
      </c>
      <c r="G128">
        <v>9.1200000000000005E-4</v>
      </c>
      <c r="H128" t="s">
        <v>214</v>
      </c>
      <c r="I128" t="s">
        <v>215</v>
      </c>
      <c r="J128">
        <v>-9.0900000000000009E-3</v>
      </c>
      <c r="K128">
        <v>-1.2699999999999999E-2</v>
      </c>
      <c r="L128" t="s">
        <v>280</v>
      </c>
      <c r="M128">
        <v>-1.5900000000000001E-2</v>
      </c>
      <c r="N128">
        <v>-3.4700000000000002E-2</v>
      </c>
      <c r="O128">
        <v>-2.41E-2</v>
      </c>
      <c r="P128">
        <v>-3.8899999999999997E-2</v>
      </c>
      <c r="Q128">
        <v>-1.2200000000000001E-2</v>
      </c>
    </row>
    <row r="129" spans="1:17" x14ac:dyDescent="0.25">
      <c r="B129" t="s">
        <v>425</v>
      </c>
      <c r="C129" t="s">
        <v>426</v>
      </c>
      <c r="D129" t="s">
        <v>427</v>
      </c>
      <c r="E129" t="s">
        <v>428</v>
      </c>
      <c r="F129" t="s">
        <v>429</v>
      </c>
      <c r="G129">
        <v>-0.08</v>
      </c>
      <c r="H129" t="s">
        <v>430</v>
      </c>
      <c r="I129" t="s">
        <v>431</v>
      </c>
      <c r="J129" t="s">
        <v>466</v>
      </c>
      <c r="K129" t="s">
        <v>323</v>
      </c>
      <c r="L129" t="s">
        <v>512</v>
      </c>
      <c r="M129" t="s">
        <v>513</v>
      </c>
      <c r="N129" t="s">
        <v>503</v>
      </c>
      <c r="O129" t="s">
        <v>465</v>
      </c>
      <c r="P129" t="s">
        <v>510</v>
      </c>
      <c r="Q129" t="s">
        <v>472</v>
      </c>
    </row>
    <row r="130" spans="1:17" x14ac:dyDescent="0.25">
      <c r="A130" t="s">
        <v>64</v>
      </c>
      <c r="B130">
        <v>4.2999999999999997E-2</v>
      </c>
      <c r="C130">
        <v>5.0000000000000001E-3</v>
      </c>
      <c r="D130">
        <v>3.5000000000000003E-2</v>
      </c>
      <c r="E130">
        <v>3.0000000000000001E-3</v>
      </c>
      <c r="F130">
        <v>2.1999999999999999E-2</v>
      </c>
      <c r="G130">
        <v>0</v>
      </c>
      <c r="H130">
        <v>2.5999999999999999E-2</v>
      </c>
      <c r="I130">
        <v>1.2999999999999999E-2</v>
      </c>
      <c r="J130">
        <v>2E-3</v>
      </c>
      <c r="K130">
        <v>4.0000000000000001E-3</v>
      </c>
      <c r="L130">
        <v>0.01</v>
      </c>
      <c r="M130">
        <v>5.0000000000000001E-3</v>
      </c>
      <c r="N130">
        <v>5.0000000000000001E-3</v>
      </c>
      <c r="O130">
        <v>2E-3</v>
      </c>
      <c r="P130">
        <v>0.01</v>
      </c>
      <c r="Q130">
        <v>1E-3</v>
      </c>
    </row>
    <row r="131" spans="1:17" x14ac:dyDescent="0.25">
      <c r="A131" t="s">
        <v>216</v>
      </c>
      <c r="B131">
        <v>-4.7E-2</v>
      </c>
      <c r="C131">
        <v>-7.3099999999999997E-3</v>
      </c>
      <c r="D131">
        <v>-3.5799999999999998E-2</v>
      </c>
      <c r="E131">
        <v>-2.6800000000000001E-2</v>
      </c>
      <c r="F131">
        <v>-1.84E-2</v>
      </c>
      <c r="G131">
        <v>5.0000000000000001E-3</v>
      </c>
      <c r="H131" t="s">
        <v>527</v>
      </c>
      <c r="I131">
        <v>-2.8899999999999999E-2</v>
      </c>
      <c r="J131">
        <v>3.6600000000000001E-3</v>
      </c>
      <c r="K131" t="s">
        <v>281</v>
      </c>
      <c r="L131">
        <v>8.4200000000000004E-3</v>
      </c>
      <c r="M131" t="s">
        <v>282</v>
      </c>
      <c r="N131">
        <v>-3.9600000000000003E-2</v>
      </c>
      <c r="O131">
        <v>-9.7699999999999992E-3</v>
      </c>
      <c r="P131">
        <v>-4.9000000000000002E-2</v>
      </c>
      <c r="Q131">
        <v>-5.0699999999999999E-3</v>
      </c>
    </row>
    <row r="132" spans="1:17" x14ac:dyDescent="0.25">
      <c r="B132" t="s">
        <v>316</v>
      </c>
      <c r="C132" t="s">
        <v>303</v>
      </c>
      <c r="D132" t="s">
        <v>432</v>
      </c>
      <c r="E132" t="s">
        <v>383</v>
      </c>
      <c r="F132" t="s">
        <v>433</v>
      </c>
      <c r="G132">
        <v>-0.25</v>
      </c>
      <c r="H132" t="s">
        <v>434</v>
      </c>
      <c r="I132" t="s">
        <v>435</v>
      </c>
      <c r="J132">
        <v>-0.31</v>
      </c>
      <c r="K132" t="s">
        <v>514</v>
      </c>
      <c r="L132">
        <v>-0.54</v>
      </c>
      <c r="M132" t="s">
        <v>515</v>
      </c>
      <c r="N132" t="s">
        <v>395</v>
      </c>
      <c r="O132" t="s">
        <v>304</v>
      </c>
      <c r="P132" t="s">
        <v>516</v>
      </c>
      <c r="Q132" t="s">
        <v>373</v>
      </c>
    </row>
    <row r="133" spans="1:17" x14ac:dyDescent="0.25">
      <c r="A133" t="s">
        <v>64</v>
      </c>
      <c r="B133">
        <v>6.0000000000000001E-3</v>
      </c>
      <c r="C133">
        <v>0</v>
      </c>
      <c r="D133">
        <v>8.9999999999999993E-3</v>
      </c>
      <c r="E133">
        <v>5.0000000000000001E-3</v>
      </c>
      <c r="F133">
        <v>3.0000000000000001E-3</v>
      </c>
      <c r="G133">
        <v>0</v>
      </c>
      <c r="H133">
        <v>1.4999999999999999E-2</v>
      </c>
      <c r="I133">
        <v>0.01</v>
      </c>
      <c r="J133">
        <v>0</v>
      </c>
      <c r="K133">
        <v>0.01</v>
      </c>
      <c r="L133">
        <v>1E-3</v>
      </c>
      <c r="M133">
        <v>1.4E-2</v>
      </c>
      <c r="N133">
        <v>3.0000000000000001E-3</v>
      </c>
      <c r="O133">
        <v>0</v>
      </c>
      <c r="P133">
        <v>7.0000000000000001E-3</v>
      </c>
      <c r="Q133">
        <v>0</v>
      </c>
    </row>
    <row r="134" spans="1:17" x14ac:dyDescent="0.25">
      <c r="A134" t="s">
        <v>217</v>
      </c>
      <c r="B134">
        <v>-0.109</v>
      </c>
      <c r="C134">
        <v>-2.58E-2</v>
      </c>
      <c r="D134">
        <v>-3.9E-2</v>
      </c>
      <c r="E134">
        <v>-1.9699999999999999E-2</v>
      </c>
      <c r="F134">
        <v>-6.5799999999999997E-2</v>
      </c>
      <c r="G134">
        <v>2.1900000000000001E-3</v>
      </c>
      <c r="H134">
        <v>-2.1899999999999999E-2</v>
      </c>
      <c r="I134" t="s">
        <v>218</v>
      </c>
      <c r="J134">
        <v>2.9499999999999999E-3</v>
      </c>
      <c r="K134" t="s">
        <v>283</v>
      </c>
      <c r="L134">
        <v>6.6800000000000002E-3</v>
      </c>
      <c r="M134" t="s">
        <v>284</v>
      </c>
      <c r="N134">
        <v>-7.8600000000000003E-2</v>
      </c>
      <c r="O134">
        <v>-1.8200000000000001E-2</v>
      </c>
      <c r="P134" t="s">
        <v>285</v>
      </c>
      <c r="Q134">
        <v>3.0200000000000001E-3</v>
      </c>
    </row>
    <row r="135" spans="1:17" x14ac:dyDescent="0.25">
      <c r="B135" t="s">
        <v>358</v>
      </c>
      <c r="C135" t="s">
        <v>436</v>
      </c>
      <c r="D135" t="s">
        <v>437</v>
      </c>
      <c r="E135" t="s">
        <v>396</v>
      </c>
      <c r="F135" t="s">
        <v>438</v>
      </c>
      <c r="G135">
        <v>-0.11</v>
      </c>
      <c r="H135" t="s">
        <v>439</v>
      </c>
      <c r="I135" t="s">
        <v>440</v>
      </c>
      <c r="J135">
        <v>-0.25</v>
      </c>
      <c r="K135" t="s">
        <v>517</v>
      </c>
      <c r="L135">
        <v>-0.49</v>
      </c>
      <c r="M135" t="s">
        <v>518</v>
      </c>
      <c r="N135" t="s">
        <v>507</v>
      </c>
      <c r="O135" t="s">
        <v>314</v>
      </c>
      <c r="P135" t="s">
        <v>519</v>
      </c>
      <c r="Q135">
        <v>-0.12</v>
      </c>
    </row>
    <row r="136" spans="1:17" x14ac:dyDescent="0.25">
      <c r="A136" t="s">
        <v>64</v>
      </c>
      <c r="B136">
        <v>3.1E-2</v>
      </c>
      <c r="C136">
        <v>2E-3</v>
      </c>
      <c r="D136">
        <v>1.0999999999999999E-2</v>
      </c>
      <c r="E136">
        <v>3.0000000000000001E-3</v>
      </c>
      <c r="F136">
        <v>3.3000000000000002E-2</v>
      </c>
      <c r="G136">
        <v>0</v>
      </c>
      <c r="H136">
        <v>6.0000000000000001E-3</v>
      </c>
      <c r="I136">
        <v>1.0999999999999999E-2</v>
      </c>
      <c r="J136">
        <v>0</v>
      </c>
      <c r="K136">
        <v>3.5000000000000003E-2</v>
      </c>
      <c r="L136">
        <v>0</v>
      </c>
      <c r="M136">
        <v>2.9000000000000001E-2</v>
      </c>
      <c r="N136">
        <v>1.2999999999999999E-2</v>
      </c>
      <c r="O136">
        <v>1E-3</v>
      </c>
      <c r="P136">
        <v>1.7000000000000001E-2</v>
      </c>
      <c r="Q136">
        <v>0</v>
      </c>
    </row>
    <row r="137" spans="1:17" x14ac:dyDescent="0.25">
      <c r="A137" t="s">
        <v>219</v>
      </c>
      <c r="B137" t="s">
        <v>220</v>
      </c>
      <c r="C137" t="s">
        <v>221</v>
      </c>
      <c r="D137">
        <v>-3.6900000000000002E-2</v>
      </c>
      <c r="E137">
        <v>-9.1799999999999998E-4</v>
      </c>
      <c r="F137" t="s">
        <v>222</v>
      </c>
      <c r="G137" t="s">
        <v>223</v>
      </c>
      <c r="H137">
        <v>-2.8500000000000001E-2</v>
      </c>
      <c r="I137">
        <v>-1.7899999999999999E-2</v>
      </c>
      <c r="J137">
        <v>-5.8500000000000002E-3</v>
      </c>
      <c r="K137">
        <v>-2.6200000000000001E-2</v>
      </c>
      <c r="L137">
        <v>-8.7899999999999992E-3</v>
      </c>
      <c r="M137">
        <v>-2.2100000000000002E-2</v>
      </c>
      <c r="N137">
        <v>-6.5799999999999997E-2</v>
      </c>
      <c r="O137">
        <v>3.7599999999999998E-4</v>
      </c>
      <c r="P137" t="s">
        <v>286</v>
      </c>
      <c r="Q137">
        <v>7.3600000000000002E-3</v>
      </c>
    </row>
    <row r="138" spans="1:17" x14ac:dyDescent="0.25">
      <c r="B138" t="s">
        <v>441</v>
      </c>
      <c r="C138">
        <v>-2.0299999999999998</v>
      </c>
      <c r="D138" t="s">
        <v>442</v>
      </c>
      <c r="E138" t="s">
        <v>443</v>
      </c>
      <c r="F138" t="s">
        <v>444</v>
      </c>
      <c r="G138">
        <v>-2.11</v>
      </c>
      <c r="H138" t="s">
        <v>445</v>
      </c>
      <c r="I138" t="s">
        <v>446</v>
      </c>
      <c r="J138" t="s">
        <v>471</v>
      </c>
      <c r="K138" t="s">
        <v>310</v>
      </c>
      <c r="L138" t="s">
        <v>520</v>
      </c>
      <c r="M138" t="s">
        <v>511</v>
      </c>
      <c r="N138" t="s">
        <v>405</v>
      </c>
      <c r="O138">
        <v>-0.02</v>
      </c>
      <c r="P138" t="s">
        <v>521</v>
      </c>
      <c r="Q138">
        <v>-0.32</v>
      </c>
    </row>
    <row r="139" spans="1:17" x14ac:dyDescent="0.25">
      <c r="A139" t="s">
        <v>64</v>
      </c>
      <c r="B139">
        <v>3.2000000000000001E-2</v>
      </c>
      <c r="C139">
        <v>8.0000000000000002E-3</v>
      </c>
      <c r="D139">
        <v>0.01</v>
      </c>
      <c r="E139">
        <v>0</v>
      </c>
      <c r="F139">
        <v>2.5999999999999999E-2</v>
      </c>
      <c r="G139">
        <v>0.01</v>
      </c>
      <c r="H139">
        <v>1.2E-2</v>
      </c>
      <c r="I139">
        <v>4.0000000000000001E-3</v>
      </c>
      <c r="J139">
        <v>0</v>
      </c>
      <c r="K139">
        <v>8.0000000000000002E-3</v>
      </c>
      <c r="L139">
        <v>1E-3</v>
      </c>
      <c r="M139">
        <v>4.0000000000000001E-3</v>
      </c>
      <c r="N139">
        <v>0.01</v>
      </c>
      <c r="O139">
        <v>0</v>
      </c>
      <c r="P139">
        <v>1.2E-2</v>
      </c>
      <c r="Q139">
        <v>0</v>
      </c>
    </row>
    <row r="140" spans="1:17" x14ac:dyDescent="0.25">
      <c r="A140" t="s">
        <v>224</v>
      </c>
      <c r="B140">
        <v>-3.1099999999999999E-2</v>
      </c>
      <c r="C140">
        <v>2.6800000000000001E-2</v>
      </c>
      <c r="D140">
        <v>-3.1399999999999997E-2</v>
      </c>
      <c r="E140">
        <v>3.0599999999999998E-3</v>
      </c>
      <c r="F140">
        <v>-8.3000000000000001E-3</v>
      </c>
      <c r="G140">
        <v>3.2399999999999998E-2</v>
      </c>
      <c r="H140" t="s">
        <v>225</v>
      </c>
      <c r="I140">
        <v>-1.77E-2</v>
      </c>
      <c r="J140">
        <v>-7.3600000000000002E-3</v>
      </c>
      <c r="K140">
        <v>-1.1999999999999999E-3</v>
      </c>
      <c r="L140">
        <v>-1.17E-2</v>
      </c>
      <c r="M140">
        <v>-2.0200000000000001E-3</v>
      </c>
      <c r="N140">
        <v>-3.8100000000000002E-2</v>
      </c>
      <c r="O140">
        <v>-1.18E-2</v>
      </c>
      <c r="P140">
        <v>-4.2599999999999999E-2</v>
      </c>
      <c r="Q140">
        <v>-2.02E-4</v>
      </c>
    </row>
    <row r="141" spans="1:17" x14ac:dyDescent="0.25">
      <c r="B141" t="s">
        <v>413</v>
      </c>
      <c r="C141">
        <v>-0.8</v>
      </c>
      <c r="D141" t="s">
        <v>447</v>
      </c>
      <c r="E141">
        <v>-0.16</v>
      </c>
      <c r="F141" t="s">
        <v>372</v>
      </c>
      <c r="G141">
        <v>-1.68</v>
      </c>
      <c r="H141" t="s">
        <v>448</v>
      </c>
      <c r="I141" t="s">
        <v>366</v>
      </c>
      <c r="J141" t="s">
        <v>327</v>
      </c>
      <c r="K141" t="s">
        <v>345</v>
      </c>
      <c r="L141" t="s">
        <v>462</v>
      </c>
      <c r="M141" t="s">
        <v>486</v>
      </c>
      <c r="N141" t="s">
        <v>342</v>
      </c>
      <c r="O141" t="s">
        <v>500</v>
      </c>
      <c r="P141" t="s">
        <v>522</v>
      </c>
      <c r="Q141" t="s">
        <v>468</v>
      </c>
    </row>
    <row r="142" spans="1:17" x14ac:dyDescent="0.25">
      <c r="A142" t="s">
        <v>64</v>
      </c>
      <c r="B142">
        <v>2E-3</v>
      </c>
      <c r="C142">
        <v>2E-3</v>
      </c>
      <c r="D142">
        <v>7.0000000000000001E-3</v>
      </c>
      <c r="E142">
        <v>0</v>
      </c>
      <c r="F142">
        <v>1E-3</v>
      </c>
      <c r="G142">
        <v>8.9999999999999993E-3</v>
      </c>
      <c r="H142">
        <v>1.7999999999999999E-2</v>
      </c>
      <c r="I142">
        <v>4.0000000000000001E-3</v>
      </c>
      <c r="J142">
        <v>1E-3</v>
      </c>
      <c r="K142">
        <v>0</v>
      </c>
      <c r="L142">
        <v>1E-3</v>
      </c>
      <c r="M142">
        <v>0</v>
      </c>
      <c r="N142">
        <v>3.0000000000000001E-3</v>
      </c>
      <c r="O142">
        <v>0</v>
      </c>
      <c r="P142">
        <v>6.0000000000000001E-3</v>
      </c>
      <c r="Q142">
        <v>0</v>
      </c>
    </row>
    <row r="143" spans="1:17" x14ac:dyDescent="0.25">
      <c r="A143" t="s">
        <v>226</v>
      </c>
      <c r="B143">
        <v>-3.2500000000000001E-2</v>
      </c>
      <c r="C143">
        <v>-2.93E-2</v>
      </c>
      <c r="D143">
        <v>4.0399999999999998E-2</v>
      </c>
      <c r="E143">
        <v>2.3300000000000001E-2</v>
      </c>
      <c r="F143">
        <v>-1.7500000000000002E-2</v>
      </c>
      <c r="G143" t="s">
        <v>227</v>
      </c>
      <c r="H143">
        <v>2.7900000000000001E-2</v>
      </c>
      <c r="I143" t="s">
        <v>228</v>
      </c>
      <c r="J143">
        <v>-1.2699999999999999E-2</v>
      </c>
      <c r="K143" t="s">
        <v>287</v>
      </c>
      <c r="L143">
        <v>5.0600000000000003E-3</v>
      </c>
      <c r="M143">
        <v>-3.9199999999999999E-2</v>
      </c>
      <c r="N143">
        <v>2.81E-3</v>
      </c>
      <c r="O143" t="s">
        <v>288</v>
      </c>
      <c r="P143">
        <v>-4.4600000000000004E-3</v>
      </c>
      <c r="Q143" t="s">
        <v>289</v>
      </c>
    </row>
    <row r="144" spans="1:17" x14ac:dyDescent="0.25">
      <c r="B144" t="s">
        <v>449</v>
      </c>
      <c r="C144" t="s">
        <v>450</v>
      </c>
      <c r="D144">
        <v>-1.39</v>
      </c>
      <c r="E144">
        <v>-1</v>
      </c>
      <c r="F144" t="s">
        <v>436</v>
      </c>
      <c r="G144" t="s">
        <v>416</v>
      </c>
      <c r="H144">
        <v>-1.6</v>
      </c>
      <c r="I144">
        <v>-2.58</v>
      </c>
      <c r="J144" t="s">
        <v>502</v>
      </c>
      <c r="K144" t="s">
        <v>523</v>
      </c>
      <c r="L144">
        <v>-0.17</v>
      </c>
      <c r="M144" t="s">
        <v>522</v>
      </c>
      <c r="N144">
        <v>-0.06</v>
      </c>
      <c r="O144">
        <v>-2.6</v>
      </c>
      <c r="P144" t="s">
        <v>325</v>
      </c>
      <c r="Q144">
        <v>-2.4500000000000002</v>
      </c>
    </row>
    <row r="145" spans="1:17" x14ac:dyDescent="0.25">
      <c r="A145" t="s">
        <v>64</v>
      </c>
      <c r="B145">
        <v>2E-3</v>
      </c>
      <c r="C145">
        <v>2E-3</v>
      </c>
      <c r="D145">
        <v>0.01</v>
      </c>
      <c r="E145">
        <v>3.0000000000000001E-3</v>
      </c>
      <c r="F145">
        <v>2E-3</v>
      </c>
      <c r="G145">
        <v>1.0999999999999999E-2</v>
      </c>
      <c r="H145">
        <v>7.0000000000000001E-3</v>
      </c>
      <c r="I145">
        <v>1.7999999999999999E-2</v>
      </c>
      <c r="J145">
        <v>1E-3</v>
      </c>
      <c r="K145">
        <v>1.2999999999999999E-2</v>
      </c>
      <c r="L145">
        <v>0</v>
      </c>
      <c r="M145">
        <v>7.0000000000000001E-3</v>
      </c>
      <c r="N145">
        <v>0</v>
      </c>
      <c r="O145">
        <v>1.4E-2</v>
      </c>
      <c r="P145">
        <v>0</v>
      </c>
      <c r="Q145">
        <v>1.2E-2</v>
      </c>
    </row>
    <row r="146" spans="1:17" x14ac:dyDescent="0.25">
      <c r="A146" t="s">
        <v>229</v>
      </c>
      <c r="B146">
        <v>-4.5699999999999998E-2</v>
      </c>
      <c r="C146">
        <v>-7.6499999999999999E-2</v>
      </c>
      <c r="D146">
        <v>4.3799999999999999E-2</v>
      </c>
      <c r="E146">
        <v>-2.6100000000000002E-2</v>
      </c>
      <c r="F146">
        <v>-2.2800000000000001E-2</v>
      </c>
      <c r="G146" t="s">
        <v>230</v>
      </c>
      <c r="H146">
        <v>3.3000000000000002E-2</v>
      </c>
      <c r="I146" t="s">
        <v>231</v>
      </c>
      <c r="J146">
        <v>-3.5799999999999998E-2</v>
      </c>
      <c r="K146" t="s">
        <v>290</v>
      </c>
      <c r="L146">
        <v>-1.6799999999999999E-2</v>
      </c>
      <c r="M146" t="s">
        <v>291</v>
      </c>
      <c r="N146">
        <v>-3.0100000000000001E-3</v>
      </c>
      <c r="O146">
        <v>6.6199999999999995E-2</v>
      </c>
      <c r="P146">
        <v>1.9599999999999999E-3</v>
      </c>
      <c r="Q146">
        <v>5.8099999999999999E-2</v>
      </c>
    </row>
    <row r="147" spans="1:17" x14ac:dyDescent="0.25">
      <c r="B147" t="s">
        <v>375</v>
      </c>
      <c r="C147" t="s">
        <v>451</v>
      </c>
      <c r="D147">
        <v>-1.47</v>
      </c>
      <c r="E147" t="s">
        <v>452</v>
      </c>
      <c r="F147" t="s">
        <v>453</v>
      </c>
      <c r="G147" t="s">
        <v>454</v>
      </c>
      <c r="H147">
        <v>-1.91</v>
      </c>
      <c r="I147">
        <v>-3.87</v>
      </c>
      <c r="J147" t="s">
        <v>447</v>
      </c>
      <c r="K147" t="s">
        <v>524</v>
      </c>
      <c r="L147" t="s">
        <v>400</v>
      </c>
      <c r="M147" t="s">
        <v>525</v>
      </c>
      <c r="N147" t="s">
        <v>302</v>
      </c>
      <c r="O147">
        <v>-1.51</v>
      </c>
      <c r="P147">
        <v>-0.05</v>
      </c>
      <c r="Q147">
        <v>-1.93</v>
      </c>
    </row>
    <row r="148" spans="1:17" x14ac:dyDescent="0.25">
      <c r="A148" t="s">
        <v>64</v>
      </c>
      <c r="B148">
        <v>4.0000000000000001E-3</v>
      </c>
      <c r="C148">
        <v>1.0999999999999999E-2</v>
      </c>
      <c r="D148">
        <v>1.2E-2</v>
      </c>
      <c r="E148">
        <v>4.0000000000000001E-3</v>
      </c>
      <c r="F148">
        <v>3.0000000000000001E-3</v>
      </c>
      <c r="G148">
        <v>5.2999999999999999E-2</v>
      </c>
      <c r="H148">
        <v>8.9999999999999993E-3</v>
      </c>
      <c r="I148">
        <v>2.5000000000000001E-2</v>
      </c>
      <c r="J148">
        <v>8.9999999999999993E-3</v>
      </c>
      <c r="K148">
        <v>2.5000000000000001E-2</v>
      </c>
      <c r="L148">
        <v>1E-3</v>
      </c>
      <c r="M148">
        <v>1.9E-2</v>
      </c>
      <c r="N148">
        <v>0</v>
      </c>
      <c r="O148">
        <v>6.0000000000000001E-3</v>
      </c>
      <c r="P148">
        <v>0</v>
      </c>
      <c r="Q148">
        <v>8.0000000000000002E-3</v>
      </c>
    </row>
  </sheetData>
  <autoFilter ref="A1:R14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J4" sqref="J4"/>
    </sheetView>
  </sheetViews>
  <sheetFormatPr defaultRowHeight="15" x14ac:dyDescent="0.25"/>
  <cols>
    <col min="2" max="2" width="16.28515625" bestFit="1" customWidth="1"/>
    <col min="3" max="3" width="15.85546875" bestFit="1" customWidth="1"/>
    <col min="4" max="4" width="15.5703125" bestFit="1" customWidth="1"/>
    <col min="5" max="5" width="15" bestFit="1" customWidth="1"/>
    <col min="6" max="6" width="15.140625" bestFit="1" customWidth="1"/>
    <col min="7" max="7" width="14.7109375" bestFit="1" customWidth="1"/>
    <col min="8" max="8" width="17.42578125" bestFit="1" customWidth="1"/>
    <col min="9" max="9" width="16.7109375" bestFit="1" customWidth="1"/>
  </cols>
  <sheetData>
    <row r="1" spans="1:17" x14ac:dyDescent="0.25">
      <c r="A1" t="s">
        <v>292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</row>
    <row r="2" spans="1:17" x14ac:dyDescent="0.25">
      <c r="A2" t="s">
        <v>60</v>
      </c>
      <c r="B2">
        <v>-2.47E-2</v>
      </c>
      <c r="C2">
        <v>1.6199999999999999E-2</v>
      </c>
      <c r="D2">
        <v>3.8600000000000001E-3</v>
      </c>
      <c r="E2">
        <v>-2.2100000000000002E-2</v>
      </c>
      <c r="F2">
        <v>-7.9200000000000007E-2</v>
      </c>
      <c r="G2">
        <v>2.6100000000000002E-2</v>
      </c>
      <c r="H2">
        <v>-5.21E-2</v>
      </c>
      <c r="I2">
        <v>1.55E-2</v>
      </c>
    </row>
    <row r="3" spans="1:17" x14ac:dyDescent="0.25">
      <c r="A3" t="s">
        <v>64</v>
      </c>
      <c r="B3">
        <v>1E-3</v>
      </c>
      <c r="C3">
        <v>1E-3</v>
      </c>
      <c r="D3">
        <v>0</v>
      </c>
      <c r="E3">
        <v>1E-3</v>
      </c>
      <c r="F3">
        <v>3.0000000000000001E-3</v>
      </c>
      <c r="G3">
        <v>0</v>
      </c>
      <c r="H3">
        <v>2E-3</v>
      </c>
      <c r="I3">
        <v>0</v>
      </c>
      <c r="J3">
        <f>(B3+B5+B7+B9+B11+B13+B15)/7</f>
        <v>2.4285714285714288E-3</v>
      </c>
      <c r="K3">
        <f t="shared" ref="K3:Q3" si="0">(C3+C5+C7+C9+C11+C13+C15)/7</f>
        <v>6.1428571428571435E-3</v>
      </c>
      <c r="L3">
        <f t="shared" si="0"/>
        <v>1.8571428571428573E-3</v>
      </c>
      <c r="M3">
        <f t="shared" si="0"/>
        <v>5.7142857142857143E-3</v>
      </c>
      <c r="N3">
        <f t="shared" si="0"/>
        <v>2.5714285714285717E-3</v>
      </c>
      <c r="O3">
        <f t="shared" si="0"/>
        <v>7.7142857142857143E-3</v>
      </c>
      <c r="P3">
        <f t="shared" si="0"/>
        <v>2.0000000000000005E-3</v>
      </c>
      <c r="Q3">
        <f t="shared" si="0"/>
        <v>8.4285714285714294E-3</v>
      </c>
    </row>
    <row r="4" spans="1:17" x14ac:dyDescent="0.25">
      <c r="A4" t="s">
        <v>65</v>
      </c>
      <c r="B4">
        <v>-5.5199999999999997E-3</v>
      </c>
      <c r="C4">
        <v>3.01E-4</v>
      </c>
      <c r="D4">
        <v>-1.16E-3</v>
      </c>
      <c r="E4">
        <v>-0.01</v>
      </c>
      <c r="F4">
        <v>1.1900000000000001E-3</v>
      </c>
      <c r="G4">
        <v>1.0200000000000001E-2</v>
      </c>
      <c r="H4">
        <v>2.5999999999999999E-3</v>
      </c>
      <c r="I4">
        <v>-5.3600000000000002E-3</v>
      </c>
    </row>
    <row r="5" spans="1:17" x14ac:dyDescent="0.25">
      <c r="A5" t="s">
        <v>64</v>
      </c>
      <c r="B5">
        <v>1E-3</v>
      </c>
      <c r="C5">
        <v>0</v>
      </c>
      <c r="D5">
        <v>0</v>
      </c>
      <c r="E5">
        <v>2E-3</v>
      </c>
      <c r="F5">
        <v>0</v>
      </c>
      <c r="G5">
        <v>0</v>
      </c>
      <c r="H5">
        <v>0</v>
      </c>
      <c r="I5">
        <v>0</v>
      </c>
    </row>
    <row r="6" spans="1:17" x14ac:dyDescent="0.25">
      <c r="A6" t="s">
        <v>70</v>
      </c>
      <c r="B6">
        <v>-1.7299999999999999E-2</v>
      </c>
      <c r="C6" t="s">
        <v>243</v>
      </c>
      <c r="D6">
        <v>-1.0200000000000001E-2</v>
      </c>
      <c r="E6">
        <v>-3.3899999999999998E-3</v>
      </c>
      <c r="F6" t="s">
        <v>244</v>
      </c>
      <c r="G6">
        <v>2.5999999999999999E-3</v>
      </c>
      <c r="H6" t="s">
        <v>245</v>
      </c>
      <c r="I6">
        <v>-3.4700000000000002E-2</v>
      </c>
    </row>
    <row r="7" spans="1:17" x14ac:dyDescent="0.25">
      <c r="A7" t="s">
        <v>64</v>
      </c>
      <c r="B7">
        <v>3.0000000000000001E-3</v>
      </c>
      <c r="C7">
        <v>8.0000000000000002E-3</v>
      </c>
      <c r="D7">
        <v>1E-3</v>
      </c>
      <c r="E7">
        <v>0</v>
      </c>
      <c r="F7">
        <v>6.0000000000000001E-3</v>
      </c>
      <c r="G7">
        <v>0</v>
      </c>
      <c r="H7">
        <v>5.0000000000000001E-3</v>
      </c>
      <c r="I7">
        <v>3.0000000000000001E-3</v>
      </c>
    </row>
    <row r="8" spans="1:17" x14ac:dyDescent="0.25">
      <c r="A8" t="s">
        <v>77</v>
      </c>
      <c r="B8">
        <v>-2.23E-2</v>
      </c>
      <c r="C8" t="s">
        <v>246</v>
      </c>
      <c r="D8">
        <v>-1.0999999999999999E-2</v>
      </c>
      <c r="E8">
        <v>1.5599999999999999E-2</v>
      </c>
      <c r="F8">
        <v>1.6400000000000001E-2</v>
      </c>
      <c r="G8">
        <v>3.4700000000000002E-2</v>
      </c>
      <c r="H8">
        <v>1.77E-2</v>
      </c>
      <c r="I8">
        <v>1.29E-2</v>
      </c>
    </row>
    <row r="9" spans="1:17" x14ac:dyDescent="0.25">
      <c r="A9" t="s">
        <v>64</v>
      </c>
      <c r="B9">
        <v>7.0000000000000001E-3</v>
      </c>
      <c r="C9">
        <v>7.0000000000000001E-3</v>
      </c>
      <c r="D9">
        <v>2E-3</v>
      </c>
      <c r="E9">
        <v>3.0000000000000001E-3</v>
      </c>
      <c r="F9">
        <v>1E-3</v>
      </c>
      <c r="G9">
        <v>3.0000000000000001E-3</v>
      </c>
      <c r="H9">
        <v>2E-3</v>
      </c>
      <c r="I9">
        <v>1E-3</v>
      </c>
    </row>
    <row r="10" spans="1:17" x14ac:dyDescent="0.25">
      <c r="A10" t="s">
        <v>81</v>
      </c>
      <c r="B10">
        <v>-1.38E-2</v>
      </c>
      <c r="C10">
        <v>1.37E-2</v>
      </c>
      <c r="D10">
        <v>-1.41E-2</v>
      </c>
      <c r="E10">
        <v>8.3400000000000002E-3</v>
      </c>
      <c r="F10">
        <v>3.3600000000000001E-3</v>
      </c>
      <c r="G10">
        <v>5.6099999999999997E-2</v>
      </c>
      <c r="H10">
        <v>-1.0200000000000001E-2</v>
      </c>
      <c r="I10">
        <v>4.7899999999999998E-2</v>
      </c>
    </row>
    <row r="11" spans="1:17" x14ac:dyDescent="0.25">
      <c r="A11" t="s">
        <v>64</v>
      </c>
      <c r="B11">
        <v>4.0000000000000001E-3</v>
      </c>
      <c r="C11">
        <v>5.0000000000000001E-3</v>
      </c>
      <c r="D11">
        <v>4.0000000000000001E-3</v>
      </c>
      <c r="E11">
        <v>1E-3</v>
      </c>
      <c r="F11">
        <v>0</v>
      </c>
      <c r="G11">
        <v>1.0999999999999999E-2</v>
      </c>
      <c r="H11">
        <v>1E-3</v>
      </c>
      <c r="I11">
        <v>1.4E-2</v>
      </c>
    </row>
    <row r="12" spans="1:17" x14ac:dyDescent="0.25">
      <c r="A12" t="s">
        <v>83</v>
      </c>
      <c r="B12">
        <v>5.79E-3</v>
      </c>
      <c r="C12">
        <v>1.5299999999999999E-2</v>
      </c>
      <c r="D12">
        <v>-7.79E-3</v>
      </c>
      <c r="E12">
        <v>1.43E-2</v>
      </c>
      <c r="F12">
        <v>1.2500000000000001E-2</v>
      </c>
      <c r="G12">
        <v>6.2799999999999995E-2</v>
      </c>
      <c r="H12">
        <v>1.9699999999999999E-4</v>
      </c>
      <c r="I12">
        <v>5.0599999999999999E-2</v>
      </c>
    </row>
    <row r="13" spans="1:17" x14ac:dyDescent="0.25">
      <c r="A13" t="s">
        <v>64</v>
      </c>
      <c r="B13">
        <v>1E-3</v>
      </c>
      <c r="C13">
        <v>6.0000000000000001E-3</v>
      </c>
      <c r="D13">
        <v>1E-3</v>
      </c>
      <c r="E13">
        <v>4.0000000000000001E-3</v>
      </c>
      <c r="F13">
        <v>1E-3</v>
      </c>
      <c r="G13">
        <v>1.4999999999999999E-2</v>
      </c>
      <c r="H13">
        <v>0</v>
      </c>
      <c r="I13">
        <v>1.7999999999999999E-2</v>
      </c>
    </row>
    <row r="14" spans="1:17" x14ac:dyDescent="0.25">
      <c r="A14" t="s">
        <v>87</v>
      </c>
      <c r="B14">
        <v>1.5399999999999999E-3</v>
      </c>
      <c r="C14" t="s">
        <v>247</v>
      </c>
      <c r="D14">
        <v>-0.02</v>
      </c>
      <c r="E14" t="s">
        <v>248</v>
      </c>
      <c r="F14">
        <v>5.96E-2</v>
      </c>
      <c r="G14" t="s">
        <v>249</v>
      </c>
      <c r="H14">
        <v>3.4200000000000001E-2</v>
      </c>
      <c r="I14" t="s">
        <v>250</v>
      </c>
    </row>
    <row r="15" spans="1:17" x14ac:dyDescent="0.25">
      <c r="A15" t="s">
        <v>64</v>
      </c>
      <c r="B15">
        <v>0</v>
      </c>
      <c r="C15">
        <v>1.6E-2</v>
      </c>
      <c r="D15">
        <v>5.0000000000000001E-3</v>
      </c>
      <c r="E15">
        <v>2.9000000000000001E-2</v>
      </c>
      <c r="F15">
        <v>7.0000000000000001E-3</v>
      </c>
      <c r="G15">
        <v>2.5000000000000001E-2</v>
      </c>
      <c r="H15">
        <v>4.0000000000000001E-3</v>
      </c>
      <c r="I15">
        <v>2.3E-2</v>
      </c>
    </row>
    <row r="16" spans="1:17" x14ac:dyDescent="0.25">
      <c r="A16" t="s">
        <v>91</v>
      </c>
      <c r="B16">
        <v>-6.3E-3</v>
      </c>
      <c r="C16">
        <v>-4.8399999999999997E-3</v>
      </c>
      <c r="D16">
        <v>-7.1900000000000002E-3</v>
      </c>
      <c r="E16">
        <v>-4.5500000000000002E-3</v>
      </c>
      <c r="F16">
        <v>-2.8400000000000001E-3</v>
      </c>
      <c r="G16">
        <v>-1.2400000000000001E-4</v>
      </c>
      <c r="H16">
        <v>2.5100000000000001E-3</v>
      </c>
      <c r="I16">
        <v>1.0200000000000001E-2</v>
      </c>
    </row>
    <row r="17" spans="1:17" x14ac:dyDescent="0.25">
      <c r="A17" t="s">
        <v>64</v>
      </c>
      <c r="B17">
        <v>5.0000000000000001E-3</v>
      </c>
      <c r="C17">
        <v>3.0000000000000001E-3</v>
      </c>
      <c r="D17">
        <v>6.0000000000000001E-3</v>
      </c>
      <c r="E17">
        <v>3.0000000000000001E-3</v>
      </c>
      <c r="F17">
        <v>0</v>
      </c>
      <c r="G17">
        <v>0</v>
      </c>
      <c r="H17">
        <v>0</v>
      </c>
      <c r="I17">
        <v>5.0000000000000001E-3</v>
      </c>
      <c r="J17">
        <f>B17</f>
        <v>5.0000000000000001E-3</v>
      </c>
      <c r="K17">
        <f t="shared" ref="K17:Q17" si="1">C17</f>
        <v>3.0000000000000001E-3</v>
      </c>
      <c r="L17">
        <f t="shared" si="1"/>
        <v>6.0000000000000001E-3</v>
      </c>
      <c r="M17">
        <f t="shared" si="1"/>
        <v>3.0000000000000001E-3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5.0000000000000001E-3</v>
      </c>
    </row>
    <row r="18" spans="1:17" x14ac:dyDescent="0.25">
      <c r="A18" t="s">
        <v>93</v>
      </c>
      <c r="B18">
        <v>-2.1700000000000001E-2</v>
      </c>
      <c r="C18">
        <v>1.8499999999999999E-2</v>
      </c>
      <c r="D18">
        <v>-2.7400000000000001E-2</v>
      </c>
      <c r="E18">
        <v>7.4200000000000004E-3</v>
      </c>
      <c r="F18">
        <v>-1.24E-2</v>
      </c>
      <c r="G18">
        <v>-1.2199999999999999E-3</v>
      </c>
      <c r="H18">
        <v>1.3200000000000001E-4</v>
      </c>
      <c r="I18">
        <v>-7.1199999999999996E-4</v>
      </c>
    </row>
    <row r="19" spans="1:17" x14ac:dyDescent="0.25">
      <c r="A19" t="s">
        <v>64</v>
      </c>
      <c r="B19">
        <v>5.0000000000000001E-3</v>
      </c>
      <c r="C19">
        <v>3.0000000000000001E-3</v>
      </c>
      <c r="D19">
        <v>5.0000000000000001E-3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f>(B19+B21+B23+B25+B27)/5</f>
        <v>8.2000000000000007E-3</v>
      </c>
      <c r="K19">
        <f t="shared" ref="K19:O19" si="2">(C19+C21+C23+C25+C27)/5</f>
        <v>3.0000000000000001E-3</v>
      </c>
      <c r="L19">
        <f t="shared" si="2"/>
        <v>4.6000000000000008E-3</v>
      </c>
      <c r="M19">
        <f t="shared" si="2"/>
        <v>1.2000000000000001E-3</v>
      </c>
      <c r="N19">
        <f t="shared" si="2"/>
        <v>2.0000000000000001E-4</v>
      </c>
      <c r="O19">
        <f t="shared" si="2"/>
        <v>8.0000000000000002E-3</v>
      </c>
      <c r="P19">
        <f>(H19+H21+H23+H25+H27)/5</f>
        <v>4.0000000000000002E-4</v>
      </c>
      <c r="Q19">
        <f>(I19+I21+I23+I25+I27)/5</f>
        <v>6.4000000000000003E-3</v>
      </c>
    </row>
    <row r="20" spans="1:17" x14ac:dyDescent="0.25">
      <c r="A20" t="s">
        <v>98</v>
      </c>
      <c r="B20">
        <v>2.29E-2</v>
      </c>
      <c r="C20">
        <v>-3.81E-3</v>
      </c>
      <c r="D20">
        <v>1.5900000000000001E-2</v>
      </c>
      <c r="E20">
        <v>-1.0500000000000001E-2</v>
      </c>
      <c r="F20">
        <v>-2.5700000000000001E-2</v>
      </c>
      <c r="G20">
        <v>-2.58E-2</v>
      </c>
      <c r="H20">
        <v>-2.5100000000000001E-2</v>
      </c>
      <c r="I20">
        <v>-1.6299999999999999E-2</v>
      </c>
    </row>
    <row r="21" spans="1:17" x14ac:dyDescent="0.25">
      <c r="A21" t="s">
        <v>64</v>
      </c>
      <c r="B21">
        <v>5.0000000000000001E-3</v>
      </c>
      <c r="C21">
        <v>0</v>
      </c>
      <c r="D21">
        <v>1E-3</v>
      </c>
      <c r="E21">
        <v>1E-3</v>
      </c>
      <c r="F21">
        <v>1E-3</v>
      </c>
      <c r="G21">
        <v>1E-3</v>
      </c>
      <c r="H21">
        <v>2E-3</v>
      </c>
      <c r="I21">
        <v>1E-3</v>
      </c>
    </row>
    <row r="22" spans="1:17" x14ac:dyDescent="0.25">
      <c r="A22" t="s">
        <v>101</v>
      </c>
      <c r="B22">
        <v>2.2499999999999999E-2</v>
      </c>
      <c r="C22">
        <v>1.7899999999999999E-3</v>
      </c>
      <c r="D22">
        <v>3.0700000000000002E-2</v>
      </c>
      <c r="E22">
        <v>-1.35E-2</v>
      </c>
      <c r="F22">
        <v>3.13E-3</v>
      </c>
      <c r="G22" t="s">
        <v>251</v>
      </c>
      <c r="H22">
        <v>-3.0699999999999998E-3</v>
      </c>
      <c r="I22">
        <v>-4.0099999999999997E-2</v>
      </c>
    </row>
    <row r="23" spans="1:17" x14ac:dyDescent="0.25">
      <c r="A23" t="s">
        <v>64</v>
      </c>
      <c r="B23">
        <v>6.0000000000000001E-3</v>
      </c>
      <c r="C23">
        <v>0</v>
      </c>
      <c r="D23">
        <v>8.0000000000000002E-3</v>
      </c>
      <c r="E23">
        <v>3.0000000000000001E-3</v>
      </c>
      <c r="F23">
        <v>0</v>
      </c>
      <c r="G23">
        <v>1.0999999999999999E-2</v>
      </c>
      <c r="H23">
        <v>0</v>
      </c>
      <c r="I23">
        <v>7.0000000000000001E-3</v>
      </c>
    </row>
    <row r="24" spans="1:17" x14ac:dyDescent="0.25">
      <c r="A24" t="s">
        <v>104</v>
      </c>
      <c r="B24">
        <v>2.7699999999999999E-2</v>
      </c>
      <c r="C24">
        <v>7.4599999999999996E-3</v>
      </c>
      <c r="D24">
        <v>2.1899999999999999E-2</v>
      </c>
      <c r="E24">
        <v>-4.0099999999999997E-3</v>
      </c>
      <c r="F24">
        <v>1.6800000000000001E-3</v>
      </c>
      <c r="G24" t="s">
        <v>252</v>
      </c>
      <c r="H24">
        <v>-8.3499999999999998E-3</v>
      </c>
      <c r="I24" t="s">
        <v>253</v>
      </c>
    </row>
    <row r="25" spans="1:17" x14ac:dyDescent="0.25">
      <c r="A25" t="s">
        <v>64</v>
      </c>
      <c r="B25">
        <v>1.2E-2</v>
      </c>
      <c r="C25">
        <v>1E-3</v>
      </c>
      <c r="D25">
        <v>4.0000000000000001E-3</v>
      </c>
      <c r="E25">
        <v>0</v>
      </c>
      <c r="F25">
        <v>0</v>
      </c>
      <c r="G25">
        <v>2.3E-2</v>
      </c>
      <c r="H25">
        <v>0</v>
      </c>
      <c r="I25">
        <v>1.4999999999999999E-2</v>
      </c>
    </row>
    <row r="26" spans="1:17" x14ac:dyDescent="0.25">
      <c r="A26" t="s">
        <v>107</v>
      </c>
      <c r="B26">
        <v>3.4099999999999998E-2</v>
      </c>
      <c r="C26">
        <v>3.1600000000000003E-2</v>
      </c>
      <c r="D26">
        <v>2.58E-2</v>
      </c>
      <c r="E26">
        <v>1.66E-2</v>
      </c>
      <c r="F26">
        <v>-5.8900000000000003E-3</v>
      </c>
      <c r="G26">
        <v>-5.04E-2</v>
      </c>
      <c r="H26">
        <v>-9.8499999999999994E-3</v>
      </c>
      <c r="I26" t="s">
        <v>254</v>
      </c>
    </row>
    <row r="27" spans="1:17" x14ac:dyDescent="0.25">
      <c r="A27" t="s">
        <v>64</v>
      </c>
      <c r="B27">
        <v>1.2999999999999999E-2</v>
      </c>
      <c r="C27">
        <v>1.0999999999999999E-2</v>
      </c>
      <c r="D27">
        <v>5.0000000000000001E-3</v>
      </c>
      <c r="E27">
        <v>2E-3</v>
      </c>
      <c r="F27">
        <v>0</v>
      </c>
      <c r="G27">
        <v>5.0000000000000001E-3</v>
      </c>
      <c r="H27">
        <v>0</v>
      </c>
      <c r="I27">
        <v>8.9999999999999993E-3</v>
      </c>
    </row>
    <row r="28" spans="1:17" x14ac:dyDescent="0.25">
      <c r="A28" t="s">
        <v>112</v>
      </c>
      <c r="B28">
        <v>3.9399999999999999E-3</v>
      </c>
      <c r="C28">
        <v>5.7600000000000004E-3</v>
      </c>
      <c r="D28">
        <v>1.3299999999999999E-2</v>
      </c>
      <c r="E28">
        <v>-8.4899999999999993E-3</v>
      </c>
      <c r="F28">
        <v>1.7999999999999999E-2</v>
      </c>
      <c r="G28">
        <v>3.2099999999999997E-2</v>
      </c>
      <c r="H28">
        <v>1.35E-2</v>
      </c>
      <c r="I28">
        <v>2.7E-2</v>
      </c>
    </row>
    <row r="29" spans="1:17" x14ac:dyDescent="0.25">
      <c r="A29" t="s">
        <v>64</v>
      </c>
      <c r="B29">
        <v>0</v>
      </c>
      <c r="C29">
        <v>1E-3</v>
      </c>
      <c r="D29">
        <v>2E-3</v>
      </c>
      <c r="E29">
        <v>1E-3</v>
      </c>
      <c r="F29">
        <v>1E-3</v>
      </c>
      <c r="G29">
        <v>3.0000000000000001E-3</v>
      </c>
      <c r="H29">
        <v>1E-3</v>
      </c>
      <c r="I29">
        <v>4.0000000000000001E-3</v>
      </c>
      <c r="J29">
        <f>(B29+B31)/2</f>
        <v>5.0000000000000001E-4</v>
      </c>
      <c r="K29">
        <f t="shared" ref="K29:Q29" si="3">(C29+C31)/2</f>
        <v>2E-3</v>
      </c>
      <c r="L29">
        <f t="shared" si="3"/>
        <v>1.5E-3</v>
      </c>
      <c r="M29">
        <f t="shared" si="3"/>
        <v>3.0000000000000001E-3</v>
      </c>
      <c r="N29">
        <f t="shared" si="3"/>
        <v>6.5000000000000006E-3</v>
      </c>
      <c r="O29">
        <f t="shared" si="3"/>
        <v>2E-3</v>
      </c>
      <c r="P29">
        <f t="shared" si="3"/>
        <v>8.5000000000000006E-3</v>
      </c>
      <c r="Q29">
        <f t="shared" si="3"/>
        <v>2E-3</v>
      </c>
    </row>
    <row r="30" spans="1:17" x14ac:dyDescent="0.25">
      <c r="A30" t="s">
        <v>115</v>
      </c>
      <c r="B30">
        <v>1.01E-2</v>
      </c>
      <c r="C30">
        <v>-1.8200000000000001E-2</v>
      </c>
      <c r="D30">
        <v>-1.0500000000000001E-2</v>
      </c>
      <c r="E30">
        <v>-2.4899999999999999E-2</v>
      </c>
      <c r="F30" t="s">
        <v>255</v>
      </c>
      <c r="G30">
        <v>2.5399999999999999E-2</v>
      </c>
      <c r="H30" t="s">
        <v>256</v>
      </c>
      <c r="I30">
        <v>1.01E-2</v>
      </c>
    </row>
    <row r="31" spans="1:17" x14ac:dyDescent="0.25">
      <c r="A31" t="s">
        <v>64</v>
      </c>
      <c r="B31">
        <v>1E-3</v>
      </c>
      <c r="C31">
        <v>3.0000000000000001E-3</v>
      </c>
      <c r="D31">
        <v>1E-3</v>
      </c>
      <c r="E31">
        <v>5.0000000000000001E-3</v>
      </c>
      <c r="F31">
        <v>1.2E-2</v>
      </c>
      <c r="G31">
        <v>1E-3</v>
      </c>
      <c r="H31">
        <v>1.6E-2</v>
      </c>
      <c r="I31">
        <v>0</v>
      </c>
    </row>
    <row r="32" spans="1:17" x14ac:dyDescent="0.25">
      <c r="A32" t="s">
        <v>117</v>
      </c>
      <c r="B32" t="s">
        <v>257</v>
      </c>
      <c r="C32">
        <v>-1.29E-2</v>
      </c>
      <c r="D32" t="s">
        <v>258</v>
      </c>
      <c r="E32">
        <v>-1.14E-2</v>
      </c>
      <c r="F32">
        <v>2.2800000000000001E-2</v>
      </c>
      <c r="G32">
        <v>3.8300000000000001E-2</v>
      </c>
      <c r="H32">
        <v>2.23E-2</v>
      </c>
      <c r="I32">
        <v>2.8500000000000001E-2</v>
      </c>
    </row>
    <row r="33" spans="1:17" x14ac:dyDescent="0.25">
      <c r="A33" t="s">
        <v>64</v>
      </c>
      <c r="B33">
        <v>1.6E-2</v>
      </c>
      <c r="C33">
        <v>2E-3</v>
      </c>
      <c r="D33">
        <v>1.0999999999999999E-2</v>
      </c>
      <c r="E33">
        <v>1E-3</v>
      </c>
      <c r="F33">
        <v>1E-3</v>
      </c>
      <c r="G33">
        <v>2E-3</v>
      </c>
      <c r="H33">
        <v>1E-3</v>
      </c>
      <c r="I33">
        <v>2E-3</v>
      </c>
      <c r="J33">
        <f t="shared" ref="J33:P33" si="4">(B33+B35+B37+B39)/4</f>
        <v>5.000000000000001E-3</v>
      </c>
      <c r="K33">
        <f t="shared" si="4"/>
        <v>5.0000000000000001E-4</v>
      </c>
      <c r="L33">
        <f t="shared" si="4"/>
        <v>3.7499999999999999E-3</v>
      </c>
      <c r="M33">
        <f t="shared" si="4"/>
        <v>5.0000000000000001E-4</v>
      </c>
      <c r="N33">
        <f t="shared" si="4"/>
        <v>1E-3</v>
      </c>
      <c r="O33">
        <f t="shared" si="4"/>
        <v>4.0000000000000001E-3</v>
      </c>
      <c r="P33">
        <f t="shared" si="4"/>
        <v>3.0000000000000001E-3</v>
      </c>
      <c r="Q33">
        <f>(I33+I35+I37+I39)/4</f>
        <v>2E-3</v>
      </c>
    </row>
    <row r="34" spans="1:17" x14ac:dyDescent="0.25">
      <c r="A34" t="s">
        <v>120</v>
      </c>
      <c r="B34">
        <v>1.35E-2</v>
      </c>
      <c r="C34">
        <v>-1.9599999999999999E-3</v>
      </c>
      <c r="D34">
        <v>2.29E-2</v>
      </c>
      <c r="E34">
        <v>-9.8799999999999999E-3</v>
      </c>
      <c r="F34">
        <v>3.3799999999999997E-2</v>
      </c>
      <c r="G34">
        <v>2.41E-2</v>
      </c>
      <c r="H34">
        <v>3.8800000000000001E-2</v>
      </c>
      <c r="I34">
        <v>2.01E-2</v>
      </c>
    </row>
    <row r="35" spans="1:17" x14ac:dyDescent="0.25">
      <c r="A35" t="s">
        <v>64</v>
      </c>
      <c r="B35">
        <v>1E-3</v>
      </c>
      <c r="C35">
        <v>0</v>
      </c>
      <c r="D35">
        <v>2E-3</v>
      </c>
      <c r="E35">
        <v>1E-3</v>
      </c>
      <c r="F35">
        <v>2E-3</v>
      </c>
      <c r="G35">
        <v>1E-3</v>
      </c>
      <c r="H35">
        <v>4.0000000000000001E-3</v>
      </c>
      <c r="I35">
        <v>1E-3</v>
      </c>
    </row>
    <row r="36" spans="1:17" x14ac:dyDescent="0.25">
      <c r="A36" t="s">
        <v>122</v>
      </c>
      <c r="B36">
        <v>0.01</v>
      </c>
      <c r="C36">
        <v>-6.3200000000000001E-3</v>
      </c>
      <c r="D36">
        <v>-1.9400000000000001E-3</v>
      </c>
      <c r="E36">
        <v>2.81E-3</v>
      </c>
      <c r="F36">
        <v>3.15E-2</v>
      </c>
      <c r="G36" t="s">
        <v>259</v>
      </c>
      <c r="H36">
        <v>4.0099999999999997E-2</v>
      </c>
      <c r="I36">
        <v>4.2599999999999999E-2</v>
      </c>
    </row>
    <row r="37" spans="1:17" x14ac:dyDescent="0.25">
      <c r="A37" t="s">
        <v>64</v>
      </c>
      <c r="B37">
        <v>1E-3</v>
      </c>
      <c r="C37">
        <v>0</v>
      </c>
      <c r="D37">
        <v>0</v>
      </c>
      <c r="E37">
        <v>0</v>
      </c>
      <c r="F37">
        <v>1E-3</v>
      </c>
      <c r="G37">
        <v>1.2E-2</v>
      </c>
      <c r="H37">
        <v>3.0000000000000001E-3</v>
      </c>
      <c r="I37">
        <v>4.0000000000000001E-3</v>
      </c>
    </row>
    <row r="38" spans="1:17" x14ac:dyDescent="0.25">
      <c r="A38" t="s">
        <v>123</v>
      </c>
      <c r="B38">
        <v>1.5599999999999999E-2</v>
      </c>
      <c r="C38">
        <v>-5.0000000000000001E-3</v>
      </c>
      <c r="D38">
        <v>-1.8200000000000001E-2</v>
      </c>
      <c r="E38">
        <v>7.43E-3</v>
      </c>
      <c r="F38">
        <v>1.49E-2</v>
      </c>
      <c r="G38">
        <v>2.8299999999999999E-2</v>
      </c>
      <c r="H38">
        <v>3.9800000000000002E-2</v>
      </c>
      <c r="I38">
        <v>2.3800000000000002E-2</v>
      </c>
    </row>
    <row r="39" spans="1:17" x14ac:dyDescent="0.25">
      <c r="A39" t="s">
        <v>64</v>
      </c>
      <c r="B39">
        <v>2E-3</v>
      </c>
      <c r="C39">
        <v>0</v>
      </c>
      <c r="D39">
        <v>2E-3</v>
      </c>
      <c r="E39">
        <v>0</v>
      </c>
      <c r="F39">
        <v>0</v>
      </c>
      <c r="G39">
        <v>1E-3</v>
      </c>
      <c r="H39">
        <v>4.0000000000000001E-3</v>
      </c>
      <c r="I39">
        <v>1E-3</v>
      </c>
    </row>
    <row r="40" spans="1:17" x14ac:dyDescent="0.25">
      <c r="A40" t="s">
        <v>125</v>
      </c>
      <c r="B40">
        <v>2.1899999999999999E-2</v>
      </c>
      <c r="C40">
        <v>2.8500000000000001E-2</v>
      </c>
      <c r="D40">
        <v>3.5099999999999999E-2</v>
      </c>
      <c r="E40">
        <v>3.6700000000000003E-2</v>
      </c>
      <c r="F40">
        <v>-1.5299999999999999E-2</v>
      </c>
      <c r="G40">
        <v>-5.04E-2</v>
      </c>
      <c r="H40">
        <v>-3.4499999999999999E-3</v>
      </c>
      <c r="I40" t="s">
        <v>260</v>
      </c>
    </row>
    <row r="41" spans="1:17" x14ac:dyDescent="0.25">
      <c r="A41" t="s">
        <v>64</v>
      </c>
      <c r="B41">
        <v>4.0000000000000001E-3</v>
      </c>
      <c r="C41">
        <v>6.0000000000000001E-3</v>
      </c>
      <c r="D41">
        <v>7.0000000000000001E-3</v>
      </c>
      <c r="E41">
        <v>6.0000000000000001E-3</v>
      </c>
      <c r="F41">
        <v>0</v>
      </c>
      <c r="G41">
        <v>4.0000000000000001E-3</v>
      </c>
      <c r="H41">
        <v>0</v>
      </c>
      <c r="I41">
        <v>6.0000000000000001E-3</v>
      </c>
      <c r="J41">
        <f>(B41+B43)/2</f>
        <v>4.0000000000000001E-3</v>
      </c>
      <c r="K41">
        <f t="shared" ref="K41:Q41" si="5">(C41+C43)/2</f>
        <v>8.5000000000000006E-3</v>
      </c>
      <c r="L41">
        <f t="shared" si="5"/>
        <v>5.4999999999999997E-3</v>
      </c>
      <c r="M41">
        <f t="shared" si="5"/>
        <v>8.0000000000000002E-3</v>
      </c>
      <c r="N41">
        <f t="shared" si="5"/>
        <v>0</v>
      </c>
      <c r="O41">
        <f t="shared" si="5"/>
        <v>3.0000000000000001E-3</v>
      </c>
      <c r="P41">
        <f t="shared" si="5"/>
        <v>0</v>
      </c>
      <c r="Q41">
        <f t="shared" si="5"/>
        <v>5.0000000000000001E-3</v>
      </c>
    </row>
    <row r="42" spans="1:17" x14ac:dyDescent="0.25">
      <c r="A42" t="s">
        <v>128</v>
      </c>
      <c r="B42">
        <v>2.3699999999999999E-2</v>
      </c>
      <c r="C42">
        <v>4.0399999999999998E-2</v>
      </c>
      <c r="D42">
        <v>3.0800000000000001E-2</v>
      </c>
      <c r="E42" t="s">
        <v>261</v>
      </c>
      <c r="F42">
        <v>4.3800000000000002E-3</v>
      </c>
      <c r="G42">
        <v>-4.07E-2</v>
      </c>
      <c r="H42">
        <v>1.09E-2</v>
      </c>
      <c r="I42">
        <v>-4.0300000000000002E-2</v>
      </c>
    </row>
    <row r="43" spans="1:17" x14ac:dyDescent="0.25">
      <c r="A43" t="s">
        <v>64</v>
      </c>
      <c r="B43">
        <v>4.0000000000000001E-3</v>
      </c>
      <c r="C43">
        <v>1.0999999999999999E-2</v>
      </c>
      <c r="D43">
        <v>4.0000000000000001E-3</v>
      </c>
      <c r="E43">
        <v>0.01</v>
      </c>
      <c r="F43">
        <v>0</v>
      </c>
      <c r="G43">
        <v>2E-3</v>
      </c>
      <c r="H43">
        <v>0</v>
      </c>
      <c r="I43">
        <v>4.0000000000000001E-3</v>
      </c>
    </row>
    <row r="44" spans="1:17" x14ac:dyDescent="0.25">
      <c r="A44" t="s">
        <v>132</v>
      </c>
      <c r="B44" t="s">
        <v>262</v>
      </c>
      <c r="C44">
        <v>3.8300000000000001E-2</v>
      </c>
      <c r="D44">
        <v>-2.6700000000000002E-2</v>
      </c>
      <c r="E44">
        <v>0.04</v>
      </c>
      <c r="F44">
        <v>-5.4800000000000001E-2</v>
      </c>
      <c r="G44">
        <v>9.0899999999999995E-2</v>
      </c>
      <c r="H44">
        <v>3.4199999999999999E-3</v>
      </c>
      <c r="I44">
        <v>8.6099999999999996E-2</v>
      </c>
    </row>
    <row r="45" spans="1:17" x14ac:dyDescent="0.25">
      <c r="A45" t="s">
        <v>64</v>
      </c>
      <c r="B45">
        <v>2.1000000000000001E-2</v>
      </c>
      <c r="C45">
        <v>5.0000000000000001E-3</v>
      </c>
      <c r="D45">
        <v>1E-3</v>
      </c>
      <c r="E45">
        <v>4.0000000000000001E-3</v>
      </c>
      <c r="F45">
        <v>2E-3</v>
      </c>
      <c r="G45">
        <v>6.0000000000000001E-3</v>
      </c>
      <c r="H45">
        <v>0</v>
      </c>
      <c r="I45">
        <v>8.0000000000000002E-3</v>
      </c>
      <c r="J45">
        <f>(B45+B47)/2</f>
        <v>1.15E-2</v>
      </c>
      <c r="K45">
        <f t="shared" ref="K45:P45" si="6">(C45+C47)/2</f>
        <v>8.9999999999999993E-3</v>
      </c>
      <c r="L45">
        <f t="shared" si="6"/>
        <v>1.5E-3</v>
      </c>
      <c r="M45">
        <f t="shared" si="6"/>
        <v>4.0000000000000001E-3</v>
      </c>
      <c r="N45">
        <f t="shared" si="6"/>
        <v>4.0000000000000001E-3</v>
      </c>
      <c r="O45">
        <f t="shared" si="6"/>
        <v>3.0000000000000001E-3</v>
      </c>
      <c r="P45">
        <f t="shared" si="6"/>
        <v>5.4999999999999997E-3</v>
      </c>
      <c r="Q45">
        <f>(I45+I47)/2</f>
        <v>4.0000000000000001E-3</v>
      </c>
    </row>
    <row r="46" spans="1:17" x14ac:dyDescent="0.25">
      <c r="A46" t="s">
        <v>135</v>
      </c>
      <c r="B46">
        <v>1.8499999999999999E-2</v>
      </c>
      <c r="C46" t="s">
        <v>263</v>
      </c>
      <c r="D46">
        <v>1.8599999999999998E-2</v>
      </c>
      <c r="E46">
        <v>3.0300000000000001E-2</v>
      </c>
      <c r="F46">
        <v>6.25E-2</v>
      </c>
      <c r="G46">
        <v>1.21E-2</v>
      </c>
      <c r="H46">
        <v>6.7699999999999996E-2</v>
      </c>
      <c r="I46">
        <v>-2.9999999999999997E-4</v>
      </c>
    </row>
    <row r="47" spans="1:17" x14ac:dyDescent="0.25">
      <c r="A47" t="s">
        <v>64</v>
      </c>
      <c r="B47">
        <v>2E-3</v>
      </c>
      <c r="C47">
        <v>1.2999999999999999E-2</v>
      </c>
      <c r="D47">
        <v>2E-3</v>
      </c>
      <c r="E47">
        <v>4.0000000000000001E-3</v>
      </c>
      <c r="F47">
        <v>6.0000000000000001E-3</v>
      </c>
      <c r="G47">
        <v>0</v>
      </c>
      <c r="H47">
        <v>1.0999999999999999E-2</v>
      </c>
      <c r="I47">
        <v>0</v>
      </c>
    </row>
    <row r="48" spans="1:17" x14ac:dyDescent="0.25">
      <c r="A48" t="s">
        <v>136</v>
      </c>
      <c r="B48">
        <v>3.8899999999999998E-3</v>
      </c>
      <c r="C48">
        <v>-6.1799999999999997E-3</v>
      </c>
      <c r="D48">
        <v>4.0999999999999999E-4</v>
      </c>
      <c r="E48">
        <v>-9.3700000000000001E-4</v>
      </c>
      <c r="F48">
        <v>-3.3400000000000001E-3</v>
      </c>
      <c r="G48">
        <v>5.8599999999999998E-3</v>
      </c>
      <c r="H48">
        <v>-0.01</v>
      </c>
      <c r="I48">
        <v>8.9499999999999996E-3</v>
      </c>
    </row>
    <row r="49" spans="1:17" x14ac:dyDescent="0.25">
      <c r="A49" t="s">
        <v>64</v>
      </c>
      <c r="B49">
        <v>1E-3</v>
      </c>
      <c r="C49">
        <v>5.0000000000000001E-3</v>
      </c>
      <c r="D49">
        <v>0</v>
      </c>
      <c r="E49">
        <v>0</v>
      </c>
      <c r="F49">
        <v>0</v>
      </c>
      <c r="G49">
        <v>1E-3</v>
      </c>
      <c r="H49">
        <v>2E-3</v>
      </c>
      <c r="I49">
        <v>3.0000000000000001E-3</v>
      </c>
      <c r="J49">
        <f t="shared" ref="J49:Q49" si="7">(B49+B51+B53+B55+B57)/5</f>
        <v>1.6000000000000001E-3</v>
      </c>
      <c r="K49">
        <f t="shared" si="7"/>
        <v>8.0000000000000002E-3</v>
      </c>
      <c r="L49">
        <f t="shared" si="7"/>
        <v>3.5999999999999999E-3</v>
      </c>
      <c r="M49">
        <f t="shared" si="7"/>
        <v>1.3000000000000001E-2</v>
      </c>
      <c r="N49">
        <f t="shared" si="7"/>
        <v>1E-3</v>
      </c>
      <c r="O49">
        <f t="shared" si="7"/>
        <v>3.4000000000000002E-3</v>
      </c>
      <c r="P49">
        <f t="shared" si="7"/>
        <v>6.0000000000000006E-4</v>
      </c>
      <c r="Q49">
        <f t="shared" si="7"/>
        <v>3.2000000000000002E-3</v>
      </c>
    </row>
    <row r="50" spans="1:17" x14ac:dyDescent="0.25">
      <c r="A50" t="s">
        <v>140</v>
      </c>
      <c r="B50">
        <v>2.7799999999999999E-3</v>
      </c>
      <c r="C50" t="s">
        <v>264</v>
      </c>
      <c r="D50">
        <v>-1.48E-3</v>
      </c>
      <c r="E50" t="s">
        <v>265</v>
      </c>
      <c r="F50">
        <v>9.6799999999999994E-3</v>
      </c>
      <c r="G50">
        <v>1.35E-2</v>
      </c>
      <c r="H50">
        <v>-2.8600000000000001E-3</v>
      </c>
      <c r="I50" t="s">
        <v>266</v>
      </c>
    </row>
    <row r="51" spans="1:17" x14ac:dyDescent="0.25">
      <c r="A51" t="s">
        <v>64</v>
      </c>
      <c r="B51">
        <v>1E-3</v>
      </c>
      <c r="C51">
        <v>8.0000000000000002E-3</v>
      </c>
      <c r="D51">
        <v>0</v>
      </c>
      <c r="E51">
        <v>8.9999999999999993E-3</v>
      </c>
      <c r="F51">
        <v>1E-3</v>
      </c>
      <c r="G51">
        <v>4.0000000000000001E-3</v>
      </c>
      <c r="H51">
        <v>0</v>
      </c>
      <c r="I51">
        <v>8.0000000000000002E-3</v>
      </c>
    </row>
    <row r="52" spans="1:17" x14ac:dyDescent="0.25">
      <c r="A52" t="s">
        <v>141</v>
      </c>
      <c r="B52">
        <v>-2.4599999999999999E-3</v>
      </c>
      <c r="C52">
        <v>5.3299999999999997E-3</v>
      </c>
      <c r="D52">
        <v>1.57E-3</v>
      </c>
      <c r="E52" t="s">
        <v>267</v>
      </c>
      <c r="F52">
        <v>4.2199999999999998E-3</v>
      </c>
      <c r="G52">
        <v>9.2700000000000005E-3</v>
      </c>
      <c r="H52">
        <v>1.4400000000000001E-3</v>
      </c>
      <c r="I52">
        <v>4.0699999999999998E-3</v>
      </c>
    </row>
    <row r="53" spans="1:17" x14ac:dyDescent="0.25">
      <c r="A53" t="s">
        <v>64</v>
      </c>
      <c r="B53">
        <v>1E-3</v>
      </c>
      <c r="C53">
        <v>4.0000000000000001E-3</v>
      </c>
      <c r="D53">
        <v>0</v>
      </c>
      <c r="E53">
        <v>1.2E-2</v>
      </c>
      <c r="F53">
        <v>0</v>
      </c>
      <c r="G53">
        <v>2E-3</v>
      </c>
      <c r="H53">
        <v>0</v>
      </c>
      <c r="I53">
        <v>1E-3</v>
      </c>
    </row>
    <row r="54" spans="1:17" x14ac:dyDescent="0.25">
      <c r="A54" t="s">
        <v>149</v>
      </c>
      <c r="B54">
        <v>5.7299999999999999E-3</v>
      </c>
      <c r="C54" t="s">
        <v>268</v>
      </c>
      <c r="D54" t="s">
        <v>269</v>
      </c>
      <c r="E54" t="s">
        <v>157</v>
      </c>
      <c r="F54">
        <v>1.35E-2</v>
      </c>
      <c r="G54">
        <v>1.6500000000000001E-2</v>
      </c>
      <c r="H54">
        <v>6.3099999999999996E-3</v>
      </c>
      <c r="I54">
        <v>9.1000000000000004E-3</v>
      </c>
    </row>
    <row r="55" spans="1:17" x14ac:dyDescent="0.25">
      <c r="A55" t="s">
        <v>64</v>
      </c>
      <c r="B55">
        <v>4.0000000000000001E-3</v>
      </c>
      <c r="C55">
        <v>1.4999999999999999E-2</v>
      </c>
      <c r="D55">
        <v>1.0999999999999999E-2</v>
      </c>
      <c r="E55">
        <v>2.9000000000000001E-2</v>
      </c>
      <c r="F55">
        <v>3.0000000000000001E-3</v>
      </c>
      <c r="G55">
        <v>7.0000000000000001E-3</v>
      </c>
      <c r="H55">
        <v>1E-3</v>
      </c>
      <c r="I55">
        <v>4.0000000000000001E-3</v>
      </c>
    </row>
    <row r="56" spans="1:17" x14ac:dyDescent="0.25">
      <c r="A56" t="s">
        <v>158</v>
      </c>
      <c r="B56">
        <v>2.5100000000000001E-3</v>
      </c>
      <c r="C56">
        <v>5.9500000000000004E-3</v>
      </c>
      <c r="D56" t="s">
        <v>270</v>
      </c>
      <c r="E56" t="s">
        <v>271</v>
      </c>
      <c r="F56">
        <v>4.9500000000000004E-3</v>
      </c>
      <c r="G56">
        <v>9.1800000000000007E-3</v>
      </c>
      <c r="H56">
        <v>1.2099999999999999E-3</v>
      </c>
      <c r="I56">
        <v>1.08E-3</v>
      </c>
    </row>
    <row r="57" spans="1:17" x14ac:dyDescent="0.25">
      <c r="A57" t="s">
        <v>64</v>
      </c>
      <c r="B57">
        <v>1E-3</v>
      </c>
      <c r="C57">
        <v>8.0000000000000002E-3</v>
      </c>
      <c r="D57">
        <v>7.0000000000000001E-3</v>
      </c>
      <c r="E57">
        <v>1.4999999999999999E-2</v>
      </c>
      <c r="F57">
        <v>1E-3</v>
      </c>
      <c r="G57">
        <v>3.0000000000000001E-3</v>
      </c>
      <c r="H57">
        <v>0</v>
      </c>
      <c r="I57">
        <v>0</v>
      </c>
    </row>
    <row r="58" spans="1:17" x14ac:dyDescent="0.25">
      <c r="A58" t="s">
        <v>164</v>
      </c>
      <c r="B58">
        <v>-3.0599999999999998E-3</v>
      </c>
      <c r="C58">
        <v>-4.6100000000000004E-3</v>
      </c>
      <c r="D58">
        <v>1.5900000000000001E-3</v>
      </c>
      <c r="E58">
        <v>-2.7299999999999998E-3</v>
      </c>
      <c r="F58">
        <v>4.9399999999999999E-3</v>
      </c>
      <c r="G58">
        <v>-7.2899999999999996E-3</v>
      </c>
      <c r="H58">
        <v>9.8099999999999993E-3</v>
      </c>
      <c r="I58">
        <v>-4.0099999999999997E-3</v>
      </c>
    </row>
    <row r="59" spans="1:17" x14ac:dyDescent="0.25">
      <c r="A59" t="s">
        <v>64</v>
      </c>
      <c r="B59">
        <v>1E-3</v>
      </c>
      <c r="C59">
        <v>2E-3</v>
      </c>
      <c r="D59">
        <v>0</v>
      </c>
      <c r="E59">
        <v>1E-3</v>
      </c>
      <c r="F59">
        <v>0</v>
      </c>
      <c r="G59">
        <v>1E-3</v>
      </c>
      <c r="H59">
        <v>2E-3</v>
      </c>
      <c r="I59">
        <v>1E-3</v>
      </c>
      <c r="J59">
        <f>(B59+B61+B63+B65+B67+B69+B71+B73+B75+B77)/10</f>
        <v>2.3999999999999998E-3</v>
      </c>
      <c r="K59">
        <f t="shared" ref="K59:Q59" si="8">(C59+C61+C63+C65+C67+C69+C71+C73+C75+C77)/10</f>
        <v>9.0000000000000008E-4</v>
      </c>
      <c r="L59">
        <f t="shared" si="8"/>
        <v>5.0000000000000001E-4</v>
      </c>
      <c r="M59">
        <f t="shared" si="8"/>
        <v>5.0000000000000001E-4</v>
      </c>
      <c r="N59">
        <f>(F59+F61+F63+F65+F67+F69+F71+F73+F75+F77)/10</f>
        <v>3.0000000000000003E-4</v>
      </c>
      <c r="O59">
        <f t="shared" si="8"/>
        <v>2.4999999999999996E-3</v>
      </c>
      <c r="P59">
        <f t="shared" si="8"/>
        <v>1.3000000000000002E-3</v>
      </c>
      <c r="Q59">
        <f t="shared" si="8"/>
        <v>5.2000000000000006E-3</v>
      </c>
    </row>
    <row r="60" spans="1:17" x14ac:dyDescent="0.25">
      <c r="A60" t="s">
        <v>166</v>
      </c>
      <c r="B60">
        <v>-1.4499999999999999E-3</v>
      </c>
      <c r="C60">
        <v>-3.0300000000000001E-3</v>
      </c>
      <c r="D60">
        <v>4.9299999999999995E-4</v>
      </c>
      <c r="E60">
        <v>-8.6499999999999999E-4</v>
      </c>
      <c r="F60">
        <v>1.56E-3</v>
      </c>
      <c r="G60">
        <v>5.3499999999999999E-4</v>
      </c>
      <c r="H60">
        <v>8.8999999999999995E-4</v>
      </c>
      <c r="I60">
        <v>-1.2600000000000001E-3</v>
      </c>
    </row>
    <row r="61" spans="1:17" x14ac:dyDescent="0.25">
      <c r="A61" t="s">
        <v>64</v>
      </c>
      <c r="B61">
        <v>0</v>
      </c>
      <c r="C61">
        <v>2E-3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7" x14ac:dyDescent="0.25">
      <c r="A62" t="s">
        <v>168</v>
      </c>
      <c r="B62">
        <v>-3.6600000000000001E-3</v>
      </c>
      <c r="C62">
        <v>5.4799999999999998E-4</v>
      </c>
      <c r="D62">
        <v>-8.6200000000000003E-4</v>
      </c>
      <c r="E62">
        <v>3.47E-3</v>
      </c>
      <c r="F62">
        <v>-2.9399999999999999E-3</v>
      </c>
      <c r="G62">
        <v>2.4399999999999999E-3</v>
      </c>
      <c r="H62">
        <v>-5.6599999999999999E-4</v>
      </c>
      <c r="I62">
        <v>-4.2900000000000004E-3</v>
      </c>
    </row>
    <row r="63" spans="1:17" x14ac:dyDescent="0.25">
      <c r="A63" t="s">
        <v>64</v>
      </c>
      <c r="B63">
        <v>2E-3</v>
      </c>
      <c r="C63">
        <v>0</v>
      </c>
      <c r="D63">
        <v>0</v>
      </c>
      <c r="E63">
        <v>2E-3</v>
      </c>
      <c r="F63">
        <v>0</v>
      </c>
      <c r="G63">
        <v>0</v>
      </c>
      <c r="H63">
        <v>0</v>
      </c>
      <c r="I63">
        <v>1E-3</v>
      </c>
    </row>
    <row r="64" spans="1:17" x14ac:dyDescent="0.25">
      <c r="A64" t="s">
        <v>171</v>
      </c>
      <c r="B64">
        <v>-5.2399999999999999E-3</v>
      </c>
      <c r="C64">
        <v>-2.0500000000000002E-3</v>
      </c>
      <c r="D64">
        <v>-2.7200000000000002E-3</v>
      </c>
      <c r="E64">
        <v>8.3199999999999995E-4</v>
      </c>
      <c r="F64">
        <v>4.1399999999999996E-3</v>
      </c>
      <c r="G64">
        <v>-5.3099999999999996E-3</v>
      </c>
      <c r="H64">
        <v>5.45E-3</v>
      </c>
      <c r="I64">
        <v>-8.6599999999999993E-3</v>
      </c>
    </row>
    <row r="65" spans="1:17" x14ac:dyDescent="0.25">
      <c r="A65" t="s">
        <v>64</v>
      </c>
      <c r="B65">
        <v>4.0000000000000001E-3</v>
      </c>
      <c r="C65">
        <v>1E-3</v>
      </c>
      <c r="D65">
        <v>1E-3</v>
      </c>
      <c r="E65">
        <v>0</v>
      </c>
      <c r="F65">
        <v>0</v>
      </c>
      <c r="G65">
        <v>1E-3</v>
      </c>
      <c r="H65">
        <v>1E-3</v>
      </c>
      <c r="I65">
        <v>4.0000000000000001E-3</v>
      </c>
    </row>
    <row r="66" spans="1:17" x14ac:dyDescent="0.25">
      <c r="A66" t="s">
        <v>172</v>
      </c>
      <c r="B66">
        <v>-6.8500000000000002E-3</v>
      </c>
      <c r="C66">
        <v>-3.3999999999999998E-3</v>
      </c>
      <c r="D66">
        <v>-2.9399999999999999E-3</v>
      </c>
      <c r="E66">
        <v>-1.75E-3</v>
      </c>
      <c r="F66">
        <v>-1.7099999999999999E-3</v>
      </c>
      <c r="G66">
        <v>-9.4500000000000001E-3</v>
      </c>
      <c r="H66">
        <v>5.7700000000000004E-4</v>
      </c>
      <c r="I66">
        <v>-1.06E-2</v>
      </c>
    </row>
    <row r="67" spans="1:17" x14ac:dyDescent="0.25">
      <c r="A67" t="s">
        <v>64</v>
      </c>
      <c r="B67">
        <v>8.0000000000000002E-3</v>
      </c>
      <c r="C67">
        <v>3.0000000000000001E-3</v>
      </c>
      <c r="D67">
        <v>1E-3</v>
      </c>
      <c r="E67">
        <v>1E-3</v>
      </c>
      <c r="F67">
        <v>0</v>
      </c>
      <c r="G67">
        <v>3.0000000000000001E-3</v>
      </c>
      <c r="H67">
        <v>0</v>
      </c>
      <c r="I67">
        <v>6.0000000000000001E-3</v>
      </c>
    </row>
    <row r="68" spans="1:17" x14ac:dyDescent="0.25">
      <c r="A68" t="s">
        <v>173</v>
      </c>
      <c r="B68">
        <v>-3.9899999999999996E-3</v>
      </c>
      <c r="C68">
        <v>1.07E-3</v>
      </c>
      <c r="D68">
        <v>-1.64E-3</v>
      </c>
      <c r="E68">
        <v>1.1800000000000001E-3</v>
      </c>
      <c r="F68">
        <v>-2.7699999999999999E-3</v>
      </c>
      <c r="G68">
        <v>-1.0800000000000001E-2</v>
      </c>
      <c r="H68">
        <v>-3.1800000000000001E-3</v>
      </c>
      <c r="I68" t="s">
        <v>272</v>
      </c>
    </row>
    <row r="69" spans="1:17" x14ac:dyDescent="0.25">
      <c r="A69" t="s">
        <v>64</v>
      </c>
      <c r="B69">
        <v>3.0000000000000001E-3</v>
      </c>
      <c r="C69">
        <v>0</v>
      </c>
      <c r="D69">
        <v>0</v>
      </c>
      <c r="E69">
        <v>0</v>
      </c>
      <c r="F69">
        <v>0</v>
      </c>
      <c r="G69">
        <v>5.0000000000000001E-3</v>
      </c>
      <c r="H69">
        <v>1E-3</v>
      </c>
      <c r="I69">
        <v>0.01</v>
      </c>
    </row>
    <row r="70" spans="1:17" x14ac:dyDescent="0.25">
      <c r="A70" t="s">
        <v>175</v>
      </c>
      <c r="B70">
        <v>-1.23E-3</v>
      </c>
      <c r="C70">
        <v>-1.4499999999999999E-3</v>
      </c>
      <c r="D70">
        <v>-9.859999999999999E-4</v>
      </c>
      <c r="E70">
        <v>4.4299999999999999E-5</v>
      </c>
      <c r="F70">
        <v>3.32E-3</v>
      </c>
      <c r="G70">
        <v>-8.0999999999999996E-3</v>
      </c>
      <c r="H70">
        <v>-2.4099999999999998E-3</v>
      </c>
      <c r="I70" t="s">
        <v>273</v>
      </c>
    </row>
    <row r="71" spans="1:17" x14ac:dyDescent="0.25">
      <c r="A71" t="s">
        <v>64</v>
      </c>
      <c r="B71">
        <v>0</v>
      </c>
      <c r="C71">
        <v>0</v>
      </c>
      <c r="D71">
        <v>0</v>
      </c>
      <c r="E71">
        <v>0</v>
      </c>
      <c r="F71">
        <v>0</v>
      </c>
      <c r="G71">
        <v>2E-3</v>
      </c>
      <c r="H71">
        <v>0</v>
      </c>
      <c r="I71">
        <v>7.0000000000000001E-3</v>
      </c>
    </row>
    <row r="72" spans="1:17" x14ac:dyDescent="0.25">
      <c r="A72" t="s">
        <v>177</v>
      </c>
      <c r="B72">
        <v>-1.07E-3</v>
      </c>
      <c r="C72">
        <v>4.2499999999999998E-4</v>
      </c>
      <c r="D72">
        <v>1.9499999999999999E-3</v>
      </c>
      <c r="E72">
        <v>-2.1299999999999999E-3</v>
      </c>
      <c r="F72">
        <v>-1.47E-3</v>
      </c>
      <c r="G72">
        <v>-8.3199999999999993E-3</v>
      </c>
      <c r="H72">
        <v>-7.1799999999999998E-3</v>
      </c>
      <c r="I72">
        <v>-7.3000000000000001E-3</v>
      </c>
    </row>
    <row r="73" spans="1:17" x14ac:dyDescent="0.25">
      <c r="A73" t="s">
        <v>64</v>
      </c>
      <c r="B73">
        <v>0</v>
      </c>
      <c r="C73">
        <v>0</v>
      </c>
      <c r="D73">
        <v>1E-3</v>
      </c>
      <c r="E73">
        <v>1E-3</v>
      </c>
      <c r="F73">
        <v>0</v>
      </c>
      <c r="G73">
        <v>3.0000000000000001E-3</v>
      </c>
      <c r="H73">
        <v>3.0000000000000001E-3</v>
      </c>
      <c r="I73">
        <v>3.0000000000000001E-3</v>
      </c>
    </row>
    <row r="74" spans="1:17" x14ac:dyDescent="0.25">
      <c r="A74" t="s">
        <v>181</v>
      </c>
      <c r="B74">
        <v>-3.6800000000000001E-3</v>
      </c>
      <c r="C74">
        <v>-1.34E-3</v>
      </c>
      <c r="D74">
        <v>-6.1700000000000004E-4</v>
      </c>
      <c r="E74">
        <v>4.7599999999999998E-5</v>
      </c>
      <c r="F74">
        <v>-3.7299999999999998E-3</v>
      </c>
      <c r="G74" t="s">
        <v>274</v>
      </c>
      <c r="H74">
        <v>-6.3600000000000002E-3</v>
      </c>
      <c r="I74" t="s">
        <v>275</v>
      </c>
    </row>
    <row r="75" spans="1:17" x14ac:dyDescent="0.25">
      <c r="A75" t="s">
        <v>64</v>
      </c>
      <c r="B75">
        <v>3.0000000000000001E-3</v>
      </c>
      <c r="C75">
        <v>0</v>
      </c>
      <c r="D75">
        <v>0</v>
      </c>
      <c r="E75">
        <v>0</v>
      </c>
      <c r="F75">
        <v>1E-3</v>
      </c>
      <c r="G75">
        <v>7.0000000000000001E-3</v>
      </c>
      <c r="H75">
        <v>2E-3</v>
      </c>
      <c r="I75">
        <v>0.01</v>
      </c>
    </row>
    <row r="76" spans="1:17" x14ac:dyDescent="0.25">
      <c r="A76" t="s">
        <v>184</v>
      </c>
      <c r="B76">
        <v>-3.8500000000000001E-3</v>
      </c>
      <c r="C76">
        <v>1.91E-3</v>
      </c>
      <c r="D76">
        <v>-3.5100000000000001E-3</v>
      </c>
      <c r="E76">
        <v>1.8600000000000001E-3</v>
      </c>
      <c r="F76">
        <v>-7.5799999999999999E-3</v>
      </c>
      <c r="G76">
        <v>-8.0800000000000004E-3</v>
      </c>
      <c r="H76">
        <v>-8.7600000000000004E-3</v>
      </c>
      <c r="I76" t="s">
        <v>276</v>
      </c>
    </row>
    <row r="77" spans="1:17" x14ac:dyDescent="0.25">
      <c r="A77" t="s">
        <v>64</v>
      </c>
      <c r="B77">
        <v>3.0000000000000001E-3</v>
      </c>
      <c r="C77">
        <v>1E-3</v>
      </c>
      <c r="D77">
        <v>2E-3</v>
      </c>
      <c r="E77">
        <v>0</v>
      </c>
      <c r="F77">
        <v>2E-3</v>
      </c>
      <c r="G77">
        <v>3.0000000000000001E-3</v>
      </c>
      <c r="H77">
        <v>4.0000000000000001E-3</v>
      </c>
      <c r="I77">
        <v>0.01</v>
      </c>
    </row>
    <row r="78" spans="1:17" x14ac:dyDescent="0.25">
      <c r="A78" t="s">
        <v>188</v>
      </c>
      <c r="B78">
        <v>-1.4500000000000001E-2</v>
      </c>
      <c r="C78">
        <v>-1.55E-4</v>
      </c>
      <c r="D78">
        <v>-3.8700000000000002E-3</v>
      </c>
      <c r="E78">
        <v>-1.18E-2</v>
      </c>
      <c r="F78">
        <v>0.113</v>
      </c>
      <c r="G78">
        <v>-8.9399999999999993E-2</v>
      </c>
      <c r="H78">
        <v>0.10199999999999999</v>
      </c>
      <c r="I78" t="s">
        <v>277</v>
      </c>
    </row>
    <row r="79" spans="1:17" x14ac:dyDescent="0.25">
      <c r="A79" t="s">
        <v>64</v>
      </c>
      <c r="B79">
        <v>1E-3</v>
      </c>
      <c r="C79">
        <v>0</v>
      </c>
      <c r="D79">
        <v>0</v>
      </c>
      <c r="E79">
        <v>1E-3</v>
      </c>
      <c r="F79">
        <v>8.9999999999999993E-3</v>
      </c>
      <c r="G79">
        <v>0.01</v>
      </c>
      <c r="H79">
        <v>1.2999999999999999E-2</v>
      </c>
      <c r="I79">
        <v>1.4E-2</v>
      </c>
      <c r="J79">
        <f>(B79+B81+B83+B85+B87+B89+B91+B93+B95)/9</f>
        <v>8.8888888888888893E-4</v>
      </c>
      <c r="K79">
        <f t="shared" ref="K79:Q79" si="9">(C79+C81+C83+C85+C87+C89+C91+C93+C95)/9</f>
        <v>6.5555555555555558E-3</v>
      </c>
      <c r="L79">
        <f t="shared" si="9"/>
        <v>1.888888888888889E-3</v>
      </c>
      <c r="M79">
        <f t="shared" si="9"/>
        <v>6.5555555555555567E-3</v>
      </c>
      <c r="N79">
        <f t="shared" si="9"/>
        <v>6.000000000000001E-3</v>
      </c>
      <c r="O79">
        <f t="shared" si="9"/>
        <v>4.6666666666666671E-3</v>
      </c>
      <c r="P79">
        <f t="shared" si="9"/>
        <v>8.2222222222222228E-3</v>
      </c>
      <c r="Q79">
        <f t="shared" si="9"/>
        <v>4.6666666666666671E-3</v>
      </c>
    </row>
    <row r="80" spans="1:17" x14ac:dyDescent="0.25">
      <c r="A80" t="s">
        <v>192</v>
      </c>
      <c r="B80">
        <v>-8.2299999999999995E-3</v>
      </c>
      <c r="C80">
        <v>-1.08E-3</v>
      </c>
      <c r="D80">
        <v>-8.5599999999999999E-3</v>
      </c>
      <c r="E80">
        <v>1.72E-3</v>
      </c>
      <c r="F80">
        <v>4.8099999999999997E-2</v>
      </c>
      <c r="G80" t="s">
        <v>278</v>
      </c>
      <c r="H80">
        <v>3.32E-2</v>
      </c>
      <c r="I80" t="s">
        <v>279</v>
      </c>
    </row>
    <row r="81" spans="1:9" x14ac:dyDescent="0.25">
      <c r="A81" t="s">
        <v>64</v>
      </c>
      <c r="B81">
        <v>1E-3</v>
      </c>
      <c r="C81">
        <v>0</v>
      </c>
      <c r="D81">
        <v>1E-3</v>
      </c>
      <c r="E81">
        <v>0</v>
      </c>
      <c r="F81">
        <v>6.0000000000000001E-3</v>
      </c>
      <c r="G81">
        <v>1.2999999999999999E-2</v>
      </c>
      <c r="H81">
        <v>5.0000000000000001E-3</v>
      </c>
      <c r="I81">
        <v>1.2E-2</v>
      </c>
    </row>
    <row r="82" spans="1:9" x14ac:dyDescent="0.25">
      <c r="A82" t="s">
        <v>197</v>
      </c>
      <c r="B82">
        <v>-8.2699999999999996E-3</v>
      </c>
      <c r="C82">
        <v>-8.3599999999999994E-3</v>
      </c>
      <c r="D82">
        <v>-1.18E-2</v>
      </c>
      <c r="E82">
        <v>-1.1299999999999999E-2</v>
      </c>
      <c r="F82">
        <v>4.2299999999999997E-2</v>
      </c>
      <c r="G82">
        <v>-4.8899999999999999E-2</v>
      </c>
      <c r="H82">
        <v>1.8700000000000001E-2</v>
      </c>
      <c r="I82">
        <v>-3.5400000000000001E-2</v>
      </c>
    </row>
    <row r="83" spans="1:9" x14ac:dyDescent="0.25">
      <c r="A83" t="s">
        <v>64</v>
      </c>
      <c r="B83">
        <v>1E-3</v>
      </c>
      <c r="C83">
        <v>2E-3</v>
      </c>
      <c r="D83">
        <v>2E-3</v>
      </c>
      <c r="E83">
        <v>3.0000000000000001E-3</v>
      </c>
      <c r="F83">
        <v>5.0000000000000001E-3</v>
      </c>
      <c r="G83">
        <v>0.01</v>
      </c>
      <c r="H83">
        <v>2E-3</v>
      </c>
      <c r="I83">
        <v>8.0000000000000002E-3</v>
      </c>
    </row>
    <row r="84" spans="1:9" x14ac:dyDescent="0.25">
      <c r="A84" t="s">
        <v>204</v>
      </c>
      <c r="B84">
        <v>-8.9700000000000005E-3</v>
      </c>
      <c r="C84">
        <v>-4.0200000000000001E-3</v>
      </c>
      <c r="D84">
        <v>-9.6799999999999994E-3</v>
      </c>
      <c r="E84">
        <v>-1.1299999999999999E-2</v>
      </c>
      <c r="F84">
        <v>-8.4600000000000005E-3</v>
      </c>
      <c r="G84">
        <v>-3.7400000000000003E-2</v>
      </c>
      <c r="H84">
        <v>-1.77E-2</v>
      </c>
      <c r="I84">
        <v>-3.2000000000000001E-2</v>
      </c>
    </row>
    <row r="85" spans="1:9" x14ac:dyDescent="0.25">
      <c r="A85" t="s">
        <v>64</v>
      </c>
      <c r="B85">
        <v>2E-3</v>
      </c>
      <c r="C85">
        <v>0</v>
      </c>
      <c r="D85">
        <v>1E-3</v>
      </c>
      <c r="E85">
        <v>3.0000000000000001E-3</v>
      </c>
      <c r="F85">
        <v>0</v>
      </c>
      <c r="G85">
        <v>6.0000000000000001E-3</v>
      </c>
      <c r="H85">
        <v>2E-3</v>
      </c>
      <c r="I85">
        <v>7.0000000000000001E-3</v>
      </c>
    </row>
    <row r="86" spans="1:9" x14ac:dyDescent="0.25">
      <c r="A86" t="s">
        <v>210</v>
      </c>
      <c r="B86">
        <v>-9.0900000000000009E-3</v>
      </c>
      <c r="C86">
        <v>-1.2699999999999999E-2</v>
      </c>
      <c r="D86" t="s">
        <v>280</v>
      </c>
      <c r="E86">
        <v>-1.5900000000000001E-2</v>
      </c>
      <c r="F86">
        <v>-3.4700000000000002E-2</v>
      </c>
      <c r="G86">
        <v>-2.41E-2</v>
      </c>
      <c r="H86">
        <v>-3.8899999999999997E-2</v>
      </c>
      <c r="I86">
        <v>-1.2200000000000001E-2</v>
      </c>
    </row>
    <row r="87" spans="1:9" x14ac:dyDescent="0.25">
      <c r="A87" t="s">
        <v>64</v>
      </c>
      <c r="B87">
        <v>2E-3</v>
      </c>
      <c r="C87">
        <v>4.0000000000000001E-3</v>
      </c>
      <c r="D87">
        <v>0.01</v>
      </c>
      <c r="E87">
        <v>5.0000000000000001E-3</v>
      </c>
      <c r="F87">
        <v>5.0000000000000001E-3</v>
      </c>
      <c r="G87">
        <v>2E-3</v>
      </c>
      <c r="H87">
        <v>0.01</v>
      </c>
      <c r="I87">
        <v>1E-3</v>
      </c>
    </row>
    <row r="88" spans="1:9" x14ac:dyDescent="0.25">
      <c r="A88" t="s">
        <v>216</v>
      </c>
      <c r="B88">
        <v>3.6600000000000001E-3</v>
      </c>
      <c r="C88" t="s">
        <v>281</v>
      </c>
      <c r="D88">
        <v>8.4200000000000004E-3</v>
      </c>
      <c r="E88" t="s">
        <v>282</v>
      </c>
      <c r="F88">
        <v>-3.9600000000000003E-2</v>
      </c>
      <c r="G88">
        <v>-9.7699999999999992E-3</v>
      </c>
      <c r="H88">
        <v>-4.9000000000000002E-2</v>
      </c>
      <c r="I88">
        <v>-5.0699999999999999E-3</v>
      </c>
    </row>
    <row r="89" spans="1:9" x14ac:dyDescent="0.25">
      <c r="A89" t="s">
        <v>64</v>
      </c>
      <c r="B89">
        <v>0</v>
      </c>
      <c r="C89">
        <v>0.01</v>
      </c>
      <c r="D89">
        <v>1E-3</v>
      </c>
      <c r="E89">
        <v>1.4E-2</v>
      </c>
      <c r="F89">
        <v>3.0000000000000001E-3</v>
      </c>
      <c r="G89">
        <v>0</v>
      </c>
      <c r="H89">
        <v>7.0000000000000001E-3</v>
      </c>
      <c r="I89">
        <v>0</v>
      </c>
    </row>
    <row r="90" spans="1:9" x14ac:dyDescent="0.25">
      <c r="A90" t="s">
        <v>217</v>
      </c>
      <c r="B90">
        <v>2.9499999999999999E-3</v>
      </c>
      <c r="C90" t="s">
        <v>283</v>
      </c>
      <c r="D90">
        <v>6.6800000000000002E-3</v>
      </c>
      <c r="E90" t="s">
        <v>284</v>
      </c>
      <c r="F90">
        <v>-7.8600000000000003E-2</v>
      </c>
      <c r="G90">
        <v>-1.8200000000000001E-2</v>
      </c>
      <c r="H90" t="s">
        <v>285</v>
      </c>
      <c r="I90">
        <v>3.0200000000000001E-3</v>
      </c>
    </row>
    <row r="91" spans="1:9" x14ac:dyDescent="0.25">
      <c r="A91" t="s">
        <v>64</v>
      </c>
      <c r="B91">
        <v>0</v>
      </c>
      <c r="C91">
        <v>3.5000000000000003E-2</v>
      </c>
      <c r="D91">
        <v>0</v>
      </c>
      <c r="E91">
        <v>2.9000000000000001E-2</v>
      </c>
      <c r="F91">
        <v>1.2999999999999999E-2</v>
      </c>
      <c r="G91">
        <v>1E-3</v>
      </c>
      <c r="H91">
        <v>1.7000000000000001E-2</v>
      </c>
      <c r="I91">
        <v>0</v>
      </c>
    </row>
    <row r="92" spans="1:9" x14ac:dyDescent="0.25">
      <c r="A92" t="s">
        <v>219</v>
      </c>
      <c r="B92">
        <v>-5.8500000000000002E-3</v>
      </c>
      <c r="C92">
        <v>-2.6200000000000001E-2</v>
      </c>
      <c r="D92">
        <v>-8.7899999999999992E-3</v>
      </c>
      <c r="E92">
        <v>-2.2100000000000002E-2</v>
      </c>
      <c r="F92">
        <v>-6.5799999999999997E-2</v>
      </c>
      <c r="G92">
        <v>3.7599999999999998E-4</v>
      </c>
      <c r="H92" t="s">
        <v>286</v>
      </c>
      <c r="I92">
        <v>7.3600000000000002E-3</v>
      </c>
    </row>
    <row r="93" spans="1:9" x14ac:dyDescent="0.25">
      <c r="A93" t="s">
        <v>64</v>
      </c>
      <c r="B93">
        <v>0</v>
      </c>
      <c r="C93">
        <v>8.0000000000000002E-3</v>
      </c>
      <c r="D93">
        <v>1E-3</v>
      </c>
      <c r="E93">
        <v>4.0000000000000001E-3</v>
      </c>
      <c r="F93">
        <v>0.01</v>
      </c>
      <c r="G93">
        <v>0</v>
      </c>
      <c r="H93">
        <v>1.2E-2</v>
      </c>
      <c r="I93">
        <v>0</v>
      </c>
    </row>
    <row r="94" spans="1:9" x14ac:dyDescent="0.25">
      <c r="A94" t="s">
        <v>224</v>
      </c>
      <c r="B94">
        <v>-7.3600000000000002E-3</v>
      </c>
      <c r="C94">
        <v>-1.1999999999999999E-3</v>
      </c>
      <c r="D94">
        <v>-1.17E-2</v>
      </c>
      <c r="E94">
        <v>-2.0200000000000001E-3</v>
      </c>
      <c r="F94">
        <v>-3.8100000000000002E-2</v>
      </c>
      <c r="G94">
        <v>-1.18E-2</v>
      </c>
      <c r="H94">
        <v>-4.2599999999999999E-2</v>
      </c>
      <c r="I94">
        <v>-2.02E-4</v>
      </c>
    </row>
    <row r="95" spans="1:9" x14ac:dyDescent="0.25">
      <c r="A95" t="s">
        <v>64</v>
      </c>
      <c r="B95">
        <v>1E-3</v>
      </c>
      <c r="C95">
        <v>0</v>
      </c>
      <c r="D95">
        <v>1E-3</v>
      </c>
      <c r="E95">
        <v>0</v>
      </c>
      <c r="F95">
        <v>3.0000000000000001E-3</v>
      </c>
      <c r="G95">
        <v>0</v>
      </c>
      <c r="H95">
        <v>6.0000000000000001E-3</v>
      </c>
      <c r="I95">
        <v>0</v>
      </c>
    </row>
    <row r="96" spans="1:9" x14ac:dyDescent="0.25">
      <c r="A96" t="s">
        <v>226</v>
      </c>
      <c r="B96">
        <v>-1.2699999999999999E-2</v>
      </c>
      <c r="C96" t="s">
        <v>287</v>
      </c>
      <c r="D96">
        <v>5.0600000000000003E-3</v>
      </c>
      <c r="E96">
        <v>-3.9199999999999999E-2</v>
      </c>
      <c r="F96">
        <v>2.81E-3</v>
      </c>
      <c r="G96" t="s">
        <v>288</v>
      </c>
      <c r="H96">
        <v>-4.4600000000000004E-3</v>
      </c>
      <c r="I96" t="s">
        <v>289</v>
      </c>
    </row>
    <row r="97" spans="1:17" x14ac:dyDescent="0.25">
      <c r="A97" t="s">
        <v>64</v>
      </c>
      <c r="B97">
        <v>1E-3</v>
      </c>
      <c r="C97">
        <v>1.2999999999999999E-2</v>
      </c>
      <c r="D97">
        <v>0</v>
      </c>
      <c r="E97">
        <v>7.0000000000000001E-3</v>
      </c>
      <c r="F97">
        <v>0</v>
      </c>
      <c r="G97">
        <v>1.4E-2</v>
      </c>
      <c r="H97">
        <v>0</v>
      </c>
      <c r="I97">
        <v>1.2E-2</v>
      </c>
      <c r="J97">
        <f>(B97+B99)/2</f>
        <v>4.9999999999999992E-3</v>
      </c>
      <c r="K97">
        <f t="shared" ref="K97:Q97" si="10">(C97+C99)/2</f>
        <v>1.9E-2</v>
      </c>
      <c r="L97">
        <f t="shared" si="10"/>
        <v>5.0000000000000001E-4</v>
      </c>
      <c r="M97">
        <f t="shared" si="10"/>
        <v>1.2999999999999999E-2</v>
      </c>
      <c r="N97">
        <f t="shared" si="10"/>
        <v>0</v>
      </c>
      <c r="O97">
        <f t="shared" si="10"/>
        <v>0.01</v>
      </c>
      <c r="P97">
        <f t="shared" si="10"/>
        <v>0</v>
      </c>
      <c r="Q97">
        <f t="shared" si="10"/>
        <v>0.01</v>
      </c>
    </row>
    <row r="98" spans="1:17" x14ac:dyDescent="0.25">
      <c r="A98" t="s">
        <v>229</v>
      </c>
      <c r="B98">
        <v>-3.5799999999999998E-2</v>
      </c>
      <c r="C98" t="s">
        <v>290</v>
      </c>
      <c r="D98">
        <v>-1.6799999999999999E-2</v>
      </c>
      <c r="E98" t="s">
        <v>291</v>
      </c>
      <c r="F98">
        <v>-3.0100000000000001E-3</v>
      </c>
      <c r="G98">
        <v>6.6199999999999995E-2</v>
      </c>
      <c r="H98">
        <v>1.9599999999999999E-3</v>
      </c>
      <c r="I98">
        <v>5.8099999999999999E-2</v>
      </c>
    </row>
    <row r="99" spans="1:17" x14ac:dyDescent="0.25">
      <c r="A99" t="s">
        <v>64</v>
      </c>
      <c r="B99">
        <v>8.9999999999999993E-3</v>
      </c>
      <c r="C99">
        <v>2.5000000000000001E-2</v>
      </c>
      <c r="D99">
        <v>1E-3</v>
      </c>
      <c r="E99">
        <v>1.9E-2</v>
      </c>
      <c r="F99">
        <v>0</v>
      </c>
      <c r="G99">
        <v>6.0000000000000001E-3</v>
      </c>
      <c r="H99">
        <v>0</v>
      </c>
      <c r="I99">
        <v>8.0000000000000002E-3</v>
      </c>
    </row>
  </sheetData>
  <autoFilter ref="A1:I9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0" workbookViewId="0">
      <selection activeCell="E62" sqref="E62"/>
    </sheetView>
  </sheetViews>
  <sheetFormatPr defaultRowHeight="15" x14ac:dyDescent="0.25"/>
  <cols>
    <col min="1" max="1" width="12.85546875" bestFit="1" customWidth="1"/>
    <col min="2" max="2" width="14.7109375" bestFit="1" customWidth="1"/>
    <col min="3" max="3" width="15.7109375" bestFit="1" customWidth="1"/>
    <col min="4" max="4" width="14.5703125" bestFit="1" customWidth="1"/>
    <col min="5" max="5" width="14" bestFit="1" customWidth="1"/>
    <col min="6" max="6" width="15.85546875" bestFit="1" customWidth="1"/>
    <col min="7" max="7" width="15" bestFit="1" customWidth="1"/>
    <col min="8" max="8" width="14.7109375" bestFit="1" customWidth="1"/>
    <col min="9" max="9" width="16.7109375" bestFit="1" customWidth="1"/>
  </cols>
  <sheetData>
    <row r="1" spans="1:11" x14ac:dyDescent="0.25">
      <c r="B1" t="s">
        <v>294</v>
      </c>
      <c r="C1" t="s">
        <v>296</v>
      </c>
      <c r="D1" t="s">
        <v>298</v>
      </c>
      <c r="E1" t="s">
        <v>234</v>
      </c>
      <c r="F1" t="s">
        <v>236</v>
      </c>
      <c r="G1" t="s">
        <v>238</v>
      </c>
      <c r="H1" t="s">
        <v>240</v>
      </c>
      <c r="I1" t="s">
        <v>242</v>
      </c>
      <c r="J1" t="s">
        <v>526</v>
      </c>
      <c r="K1" t="s">
        <v>529</v>
      </c>
    </row>
    <row r="2" spans="1:11" x14ac:dyDescent="0.25">
      <c r="A2" t="s">
        <v>60</v>
      </c>
      <c r="B2" t="s">
        <v>61</v>
      </c>
      <c r="C2">
        <v>3.5299999999999998E-2</v>
      </c>
      <c r="D2">
        <v>8.4400000000000003E-2</v>
      </c>
      <c r="E2">
        <v>4.5699999999999998E-2</v>
      </c>
      <c r="F2">
        <v>1.6199999999999999E-2</v>
      </c>
      <c r="G2">
        <v>-2.2100000000000002E-2</v>
      </c>
      <c r="H2">
        <v>2.6100000000000002E-2</v>
      </c>
      <c r="I2">
        <v>1.55E-2</v>
      </c>
      <c r="J2">
        <v>1</v>
      </c>
    </row>
    <row r="3" spans="1:11" x14ac:dyDescent="0.25">
      <c r="A3" t="s">
        <v>65</v>
      </c>
      <c r="B3">
        <v>1.9599999999999999E-2</v>
      </c>
      <c r="C3">
        <v>1.9699999999999999E-2</v>
      </c>
      <c r="D3">
        <v>-1.11E-2</v>
      </c>
      <c r="E3" t="s">
        <v>69</v>
      </c>
      <c r="F3">
        <v>3.01E-4</v>
      </c>
      <c r="G3">
        <v>-0.01</v>
      </c>
      <c r="H3">
        <v>1.0200000000000001E-2</v>
      </c>
      <c r="I3">
        <v>-5.3600000000000002E-3</v>
      </c>
      <c r="J3">
        <v>2</v>
      </c>
    </row>
    <row r="4" spans="1:11" x14ac:dyDescent="0.25">
      <c r="A4" t="s">
        <v>70</v>
      </c>
      <c r="B4" t="s">
        <v>71</v>
      </c>
      <c r="C4" t="s">
        <v>73</v>
      </c>
      <c r="D4" t="s">
        <v>74</v>
      </c>
      <c r="E4" t="s">
        <v>76</v>
      </c>
      <c r="F4" t="s">
        <v>243</v>
      </c>
      <c r="G4">
        <v>-3.3899999999999998E-3</v>
      </c>
      <c r="H4">
        <v>2.5999999999999999E-3</v>
      </c>
      <c r="I4">
        <v>-3.4700000000000002E-2</v>
      </c>
      <c r="J4">
        <v>5</v>
      </c>
    </row>
    <row r="5" spans="1:11" x14ac:dyDescent="0.25">
      <c r="A5" t="s">
        <v>77</v>
      </c>
      <c r="B5" t="s">
        <v>78</v>
      </c>
      <c r="C5" t="s">
        <v>79</v>
      </c>
      <c r="D5">
        <v>2.4299999999999999E-2</v>
      </c>
      <c r="E5" t="s">
        <v>80</v>
      </c>
      <c r="F5" t="s">
        <v>246</v>
      </c>
      <c r="G5">
        <v>1.5599999999999999E-2</v>
      </c>
      <c r="H5">
        <v>3.4700000000000002E-2</v>
      </c>
      <c r="I5">
        <v>1.29E-2</v>
      </c>
      <c r="J5">
        <v>3</v>
      </c>
    </row>
    <row r="6" spans="1:11" x14ac:dyDescent="0.25">
      <c r="A6" t="s">
        <v>81</v>
      </c>
      <c r="B6">
        <v>2.8500000000000001E-2</v>
      </c>
      <c r="C6" t="s">
        <v>82</v>
      </c>
      <c r="D6">
        <v>3.0599999999999998E-3</v>
      </c>
      <c r="E6" t="s">
        <v>80</v>
      </c>
      <c r="F6">
        <v>1.37E-2</v>
      </c>
      <c r="G6">
        <v>8.3400000000000002E-3</v>
      </c>
      <c r="H6">
        <v>5.6099999999999997E-2</v>
      </c>
      <c r="I6">
        <v>4.7899999999999998E-2</v>
      </c>
      <c r="J6">
        <v>2</v>
      </c>
    </row>
    <row r="7" spans="1:11" x14ac:dyDescent="0.25">
      <c r="A7" t="s">
        <v>83</v>
      </c>
      <c r="B7">
        <v>1.6400000000000001E-2</v>
      </c>
      <c r="C7" t="s">
        <v>85</v>
      </c>
      <c r="D7">
        <v>-3.7000000000000002E-3</v>
      </c>
      <c r="E7" t="s">
        <v>86</v>
      </c>
      <c r="F7">
        <v>1.5299999999999999E-2</v>
      </c>
      <c r="G7">
        <v>1.43E-2</v>
      </c>
      <c r="H7">
        <v>6.2799999999999995E-2</v>
      </c>
      <c r="I7">
        <v>5.0599999999999999E-2</v>
      </c>
      <c r="J7">
        <v>3</v>
      </c>
    </row>
    <row r="8" spans="1:11" s="10" customFormat="1" x14ac:dyDescent="0.25">
      <c r="A8" s="10" t="s">
        <v>87</v>
      </c>
      <c r="B8" s="10" t="s">
        <v>88</v>
      </c>
      <c r="C8" s="10" t="s">
        <v>89</v>
      </c>
      <c r="D8" s="10">
        <v>1.8499999999999999E-2</v>
      </c>
      <c r="E8" s="10" t="s">
        <v>90</v>
      </c>
      <c r="F8" s="10" t="s">
        <v>247</v>
      </c>
      <c r="G8" s="10" t="s">
        <v>248</v>
      </c>
      <c r="H8" s="10" t="s">
        <v>249</v>
      </c>
      <c r="I8" s="10" t="s">
        <v>250</v>
      </c>
      <c r="J8" s="10">
        <v>7</v>
      </c>
    </row>
    <row r="9" spans="1:11" s="10" customFormat="1" x14ac:dyDescent="0.25">
      <c r="A9" s="10" t="s">
        <v>91</v>
      </c>
      <c r="B9" s="10">
        <v>1.4999999999999999E-2</v>
      </c>
      <c r="C9" s="10">
        <v>-3.81E-3</v>
      </c>
      <c r="D9" s="10">
        <v>1.5900000000000001E-2</v>
      </c>
      <c r="E9" s="10">
        <v>-3.3700000000000002E-3</v>
      </c>
      <c r="F9" s="10">
        <v>-4.8399999999999997E-3</v>
      </c>
      <c r="G9" s="10">
        <v>-4.5500000000000002E-3</v>
      </c>
      <c r="H9" s="10">
        <v>-1.2400000000000001E-4</v>
      </c>
      <c r="I9" s="10">
        <v>1.0200000000000001E-2</v>
      </c>
      <c r="J9" s="10">
        <v>0</v>
      </c>
    </row>
    <row r="10" spans="1:11" s="10" customFormat="1" x14ac:dyDescent="0.25">
      <c r="A10" s="10" t="s">
        <v>93</v>
      </c>
      <c r="B10" s="10" t="s">
        <v>94</v>
      </c>
      <c r="C10" s="10" t="s">
        <v>95</v>
      </c>
      <c r="D10" s="10" t="s">
        <v>96</v>
      </c>
      <c r="E10" s="10" t="s">
        <v>97</v>
      </c>
      <c r="F10" s="10">
        <v>1.8499999999999999E-2</v>
      </c>
      <c r="G10" s="10">
        <v>7.4200000000000004E-3</v>
      </c>
      <c r="H10" s="10">
        <v>-1.2199999999999999E-3</v>
      </c>
      <c r="I10" s="10">
        <v>-7.1199999999999996E-4</v>
      </c>
      <c r="J10" s="10">
        <v>4</v>
      </c>
      <c r="K10" s="10" t="s">
        <v>530</v>
      </c>
    </row>
    <row r="11" spans="1:11" x14ac:dyDescent="0.25">
      <c r="A11" t="s">
        <v>98</v>
      </c>
      <c r="B11">
        <v>3.15E-2</v>
      </c>
      <c r="C11" t="s">
        <v>99</v>
      </c>
      <c r="D11">
        <v>1.7100000000000001E-2</v>
      </c>
      <c r="E11" t="s">
        <v>100</v>
      </c>
      <c r="F11">
        <v>-3.81E-3</v>
      </c>
      <c r="G11">
        <v>-1.0500000000000001E-2</v>
      </c>
      <c r="H11">
        <v>-2.58E-2</v>
      </c>
      <c r="I11">
        <v>-1.6299999999999999E-2</v>
      </c>
      <c r="J11">
        <v>2</v>
      </c>
    </row>
    <row r="12" spans="1:11" x14ac:dyDescent="0.25">
      <c r="A12" t="s">
        <v>101</v>
      </c>
      <c r="B12">
        <v>-1.32E-2</v>
      </c>
      <c r="C12" t="s">
        <v>102</v>
      </c>
      <c r="D12">
        <v>-7.7000000000000002E-3</v>
      </c>
      <c r="E12" t="s">
        <v>103</v>
      </c>
      <c r="F12">
        <v>1.7899999999999999E-3</v>
      </c>
      <c r="G12">
        <v>-1.35E-2</v>
      </c>
      <c r="H12" t="s">
        <v>251</v>
      </c>
      <c r="I12">
        <v>-4.0099999999999997E-2</v>
      </c>
      <c r="J12">
        <v>3</v>
      </c>
    </row>
    <row r="13" spans="1:11" x14ac:dyDescent="0.25">
      <c r="A13" t="s">
        <v>104</v>
      </c>
      <c r="B13">
        <v>-9.6500000000000006E-3</v>
      </c>
      <c r="C13" t="s">
        <v>105</v>
      </c>
      <c r="D13">
        <v>8.9800000000000001E-3</v>
      </c>
      <c r="E13" t="s">
        <v>106</v>
      </c>
      <c r="F13">
        <v>7.4599999999999996E-3</v>
      </c>
      <c r="G13">
        <v>-4.0099999999999997E-3</v>
      </c>
      <c r="H13" t="s">
        <v>252</v>
      </c>
      <c r="I13" t="s">
        <v>253</v>
      </c>
      <c r="J13">
        <v>4</v>
      </c>
    </row>
    <row r="14" spans="1:11" x14ac:dyDescent="0.25">
      <c r="A14" t="s">
        <v>107</v>
      </c>
      <c r="B14">
        <v>-3.6800000000000001E-3</v>
      </c>
      <c r="C14">
        <v>-2.6900000000000001E-3</v>
      </c>
      <c r="D14" t="s">
        <v>109</v>
      </c>
      <c r="E14" t="s">
        <v>111</v>
      </c>
      <c r="F14">
        <v>3.1600000000000003E-2</v>
      </c>
      <c r="G14">
        <v>1.66E-2</v>
      </c>
      <c r="H14">
        <v>-5.04E-2</v>
      </c>
      <c r="I14" t="s">
        <v>254</v>
      </c>
      <c r="J14">
        <v>3</v>
      </c>
    </row>
    <row r="15" spans="1:11" s="10" customFormat="1" x14ac:dyDescent="0.25">
      <c r="A15" s="10" t="s">
        <v>112</v>
      </c>
      <c r="B15" s="10">
        <v>1.6199999999999999E-2</v>
      </c>
      <c r="C15" s="10">
        <v>-1.31E-3</v>
      </c>
      <c r="D15" s="10">
        <v>4.9700000000000005E-4</v>
      </c>
      <c r="E15" s="10">
        <v>6.1199999999999996E-3</v>
      </c>
      <c r="F15" s="10">
        <v>5.7600000000000004E-3</v>
      </c>
      <c r="G15" s="10">
        <v>-8.4899999999999993E-3</v>
      </c>
      <c r="H15" s="10">
        <v>3.2099999999999997E-2</v>
      </c>
      <c r="I15" s="10">
        <v>2.7E-2</v>
      </c>
      <c r="J15" s="10">
        <v>0</v>
      </c>
      <c r="K15" s="10" t="s">
        <v>528</v>
      </c>
    </row>
    <row r="16" spans="1:11" x14ac:dyDescent="0.25">
      <c r="A16" t="s">
        <v>115</v>
      </c>
      <c r="B16">
        <v>-4.87E-2</v>
      </c>
      <c r="C16">
        <v>-3.9399999999999998E-2</v>
      </c>
      <c r="D16">
        <v>-3.8899999999999997E-2</v>
      </c>
      <c r="E16">
        <v>-1.5299999999999999E-2</v>
      </c>
      <c r="F16">
        <v>-1.8200000000000001E-2</v>
      </c>
      <c r="G16">
        <v>-2.4899999999999999E-2</v>
      </c>
      <c r="H16">
        <v>2.5399999999999999E-2</v>
      </c>
      <c r="I16">
        <v>1.01E-2</v>
      </c>
      <c r="J16">
        <v>0</v>
      </c>
    </row>
    <row r="17" spans="1:11" x14ac:dyDescent="0.25">
      <c r="A17" t="s">
        <v>117</v>
      </c>
      <c r="B17">
        <v>1.7500000000000002E-2</v>
      </c>
      <c r="C17">
        <v>-1.15E-2</v>
      </c>
      <c r="D17">
        <v>5.0899999999999999E-3</v>
      </c>
      <c r="E17">
        <v>-1.25E-3</v>
      </c>
      <c r="F17">
        <v>-1.29E-2</v>
      </c>
      <c r="G17">
        <v>-1.14E-2</v>
      </c>
      <c r="H17">
        <v>3.8300000000000001E-2</v>
      </c>
      <c r="I17">
        <v>2.8500000000000001E-2</v>
      </c>
      <c r="J17">
        <v>0</v>
      </c>
    </row>
    <row r="18" spans="1:11" x14ac:dyDescent="0.25">
      <c r="A18" t="s">
        <v>120</v>
      </c>
      <c r="B18">
        <v>-1.66E-2</v>
      </c>
      <c r="C18">
        <v>-1.32E-2</v>
      </c>
      <c r="D18">
        <v>-1.6800000000000001E-3</v>
      </c>
      <c r="E18">
        <v>-1.3899999999999999E-2</v>
      </c>
      <c r="F18">
        <v>-1.9599999999999999E-3</v>
      </c>
      <c r="G18">
        <v>-9.8799999999999999E-3</v>
      </c>
      <c r="H18">
        <v>2.41E-2</v>
      </c>
      <c r="I18">
        <v>2.01E-2</v>
      </c>
      <c r="J18">
        <v>0</v>
      </c>
    </row>
    <row r="19" spans="1:11" x14ac:dyDescent="0.25">
      <c r="A19" t="s">
        <v>122</v>
      </c>
      <c r="B19">
        <v>-2.4299999999999999E-2</v>
      </c>
      <c r="C19">
        <v>-7.1700000000000002E-3</v>
      </c>
      <c r="D19">
        <v>-1.06E-2</v>
      </c>
      <c r="E19">
        <v>-4.3200000000000001E-3</v>
      </c>
      <c r="F19">
        <v>-6.3200000000000001E-3</v>
      </c>
      <c r="G19">
        <v>2.81E-3</v>
      </c>
      <c r="H19" t="s">
        <v>259</v>
      </c>
      <c r="I19">
        <v>4.2599999999999999E-2</v>
      </c>
      <c r="J19">
        <v>1</v>
      </c>
    </row>
    <row r="20" spans="1:11" s="10" customFormat="1" x14ac:dyDescent="0.25">
      <c r="A20" s="10" t="s">
        <v>123</v>
      </c>
      <c r="B20" s="10">
        <v>2.8799999999999999E-2</v>
      </c>
      <c r="C20" s="10">
        <v>2.2700000000000001E-2</v>
      </c>
      <c r="D20" s="10" t="s">
        <v>124</v>
      </c>
      <c r="E20" s="10">
        <v>-1.8499999999999999E-2</v>
      </c>
      <c r="F20" s="10">
        <v>-5.0000000000000001E-3</v>
      </c>
      <c r="G20" s="10">
        <v>7.43E-3</v>
      </c>
      <c r="H20" s="10">
        <v>2.8299999999999999E-2</v>
      </c>
      <c r="I20" s="10">
        <v>2.3800000000000002E-2</v>
      </c>
      <c r="J20" s="10">
        <v>1</v>
      </c>
      <c r="K20" s="10" t="s">
        <v>531</v>
      </c>
    </row>
    <row r="21" spans="1:11" x14ac:dyDescent="0.25">
      <c r="A21" t="s">
        <v>125</v>
      </c>
      <c r="B21">
        <v>7.3499999999999998E-3</v>
      </c>
      <c r="C21">
        <v>1.03E-2</v>
      </c>
      <c r="D21">
        <v>5.9200000000000003E-2</v>
      </c>
      <c r="E21" t="s">
        <v>127</v>
      </c>
      <c r="F21">
        <v>2.8500000000000001E-2</v>
      </c>
      <c r="G21">
        <v>3.6700000000000003E-2</v>
      </c>
      <c r="H21">
        <v>-5.04E-2</v>
      </c>
      <c r="I21" t="s">
        <v>260</v>
      </c>
      <c r="J21">
        <v>2</v>
      </c>
    </row>
    <row r="22" spans="1:11" s="10" customFormat="1" x14ac:dyDescent="0.25">
      <c r="A22" s="10" t="s">
        <v>128</v>
      </c>
      <c r="B22" s="10">
        <v>3.6200000000000003E-2</v>
      </c>
      <c r="C22" s="10">
        <v>1.7500000000000002E-2</v>
      </c>
      <c r="D22" s="10" t="s">
        <v>129</v>
      </c>
      <c r="E22" s="10" t="s">
        <v>131</v>
      </c>
      <c r="F22" s="10">
        <v>4.0399999999999998E-2</v>
      </c>
      <c r="G22" s="10" t="s">
        <v>261</v>
      </c>
      <c r="H22" s="10">
        <v>-4.07E-2</v>
      </c>
      <c r="I22" s="10">
        <v>-4.0300000000000002E-2</v>
      </c>
      <c r="J22" s="10">
        <v>3</v>
      </c>
    </row>
    <row r="23" spans="1:11" x14ac:dyDescent="0.25">
      <c r="A23" t="s">
        <v>132</v>
      </c>
      <c r="B23">
        <v>7.6999999999999999E-2</v>
      </c>
      <c r="C23">
        <v>-2.3699999999999999E-2</v>
      </c>
      <c r="D23">
        <v>4.9799999999999997E-2</v>
      </c>
      <c r="E23">
        <v>-4.0599999999999997E-2</v>
      </c>
      <c r="F23">
        <v>3.8300000000000001E-2</v>
      </c>
      <c r="G23">
        <v>0.04</v>
      </c>
      <c r="H23">
        <v>9.0899999999999995E-2</v>
      </c>
      <c r="I23">
        <v>8.6099999999999996E-2</v>
      </c>
      <c r="J23">
        <v>0</v>
      </c>
    </row>
    <row r="24" spans="1:11" s="10" customFormat="1" x14ac:dyDescent="0.25">
      <c r="A24" s="10" t="s">
        <v>135</v>
      </c>
      <c r="B24" s="10">
        <v>1.11E-2</v>
      </c>
      <c r="C24" s="10">
        <v>2.63E-2</v>
      </c>
      <c r="D24" s="10">
        <v>3.4000000000000002E-2</v>
      </c>
      <c r="E24" s="10">
        <v>-1.6400000000000001E-2</v>
      </c>
      <c r="F24" s="10" t="s">
        <v>263</v>
      </c>
      <c r="G24" s="10">
        <v>3.0300000000000001E-2</v>
      </c>
      <c r="H24" s="10">
        <v>1.21E-2</v>
      </c>
      <c r="I24" s="10">
        <v>-2.9999999999999997E-4</v>
      </c>
      <c r="J24" s="10">
        <v>1</v>
      </c>
    </row>
    <row r="25" spans="1:11" x14ac:dyDescent="0.25">
      <c r="A25" t="s">
        <v>136</v>
      </c>
      <c r="B25" t="s">
        <v>137</v>
      </c>
      <c r="C25" t="s">
        <v>138</v>
      </c>
      <c r="D25" t="s">
        <v>139</v>
      </c>
      <c r="E25">
        <v>4.1900000000000001E-3</v>
      </c>
      <c r="F25">
        <v>-6.1799999999999997E-3</v>
      </c>
      <c r="G25">
        <v>-9.3700000000000001E-4</v>
      </c>
      <c r="H25">
        <v>5.8599999999999998E-3</v>
      </c>
      <c r="I25">
        <v>8.9499999999999996E-3</v>
      </c>
      <c r="J25">
        <v>3</v>
      </c>
    </row>
    <row r="26" spans="1:11" x14ac:dyDescent="0.25">
      <c r="A26" t="s">
        <v>140</v>
      </c>
      <c r="B26">
        <v>1.4500000000000001E-2</v>
      </c>
      <c r="C26">
        <v>6.5199999999999998E-3</v>
      </c>
      <c r="D26">
        <v>5.6499999999999996E-3</v>
      </c>
      <c r="E26">
        <v>6.6600000000000001E-3</v>
      </c>
      <c r="F26" t="s">
        <v>264</v>
      </c>
      <c r="G26" t="s">
        <v>265</v>
      </c>
      <c r="H26">
        <v>1.35E-2</v>
      </c>
      <c r="I26" t="s">
        <v>266</v>
      </c>
      <c r="J26" s="11">
        <v>3</v>
      </c>
    </row>
    <row r="27" spans="1:11" x14ac:dyDescent="0.25">
      <c r="A27" t="s">
        <v>141</v>
      </c>
      <c r="B27" t="s">
        <v>143</v>
      </c>
      <c r="C27" t="s">
        <v>145</v>
      </c>
      <c r="D27" t="s">
        <v>147</v>
      </c>
      <c r="E27" t="s">
        <v>148</v>
      </c>
      <c r="F27">
        <v>5.3299999999999997E-3</v>
      </c>
      <c r="G27" t="s">
        <v>267</v>
      </c>
      <c r="H27">
        <v>9.2700000000000005E-3</v>
      </c>
      <c r="I27">
        <v>4.0699999999999998E-3</v>
      </c>
      <c r="J27">
        <v>5</v>
      </c>
    </row>
    <row r="28" spans="1:11" s="10" customFormat="1" x14ac:dyDescent="0.25">
      <c r="A28" s="10" t="s">
        <v>149</v>
      </c>
      <c r="B28" s="10" t="s">
        <v>151</v>
      </c>
      <c r="C28" s="10" t="s">
        <v>153</v>
      </c>
      <c r="D28" s="10" t="s">
        <v>155</v>
      </c>
      <c r="E28" s="10" t="s">
        <v>157</v>
      </c>
      <c r="F28" s="10" t="s">
        <v>268</v>
      </c>
      <c r="G28" s="10" t="s">
        <v>157</v>
      </c>
      <c r="H28" s="10">
        <v>1.6500000000000001E-2</v>
      </c>
      <c r="I28" s="10">
        <v>9.1000000000000004E-3</v>
      </c>
      <c r="J28" s="10">
        <v>6</v>
      </c>
    </row>
    <row r="29" spans="1:11" x14ac:dyDescent="0.25">
      <c r="A29" t="s">
        <v>158</v>
      </c>
      <c r="B29">
        <v>7.9399999999999991E-3</v>
      </c>
      <c r="C29" t="s">
        <v>161</v>
      </c>
      <c r="D29">
        <v>4.46E-4</v>
      </c>
      <c r="E29" t="s">
        <v>163</v>
      </c>
      <c r="F29">
        <v>5.9500000000000004E-3</v>
      </c>
      <c r="G29" t="s">
        <v>271</v>
      </c>
      <c r="H29">
        <v>9.1800000000000007E-3</v>
      </c>
      <c r="I29">
        <v>1.08E-3</v>
      </c>
      <c r="J29" s="11">
        <v>3</v>
      </c>
    </row>
    <row r="30" spans="1:11" x14ac:dyDescent="0.25">
      <c r="A30" t="s">
        <v>164</v>
      </c>
      <c r="B30">
        <v>1.49E-2</v>
      </c>
      <c r="C30">
        <v>8.9599999999999992E-3</v>
      </c>
      <c r="D30">
        <v>1.14E-2</v>
      </c>
      <c r="E30">
        <v>1.4499999999999999E-3</v>
      </c>
      <c r="F30">
        <v>-4.6100000000000004E-3</v>
      </c>
      <c r="G30">
        <v>-2.7299999999999998E-3</v>
      </c>
      <c r="H30">
        <v>-7.2899999999999996E-3</v>
      </c>
      <c r="I30">
        <v>-4.0099999999999997E-3</v>
      </c>
      <c r="J30" s="11">
        <v>0</v>
      </c>
    </row>
    <row r="31" spans="1:11" x14ac:dyDescent="0.25">
      <c r="A31" t="s">
        <v>166</v>
      </c>
      <c r="B31">
        <v>1.9300000000000001E-2</v>
      </c>
      <c r="C31">
        <v>-2.0800000000000001E-5</v>
      </c>
      <c r="D31" t="s">
        <v>167</v>
      </c>
      <c r="E31">
        <v>-1.42E-3</v>
      </c>
      <c r="F31">
        <v>-3.0300000000000001E-3</v>
      </c>
      <c r="G31">
        <v>-8.6499999999999999E-4</v>
      </c>
      <c r="H31">
        <v>5.3499999999999999E-4</v>
      </c>
      <c r="I31">
        <v>-1.2600000000000001E-3</v>
      </c>
      <c r="J31" s="11">
        <v>1</v>
      </c>
    </row>
    <row r="32" spans="1:11" s="12" customFormat="1" x14ac:dyDescent="0.25">
      <c r="A32" s="12" t="s">
        <v>168</v>
      </c>
      <c r="B32" s="12" t="s">
        <v>169</v>
      </c>
      <c r="C32" s="12">
        <v>1.7600000000000001E-3</v>
      </c>
      <c r="D32" s="12" t="s">
        <v>170</v>
      </c>
      <c r="E32" s="12">
        <v>-4.6700000000000002E-4</v>
      </c>
      <c r="F32" s="12">
        <v>5.4799999999999998E-4</v>
      </c>
      <c r="G32" s="12">
        <v>3.47E-3</v>
      </c>
      <c r="H32" s="12">
        <v>2.4399999999999999E-3</v>
      </c>
      <c r="I32" s="12">
        <v>-4.2900000000000004E-3</v>
      </c>
      <c r="J32" s="12">
        <v>2</v>
      </c>
      <c r="K32" s="12" t="s">
        <v>532</v>
      </c>
    </row>
    <row r="33" spans="1:11" x14ac:dyDescent="0.25">
      <c r="A33" t="s">
        <v>171</v>
      </c>
      <c r="B33">
        <v>1.4500000000000001E-2</v>
      </c>
      <c r="C33">
        <v>-5.2599999999999999E-3</v>
      </c>
      <c r="D33">
        <v>5.77E-3</v>
      </c>
      <c r="E33">
        <v>-1.8799999999999999E-3</v>
      </c>
      <c r="F33">
        <v>-2.0500000000000002E-3</v>
      </c>
      <c r="G33">
        <v>8.3199999999999995E-4</v>
      </c>
      <c r="H33">
        <v>-5.3099999999999996E-3</v>
      </c>
      <c r="I33">
        <v>-8.6599999999999993E-3</v>
      </c>
      <c r="J33" s="11">
        <v>0</v>
      </c>
    </row>
    <row r="34" spans="1:11" x14ac:dyDescent="0.25">
      <c r="A34" t="s">
        <v>172</v>
      </c>
      <c r="B34">
        <v>-7.5700000000000003E-3</v>
      </c>
      <c r="C34">
        <v>-7.2100000000000003E-3</v>
      </c>
      <c r="D34">
        <v>-3.0999999999999999E-3</v>
      </c>
      <c r="E34">
        <v>-3.3800000000000002E-3</v>
      </c>
      <c r="F34">
        <v>-3.3999999999999998E-3</v>
      </c>
      <c r="G34">
        <v>-1.75E-3</v>
      </c>
      <c r="H34">
        <v>-9.4500000000000001E-3</v>
      </c>
      <c r="I34">
        <v>-1.06E-2</v>
      </c>
      <c r="J34" s="11">
        <v>0</v>
      </c>
    </row>
    <row r="35" spans="1:11" x14ac:dyDescent="0.25">
      <c r="A35" t="s">
        <v>173</v>
      </c>
      <c r="B35">
        <v>1.39E-3</v>
      </c>
      <c r="C35">
        <v>-6.2899999999999996E-3</v>
      </c>
      <c r="D35">
        <v>-1.11E-4</v>
      </c>
      <c r="E35">
        <v>-1.0200000000000001E-3</v>
      </c>
      <c r="F35">
        <v>1.07E-3</v>
      </c>
      <c r="G35">
        <v>1.1800000000000001E-3</v>
      </c>
      <c r="H35">
        <v>-1.0800000000000001E-2</v>
      </c>
      <c r="I35" t="s">
        <v>272</v>
      </c>
      <c r="J35" s="11">
        <v>1</v>
      </c>
    </row>
    <row r="36" spans="1:11" x14ac:dyDescent="0.25">
      <c r="A36" t="s">
        <v>175</v>
      </c>
      <c r="B36" t="s">
        <v>176</v>
      </c>
      <c r="C36">
        <v>-5.3800000000000002E-3</v>
      </c>
      <c r="D36">
        <v>-7.6099999999999996E-3</v>
      </c>
      <c r="E36">
        <v>-1.1100000000000001E-3</v>
      </c>
      <c r="F36">
        <v>-1.4499999999999999E-3</v>
      </c>
      <c r="G36">
        <v>4.4299999999999999E-5</v>
      </c>
      <c r="H36">
        <v>-8.0999999999999996E-3</v>
      </c>
      <c r="I36" t="s">
        <v>273</v>
      </c>
      <c r="J36" s="11">
        <v>2</v>
      </c>
    </row>
    <row r="37" spans="1:11" x14ac:dyDescent="0.25">
      <c r="A37" t="s">
        <v>177</v>
      </c>
      <c r="B37" t="s">
        <v>178</v>
      </c>
      <c r="C37">
        <v>-7.3600000000000002E-3</v>
      </c>
      <c r="D37" t="s">
        <v>180</v>
      </c>
      <c r="E37">
        <v>-2.1299999999999999E-3</v>
      </c>
      <c r="F37">
        <v>4.2499999999999998E-4</v>
      </c>
      <c r="G37">
        <v>-2.1299999999999999E-3</v>
      </c>
      <c r="H37">
        <v>-8.3199999999999993E-3</v>
      </c>
      <c r="I37">
        <v>-7.3000000000000001E-3</v>
      </c>
      <c r="J37" s="11">
        <v>2</v>
      </c>
    </row>
    <row r="38" spans="1:11" s="12" customFormat="1" x14ac:dyDescent="0.25">
      <c r="A38" s="12" t="s">
        <v>181</v>
      </c>
      <c r="B38" s="12" t="s">
        <v>182</v>
      </c>
      <c r="C38" s="12">
        <v>-5.9199999999999999E-3</v>
      </c>
      <c r="D38" s="12" t="s">
        <v>183</v>
      </c>
      <c r="E38" s="12">
        <v>-3.81E-3</v>
      </c>
      <c r="F38" s="12">
        <v>-1.34E-3</v>
      </c>
      <c r="G38" s="12">
        <v>4.7599999999999998E-5</v>
      </c>
      <c r="H38" s="12" t="s">
        <v>274</v>
      </c>
      <c r="I38" s="12" t="s">
        <v>275</v>
      </c>
      <c r="J38" s="12">
        <v>4</v>
      </c>
    </row>
    <row r="39" spans="1:11" x14ac:dyDescent="0.25">
      <c r="A39" t="s">
        <v>184</v>
      </c>
      <c r="B39" t="s">
        <v>185</v>
      </c>
      <c r="C39">
        <v>-8.7500000000000008E-3</v>
      </c>
      <c r="D39" t="s">
        <v>187</v>
      </c>
      <c r="E39">
        <v>-3.7299999999999998E-3</v>
      </c>
      <c r="F39">
        <v>1.91E-3</v>
      </c>
      <c r="G39">
        <v>1.8600000000000001E-3</v>
      </c>
      <c r="H39">
        <v>-8.0800000000000004E-3</v>
      </c>
      <c r="I39" t="s">
        <v>276</v>
      </c>
      <c r="J39" s="11">
        <v>3</v>
      </c>
    </row>
    <row r="40" spans="1:11" x14ac:dyDescent="0.25">
      <c r="A40" t="s">
        <v>188</v>
      </c>
      <c r="B40">
        <v>-0.108</v>
      </c>
      <c r="C40">
        <v>-4.8800000000000003E-2</v>
      </c>
      <c r="D40">
        <v>-5.3800000000000001E-2</v>
      </c>
      <c r="E40">
        <v>-2.9399999999999999E-2</v>
      </c>
      <c r="F40">
        <v>-1.55E-4</v>
      </c>
      <c r="G40">
        <v>-1.18E-2</v>
      </c>
      <c r="H40">
        <v>-8.9399999999999993E-2</v>
      </c>
      <c r="I40" t="s">
        <v>277</v>
      </c>
      <c r="J40" s="11">
        <v>0</v>
      </c>
    </row>
    <row r="41" spans="1:11" x14ac:dyDescent="0.25">
      <c r="A41" t="s">
        <v>192</v>
      </c>
      <c r="B41">
        <v>-5.2299999999999999E-2</v>
      </c>
      <c r="C41" t="s">
        <v>194</v>
      </c>
      <c r="D41">
        <v>-2.2499999999999999E-2</v>
      </c>
      <c r="E41" t="s">
        <v>196</v>
      </c>
      <c r="F41">
        <v>-1.08E-3</v>
      </c>
      <c r="G41">
        <v>1.72E-3</v>
      </c>
      <c r="H41" t="s">
        <v>278</v>
      </c>
      <c r="I41" t="s">
        <v>279</v>
      </c>
      <c r="J41" s="11">
        <v>4</v>
      </c>
    </row>
    <row r="42" spans="1:11" x14ac:dyDescent="0.25">
      <c r="A42" t="s">
        <v>197</v>
      </c>
      <c r="B42" t="s">
        <v>198</v>
      </c>
      <c r="C42" t="s">
        <v>200</v>
      </c>
      <c r="D42" t="s">
        <v>201</v>
      </c>
      <c r="E42" t="s">
        <v>203</v>
      </c>
      <c r="F42">
        <v>-8.3599999999999994E-3</v>
      </c>
      <c r="G42">
        <v>-1.1299999999999999E-2</v>
      </c>
      <c r="H42">
        <v>-4.8899999999999999E-2</v>
      </c>
      <c r="I42">
        <v>-3.5400000000000001E-2</v>
      </c>
      <c r="J42" s="11">
        <v>4</v>
      </c>
    </row>
    <row r="43" spans="1:11" x14ac:dyDescent="0.25">
      <c r="A43" t="s">
        <v>204</v>
      </c>
      <c r="B43">
        <v>-6.0299999999999998E-3</v>
      </c>
      <c r="C43" t="s">
        <v>207</v>
      </c>
      <c r="D43">
        <v>1.8799999999999999E-3</v>
      </c>
      <c r="E43" t="s">
        <v>209</v>
      </c>
      <c r="F43">
        <v>-4.0200000000000001E-3</v>
      </c>
      <c r="G43">
        <v>-1.1299999999999999E-2</v>
      </c>
      <c r="H43">
        <v>-3.7400000000000003E-2</v>
      </c>
      <c r="I43">
        <v>-3.2000000000000001E-2</v>
      </c>
      <c r="J43" s="11">
        <v>2</v>
      </c>
    </row>
    <row r="44" spans="1:11" x14ac:dyDescent="0.25">
      <c r="A44" t="s">
        <v>210</v>
      </c>
      <c r="B44">
        <v>-3.1300000000000001E-2</v>
      </c>
      <c r="C44">
        <v>-1.4200000000000001E-2</v>
      </c>
      <c r="D44">
        <v>9.1200000000000005E-4</v>
      </c>
      <c r="E44" t="s">
        <v>215</v>
      </c>
      <c r="F44">
        <v>-1.2699999999999999E-2</v>
      </c>
      <c r="G44">
        <v>-1.5900000000000001E-2</v>
      </c>
      <c r="H44">
        <v>-2.41E-2</v>
      </c>
      <c r="I44">
        <v>-1.2200000000000001E-2</v>
      </c>
      <c r="J44" s="11">
        <v>1</v>
      </c>
    </row>
    <row r="45" spans="1:11" x14ac:dyDescent="0.25">
      <c r="A45" t="s">
        <v>216</v>
      </c>
      <c r="B45">
        <v>-7.3099999999999997E-3</v>
      </c>
      <c r="C45">
        <v>-2.6800000000000001E-2</v>
      </c>
      <c r="D45">
        <v>5.0000000000000001E-3</v>
      </c>
      <c r="E45">
        <v>-2.8899999999999999E-2</v>
      </c>
      <c r="F45" t="s">
        <v>281</v>
      </c>
      <c r="G45" t="s">
        <v>282</v>
      </c>
      <c r="H45">
        <v>-9.7699999999999992E-3</v>
      </c>
      <c r="I45">
        <v>-5.0699999999999999E-3</v>
      </c>
      <c r="J45" s="11">
        <v>2</v>
      </c>
    </row>
    <row r="46" spans="1:11" x14ac:dyDescent="0.25">
      <c r="A46" t="s">
        <v>217</v>
      </c>
      <c r="B46">
        <v>-2.58E-2</v>
      </c>
      <c r="C46">
        <v>-1.9699999999999999E-2</v>
      </c>
      <c r="D46">
        <v>2.1900000000000001E-3</v>
      </c>
      <c r="E46" t="s">
        <v>218</v>
      </c>
      <c r="F46" t="s">
        <v>283</v>
      </c>
      <c r="G46" t="s">
        <v>284</v>
      </c>
      <c r="H46">
        <v>-1.8200000000000001E-2</v>
      </c>
      <c r="I46">
        <v>3.0200000000000001E-3</v>
      </c>
      <c r="J46" s="11">
        <v>2</v>
      </c>
    </row>
    <row r="47" spans="1:11" s="10" customFormat="1" x14ac:dyDescent="0.25">
      <c r="A47" s="10" t="s">
        <v>219</v>
      </c>
      <c r="B47" s="10" t="s">
        <v>221</v>
      </c>
      <c r="C47" s="10">
        <v>-9.1799999999999998E-4</v>
      </c>
      <c r="D47" s="10" t="s">
        <v>223</v>
      </c>
      <c r="E47" s="10">
        <v>-1.7899999999999999E-2</v>
      </c>
      <c r="F47" s="10">
        <v>-2.6200000000000001E-2</v>
      </c>
      <c r="G47" s="10">
        <v>-2.2100000000000002E-2</v>
      </c>
      <c r="H47" s="10">
        <v>3.7599999999999998E-4</v>
      </c>
      <c r="I47" s="10">
        <v>7.3600000000000002E-3</v>
      </c>
      <c r="J47" s="10">
        <v>2</v>
      </c>
      <c r="K47" s="10" t="s">
        <v>533</v>
      </c>
    </row>
    <row r="48" spans="1:11" x14ac:dyDescent="0.25">
      <c r="A48" t="s">
        <v>224</v>
      </c>
      <c r="B48">
        <v>2.6800000000000001E-2</v>
      </c>
      <c r="C48">
        <v>3.0599999999999998E-3</v>
      </c>
      <c r="D48">
        <v>3.2399999999999998E-2</v>
      </c>
      <c r="E48">
        <v>-1.77E-2</v>
      </c>
      <c r="F48">
        <v>-1.1999999999999999E-3</v>
      </c>
      <c r="G48">
        <v>-2.0200000000000001E-3</v>
      </c>
      <c r="H48">
        <v>-1.18E-2</v>
      </c>
      <c r="I48">
        <v>-2.02E-4</v>
      </c>
      <c r="J48" s="11">
        <v>0</v>
      </c>
    </row>
    <row r="49" spans="1:10" s="10" customFormat="1" x14ac:dyDescent="0.25">
      <c r="A49" s="10" t="s">
        <v>226</v>
      </c>
      <c r="B49" s="10">
        <v>-2.93E-2</v>
      </c>
      <c r="C49" s="10">
        <v>2.3300000000000001E-2</v>
      </c>
      <c r="D49" s="10" t="s">
        <v>227</v>
      </c>
      <c r="E49" s="10" t="s">
        <v>228</v>
      </c>
      <c r="F49" s="10" t="s">
        <v>287</v>
      </c>
      <c r="G49" s="10">
        <v>-3.9199999999999999E-2</v>
      </c>
      <c r="H49" s="10" t="s">
        <v>288</v>
      </c>
      <c r="I49" s="10" t="s">
        <v>289</v>
      </c>
      <c r="J49" s="10">
        <v>5</v>
      </c>
    </row>
    <row r="50" spans="1:10" x14ac:dyDescent="0.25">
      <c r="A50" t="s">
        <v>229</v>
      </c>
      <c r="B50">
        <v>-7.6499999999999999E-2</v>
      </c>
      <c r="C50">
        <v>-2.6100000000000002E-2</v>
      </c>
      <c r="D50" t="s">
        <v>230</v>
      </c>
      <c r="E50" t="s">
        <v>231</v>
      </c>
      <c r="F50" t="s">
        <v>290</v>
      </c>
      <c r="G50" t="s">
        <v>291</v>
      </c>
      <c r="H50">
        <v>6.6199999999999995E-2</v>
      </c>
      <c r="I50">
        <v>5.8099999999999999E-2</v>
      </c>
      <c r="J50" s="11">
        <v>4</v>
      </c>
    </row>
  </sheetData>
  <autoFilter ref="A1:J5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E10" sqref="E10"/>
    </sheetView>
  </sheetViews>
  <sheetFormatPr defaultRowHeight="15" x14ac:dyDescent="0.25"/>
  <cols>
    <col min="1" max="1" width="12.5703125" bestFit="1" customWidth="1"/>
    <col min="2" max="3" width="16.7109375" bestFit="1" customWidth="1"/>
    <col min="4" max="4" width="11" bestFit="1" customWidth="1"/>
    <col min="5" max="6" width="14" bestFit="1" customWidth="1"/>
    <col min="7" max="8" width="17.7109375" bestFit="1" customWidth="1"/>
  </cols>
  <sheetData>
    <row r="1" spans="1:8" x14ac:dyDescent="0.25">
      <c r="A1" s="40"/>
      <c r="B1" s="40"/>
      <c r="C1" s="40"/>
      <c r="D1" s="40" t="s">
        <v>534</v>
      </c>
      <c r="E1" s="40"/>
      <c r="F1" s="40"/>
      <c r="G1" s="40"/>
      <c r="H1" s="40"/>
    </row>
    <row r="2" spans="1:8" x14ac:dyDescent="0.25">
      <c r="A2" s="40"/>
      <c r="B2" s="40" t="s">
        <v>984</v>
      </c>
      <c r="C2" s="40" t="s">
        <v>985</v>
      </c>
      <c r="D2" s="40" t="s">
        <v>986</v>
      </c>
      <c r="E2" s="40" t="s">
        <v>987</v>
      </c>
      <c r="F2" s="40" t="s">
        <v>988</v>
      </c>
      <c r="G2" s="40" t="s">
        <v>989</v>
      </c>
      <c r="H2" s="42">
        <v>41404</v>
      </c>
    </row>
    <row r="3" spans="1:8" x14ac:dyDescent="0.25">
      <c r="A3" s="40" t="s">
        <v>554</v>
      </c>
      <c r="B3" s="40" t="s">
        <v>62</v>
      </c>
      <c r="C3" s="40">
        <v>3.5299999999999998E-2</v>
      </c>
      <c r="D3" s="40">
        <v>4.8399999999999999E-2</v>
      </c>
      <c r="E3" s="40" t="s">
        <v>634</v>
      </c>
      <c r="F3" s="40" t="s">
        <v>634</v>
      </c>
      <c r="G3" s="40" t="s">
        <v>635</v>
      </c>
      <c r="H3" s="40">
        <v>-1.6899999999999998E-2</v>
      </c>
    </row>
    <row r="4" spans="1:8" x14ac:dyDescent="0.25">
      <c r="A4" s="40"/>
      <c r="B4" s="40">
        <v>-3.27</v>
      </c>
      <c r="C4" s="40">
        <v>-0.74</v>
      </c>
      <c r="D4" s="40">
        <v>-0.93</v>
      </c>
      <c r="E4" s="40">
        <v>-3.42</v>
      </c>
      <c r="F4" s="40">
        <v>-3.71</v>
      </c>
      <c r="G4" s="40">
        <v>-2.31</v>
      </c>
      <c r="H4" s="40" t="s">
        <v>495</v>
      </c>
    </row>
    <row r="5" spans="1:8" x14ac:dyDescent="0.25">
      <c r="A5" s="40" t="s">
        <v>64</v>
      </c>
      <c r="B5" s="40">
        <v>2.3E-2</v>
      </c>
      <c r="C5" s="40">
        <v>2E-3</v>
      </c>
      <c r="D5" s="40">
        <v>4.0000000000000001E-3</v>
      </c>
      <c r="E5" s="40">
        <v>3.3000000000000002E-2</v>
      </c>
      <c r="F5" s="40">
        <v>3.9E-2</v>
      </c>
      <c r="G5" s="40">
        <v>1.7000000000000001E-2</v>
      </c>
      <c r="H5" s="40">
        <v>1E-3</v>
      </c>
    </row>
    <row r="6" spans="1:8" x14ac:dyDescent="0.25">
      <c r="A6" s="40" t="s">
        <v>555</v>
      </c>
      <c r="B6" s="40" t="s">
        <v>636</v>
      </c>
      <c r="C6" s="40" t="s">
        <v>982</v>
      </c>
      <c r="D6" s="40" t="s">
        <v>983</v>
      </c>
      <c r="E6" s="40" t="s">
        <v>637</v>
      </c>
      <c r="F6" s="40" t="s">
        <v>638</v>
      </c>
      <c r="G6" s="40" t="s">
        <v>639</v>
      </c>
      <c r="H6" s="40">
        <v>-1.26E-2</v>
      </c>
    </row>
    <row r="7" spans="1:8" x14ac:dyDescent="0.25">
      <c r="A7" s="40"/>
      <c r="B7" s="40">
        <v>-2.84</v>
      </c>
      <c r="C7" s="40">
        <v>-2.15</v>
      </c>
      <c r="D7" s="40">
        <v>-2.37</v>
      </c>
      <c r="E7" s="40">
        <v>-3</v>
      </c>
      <c r="F7" s="40">
        <v>-4.53</v>
      </c>
      <c r="G7" s="40">
        <v>-2.92</v>
      </c>
      <c r="H7" s="40" t="s">
        <v>586</v>
      </c>
    </row>
    <row r="8" spans="1:8" x14ac:dyDescent="0.25">
      <c r="A8" s="40" t="s">
        <v>64</v>
      </c>
      <c r="B8" s="40">
        <v>2.1999999999999999E-2</v>
      </c>
      <c r="C8" s="40">
        <v>7.0000000000000001E-3</v>
      </c>
      <c r="D8" s="40">
        <v>1.7000000000000001E-2</v>
      </c>
      <c r="E8" s="40">
        <v>1.9E-2</v>
      </c>
      <c r="F8" s="40">
        <v>3.5999999999999997E-2</v>
      </c>
      <c r="G8" s="40">
        <v>2.5000000000000001E-2</v>
      </c>
      <c r="H8" s="40">
        <v>4.0000000000000001E-3</v>
      </c>
    </row>
    <row r="9" spans="1:8" x14ac:dyDescent="0.25">
      <c r="A9" s="40" t="s">
        <v>556</v>
      </c>
      <c r="B9" s="40" t="s">
        <v>640</v>
      </c>
      <c r="C9" s="40" t="s">
        <v>641</v>
      </c>
      <c r="D9" s="40" t="s">
        <v>642</v>
      </c>
      <c r="E9" s="40" t="s">
        <v>257</v>
      </c>
      <c r="F9" s="40" t="s">
        <v>643</v>
      </c>
      <c r="G9" s="40" t="s">
        <v>644</v>
      </c>
      <c r="H9" s="40">
        <v>-1.14E-2</v>
      </c>
    </row>
    <row r="10" spans="1:8" x14ac:dyDescent="0.25">
      <c r="A10" s="40"/>
      <c r="B10" s="40">
        <v>-2.48</v>
      </c>
      <c r="C10" s="40">
        <v>-2.4700000000000002</v>
      </c>
      <c r="D10" s="40">
        <v>-4.07</v>
      </c>
      <c r="E10" s="40">
        <v>-3.11</v>
      </c>
      <c r="F10" s="40">
        <v>-4.68</v>
      </c>
      <c r="G10" s="40">
        <v>-2</v>
      </c>
      <c r="H10" s="40" t="s">
        <v>375</v>
      </c>
    </row>
    <row r="11" spans="1:8" x14ac:dyDescent="0.25">
      <c r="A11" s="40" t="s">
        <v>64</v>
      </c>
      <c r="B11" s="40">
        <v>1.7000000000000001E-2</v>
      </c>
      <c r="C11" s="40">
        <v>0.01</v>
      </c>
      <c r="D11" s="40">
        <v>3.2000000000000001E-2</v>
      </c>
      <c r="E11" s="40">
        <v>2.1999999999999999E-2</v>
      </c>
      <c r="F11" s="40">
        <v>3.3000000000000002E-2</v>
      </c>
      <c r="G11" s="40">
        <v>2.3E-2</v>
      </c>
      <c r="H11" s="40">
        <v>2E-3</v>
      </c>
    </row>
    <row r="12" spans="1:8" x14ac:dyDescent="0.25">
      <c r="A12" s="40" t="s">
        <v>557</v>
      </c>
      <c r="B12" s="40" t="s">
        <v>645</v>
      </c>
      <c r="C12" s="40">
        <v>0.02</v>
      </c>
      <c r="D12" s="40" t="s">
        <v>646</v>
      </c>
      <c r="E12" s="40" t="s">
        <v>647</v>
      </c>
      <c r="F12" s="40" t="s">
        <v>648</v>
      </c>
      <c r="G12" s="40" t="s">
        <v>649</v>
      </c>
      <c r="H12" s="40">
        <v>5.5999999999999995E-4</v>
      </c>
    </row>
    <row r="13" spans="1:8" x14ac:dyDescent="0.25">
      <c r="A13" s="40"/>
      <c r="B13" s="40">
        <v>-2.35</v>
      </c>
      <c r="C13" s="40">
        <v>-1.55</v>
      </c>
      <c r="D13" s="40">
        <v>-3.44</v>
      </c>
      <c r="E13" s="40">
        <v>-3.95</v>
      </c>
      <c r="F13" s="40">
        <v>-4.13</v>
      </c>
      <c r="G13" s="40">
        <v>-2.66</v>
      </c>
      <c r="H13" s="40">
        <v>-0.05</v>
      </c>
    </row>
    <row r="14" spans="1:8" x14ac:dyDescent="0.25">
      <c r="A14" s="40" t="s">
        <v>64</v>
      </c>
      <c r="B14" s="40">
        <v>1.4999999999999999E-2</v>
      </c>
      <c r="C14" s="40">
        <v>4.0000000000000001E-3</v>
      </c>
      <c r="D14" s="40">
        <v>2.1999999999999999E-2</v>
      </c>
      <c r="E14" s="40">
        <v>3.2000000000000001E-2</v>
      </c>
      <c r="F14" s="40">
        <v>2.8000000000000001E-2</v>
      </c>
      <c r="G14" s="40">
        <v>2.1000000000000001E-2</v>
      </c>
      <c r="H14" s="40">
        <v>0</v>
      </c>
    </row>
    <row r="15" spans="1:8" x14ac:dyDescent="0.25">
      <c r="A15" s="40" t="s">
        <v>558</v>
      </c>
      <c r="B15" s="40">
        <v>2.4199999999999999E-2</v>
      </c>
      <c r="C15" s="40">
        <v>3.9300000000000003E-3</v>
      </c>
      <c r="D15" s="40" t="s">
        <v>650</v>
      </c>
      <c r="E15" s="40" t="s">
        <v>651</v>
      </c>
      <c r="F15" s="40" t="s">
        <v>652</v>
      </c>
      <c r="G15" s="40">
        <v>1.1599999999999999E-2</v>
      </c>
      <c r="H15" s="40">
        <v>2.9099999999999998E-3</v>
      </c>
    </row>
    <row r="16" spans="1:8" x14ac:dyDescent="0.25">
      <c r="A16" s="40"/>
      <c r="B16" s="40">
        <v>-1.77</v>
      </c>
      <c r="C16" s="40">
        <v>-0.28999999999999998</v>
      </c>
      <c r="D16" s="40">
        <v>-3.28</v>
      </c>
      <c r="E16" s="40">
        <v>-3.3</v>
      </c>
      <c r="F16" s="40">
        <v>-4.16</v>
      </c>
      <c r="G16" s="40">
        <v>-1.02</v>
      </c>
      <c r="H16" s="40">
        <v>-0.27</v>
      </c>
    </row>
    <row r="17" spans="1:8" x14ac:dyDescent="0.25">
      <c r="A17" s="40" t="s">
        <v>64</v>
      </c>
      <c r="B17" s="40">
        <v>8.9999999999999993E-3</v>
      </c>
      <c r="C17" s="40">
        <v>0</v>
      </c>
      <c r="D17" s="40">
        <v>2.5999999999999999E-2</v>
      </c>
      <c r="E17" s="40">
        <v>3.5000000000000003E-2</v>
      </c>
      <c r="F17" s="40">
        <v>3.3000000000000002E-2</v>
      </c>
      <c r="G17" s="40">
        <v>4.0000000000000001E-3</v>
      </c>
      <c r="H17" s="40">
        <v>0</v>
      </c>
    </row>
    <row r="18" spans="1:8" x14ac:dyDescent="0.25">
      <c r="A18" s="40" t="s">
        <v>559</v>
      </c>
      <c r="B18" s="40" t="s">
        <v>653</v>
      </c>
      <c r="C18" s="40">
        <v>1.0999999999999999E-2</v>
      </c>
      <c r="D18" s="40" t="s">
        <v>85</v>
      </c>
      <c r="E18" s="40" t="s">
        <v>654</v>
      </c>
      <c r="F18" s="40" t="s">
        <v>655</v>
      </c>
      <c r="G18" s="40">
        <v>1.44E-2</v>
      </c>
      <c r="H18" s="40">
        <v>4.9899999999999996E-3</v>
      </c>
    </row>
    <row r="19" spans="1:8" x14ac:dyDescent="0.25">
      <c r="A19" s="40"/>
      <c r="B19" s="40">
        <v>-2.11</v>
      </c>
      <c r="C19" s="40">
        <v>-0.77</v>
      </c>
      <c r="D19" s="40">
        <v>-2.86</v>
      </c>
      <c r="E19" s="40">
        <v>-3.34</v>
      </c>
      <c r="F19" s="40">
        <v>-3.55</v>
      </c>
      <c r="G19" s="40">
        <v>-1.4</v>
      </c>
      <c r="H19" s="40">
        <v>-0.42</v>
      </c>
    </row>
    <row r="20" spans="1:8" x14ac:dyDescent="0.25">
      <c r="A20" s="40" t="s">
        <v>64</v>
      </c>
      <c r="B20" s="40">
        <v>0.01</v>
      </c>
      <c r="C20" s="40">
        <v>2E-3</v>
      </c>
      <c r="D20" s="40">
        <v>2.1000000000000001E-2</v>
      </c>
      <c r="E20" s="40">
        <v>3.5000000000000003E-2</v>
      </c>
      <c r="F20" s="40">
        <v>0.03</v>
      </c>
      <c r="G20" s="40">
        <v>6.0000000000000001E-3</v>
      </c>
      <c r="H20" s="40">
        <v>1E-3</v>
      </c>
    </row>
    <row r="21" spans="1:8" x14ac:dyDescent="0.25">
      <c r="A21" s="40" t="s">
        <v>560</v>
      </c>
      <c r="B21" s="40">
        <v>2.81E-2</v>
      </c>
      <c r="C21" s="40">
        <v>7.4400000000000004E-3</v>
      </c>
      <c r="D21" s="40" t="s">
        <v>656</v>
      </c>
      <c r="E21" s="40" t="s">
        <v>657</v>
      </c>
      <c r="F21" s="40" t="s">
        <v>658</v>
      </c>
      <c r="G21" s="40">
        <v>1.38E-2</v>
      </c>
      <c r="H21" s="40">
        <v>-7.1900000000000002E-3</v>
      </c>
    </row>
    <row r="22" spans="1:8" x14ac:dyDescent="0.25">
      <c r="A22" s="40"/>
      <c r="B22" s="40">
        <v>-1.79</v>
      </c>
      <c r="C22" s="40">
        <v>-0.43</v>
      </c>
      <c r="D22" s="40">
        <v>-3.2</v>
      </c>
      <c r="E22" s="40">
        <v>-2.72</v>
      </c>
      <c r="F22" s="40">
        <v>-3.24</v>
      </c>
      <c r="G22" s="40">
        <v>-1.18</v>
      </c>
      <c r="H22" s="40" t="s">
        <v>485</v>
      </c>
    </row>
    <row r="23" spans="1:8" x14ac:dyDescent="0.25">
      <c r="A23" s="40" t="s">
        <v>64</v>
      </c>
      <c r="B23" s="40">
        <v>0.01</v>
      </c>
      <c r="C23" s="40">
        <v>1E-3</v>
      </c>
      <c r="D23" s="40">
        <v>0.03</v>
      </c>
      <c r="E23" s="40">
        <v>0.02</v>
      </c>
      <c r="F23" s="40">
        <v>2.5000000000000001E-2</v>
      </c>
      <c r="G23" s="40">
        <v>4.0000000000000001E-3</v>
      </c>
      <c r="H23" s="40">
        <v>1E-3</v>
      </c>
    </row>
    <row r="24" spans="1:8" x14ac:dyDescent="0.25">
      <c r="A24" s="40" t="s">
        <v>561</v>
      </c>
      <c r="B24" s="40">
        <v>-3.81E-3</v>
      </c>
      <c r="C24" s="40">
        <v>1.16E-3</v>
      </c>
      <c r="D24" s="40">
        <v>-6.5300000000000002E-3</v>
      </c>
      <c r="E24" s="40">
        <v>-5.3E-3</v>
      </c>
      <c r="F24" s="40">
        <v>-7.0499999999999998E-3</v>
      </c>
      <c r="G24" s="40">
        <v>1.5399999999999999E-3</v>
      </c>
      <c r="H24" s="40">
        <v>-5.4999999999999997E-3</v>
      </c>
    </row>
    <row r="25" spans="1:8" x14ac:dyDescent="0.25">
      <c r="A25" s="40"/>
      <c r="B25" s="40" t="s">
        <v>312</v>
      </c>
      <c r="C25" s="40">
        <v>-0.26</v>
      </c>
      <c r="D25" s="40" t="s">
        <v>659</v>
      </c>
      <c r="E25" s="40" t="s">
        <v>504</v>
      </c>
      <c r="F25" s="40" t="s">
        <v>365</v>
      </c>
      <c r="G25" s="40">
        <v>-0.26</v>
      </c>
      <c r="H25" s="40" t="s">
        <v>391</v>
      </c>
    </row>
    <row r="26" spans="1:8" x14ac:dyDescent="0.25">
      <c r="A26" s="40" t="s">
        <v>64</v>
      </c>
      <c r="B26" s="40">
        <v>1E-3</v>
      </c>
      <c r="C26" s="40">
        <v>0</v>
      </c>
      <c r="D26" s="40">
        <v>4.0000000000000001E-3</v>
      </c>
      <c r="E26" s="40">
        <v>3.0000000000000001E-3</v>
      </c>
      <c r="F26" s="40">
        <v>7.0000000000000001E-3</v>
      </c>
      <c r="G26" s="40">
        <v>0</v>
      </c>
      <c r="H26" s="40">
        <v>5.0000000000000001E-3</v>
      </c>
    </row>
    <row r="27" spans="1:8" x14ac:dyDescent="0.25">
      <c r="A27" s="40" t="s">
        <v>564</v>
      </c>
      <c r="B27" s="40">
        <v>-2.4299999999999999E-2</v>
      </c>
      <c r="C27" s="40">
        <v>2.49E-3</v>
      </c>
      <c r="D27" s="40" t="s">
        <v>660</v>
      </c>
      <c r="E27" s="40">
        <v>-4.6300000000000001E-2</v>
      </c>
      <c r="F27" s="40">
        <v>-2.3599999999999999E-2</v>
      </c>
      <c r="G27" s="40" t="s">
        <v>95</v>
      </c>
      <c r="H27" s="40">
        <v>-1.06E-2</v>
      </c>
    </row>
    <row r="28" spans="1:8" x14ac:dyDescent="0.25">
      <c r="A28" s="40"/>
      <c r="B28" s="40" t="s">
        <v>413</v>
      </c>
      <c r="C28" s="40">
        <v>-0.1</v>
      </c>
      <c r="D28" s="40" t="s">
        <v>661</v>
      </c>
      <c r="E28" s="40" t="s">
        <v>361</v>
      </c>
      <c r="F28" s="40" t="s">
        <v>316</v>
      </c>
      <c r="G28" s="40" t="s">
        <v>317</v>
      </c>
      <c r="H28" s="40" t="s">
        <v>343</v>
      </c>
    </row>
    <row r="29" spans="1:8" x14ac:dyDescent="0.25">
      <c r="A29" s="40" t="s">
        <v>64</v>
      </c>
      <c r="B29" s="40">
        <v>3.0000000000000001E-3</v>
      </c>
      <c r="C29" s="40">
        <v>0</v>
      </c>
      <c r="D29" s="40">
        <v>6.6000000000000003E-2</v>
      </c>
      <c r="E29" s="40">
        <v>1.2999999999999999E-2</v>
      </c>
      <c r="F29" s="40">
        <v>4.0000000000000001E-3</v>
      </c>
      <c r="G29" s="40">
        <v>2.3E-2</v>
      </c>
      <c r="H29" s="40">
        <v>1E-3</v>
      </c>
    </row>
    <row r="30" spans="1:8" x14ac:dyDescent="0.25">
      <c r="A30" s="40" t="s">
        <v>567</v>
      </c>
      <c r="B30" s="40">
        <v>-2.6599999999999999E-2</v>
      </c>
      <c r="C30" s="40">
        <v>-6.2100000000000002E-3</v>
      </c>
      <c r="D30" s="40" t="s">
        <v>662</v>
      </c>
      <c r="E30" s="40">
        <v>-5.28E-2</v>
      </c>
      <c r="F30" s="40">
        <v>-2.9600000000000001E-2</v>
      </c>
      <c r="G30" s="40" t="s">
        <v>663</v>
      </c>
      <c r="H30" s="40">
        <v>-4.3299999999999996E-3</v>
      </c>
    </row>
    <row r="31" spans="1:8" x14ac:dyDescent="0.25">
      <c r="A31" s="40"/>
      <c r="B31" s="40" t="s">
        <v>462</v>
      </c>
      <c r="C31" s="40" t="s">
        <v>352</v>
      </c>
      <c r="D31" s="40" t="s">
        <v>664</v>
      </c>
      <c r="E31" s="40" t="s">
        <v>665</v>
      </c>
      <c r="F31" s="40" t="s">
        <v>354</v>
      </c>
      <c r="G31" s="40" t="s">
        <v>382</v>
      </c>
      <c r="H31" s="40" t="s">
        <v>573</v>
      </c>
    </row>
    <row r="32" spans="1:8" x14ac:dyDescent="0.25">
      <c r="A32" s="40" t="s">
        <v>64</v>
      </c>
      <c r="B32" s="40">
        <v>3.0000000000000001E-3</v>
      </c>
      <c r="C32" s="40">
        <v>0</v>
      </c>
      <c r="D32" s="40">
        <v>6.7000000000000004E-2</v>
      </c>
      <c r="E32" s="40">
        <v>1.6E-2</v>
      </c>
      <c r="F32" s="40">
        <v>6.0000000000000001E-3</v>
      </c>
      <c r="G32" s="40">
        <v>2.4E-2</v>
      </c>
      <c r="H32" s="40">
        <v>0</v>
      </c>
    </row>
    <row r="33" spans="1:8" x14ac:dyDescent="0.25">
      <c r="A33" s="40" t="s">
        <v>568</v>
      </c>
      <c r="B33" s="40">
        <v>-1.5100000000000001E-2</v>
      </c>
      <c r="C33" s="40">
        <v>8.3999999999999995E-5</v>
      </c>
      <c r="D33" s="40" t="s">
        <v>666</v>
      </c>
      <c r="E33" s="40" t="s">
        <v>667</v>
      </c>
      <c r="F33" s="40">
        <v>-2.06E-2</v>
      </c>
      <c r="G33" s="40" t="s">
        <v>668</v>
      </c>
      <c r="H33" s="40">
        <v>-2.8800000000000002E-3</v>
      </c>
    </row>
    <row r="34" spans="1:8" x14ac:dyDescent="0.25">
      <c r="A34" s="40"/>
      <c r="B34" s="40" t="s">
        <v>408</v>
      </c>
      <c r="C34" s="40">
        <v>0</v>
      </c>
      <c r="D34" s="40" t="s">
        <v>669</v>
      </c>
      <c r="E34" s="40" t="s">
        <v>670</v>
      </c>
      <c r="F34" s="40" t="s">
        <v>323</v>
      </c>
      <c r="G34" s="40" t="s">
        <v>499</v>
      </c>
      <c r="H34" s="40" t="s">
        <v>320</v>
      </c>
    </row>
    <row r="35" spans="1:8" x14ac:dyDescent="0.25">
      <c r="A35" s="40" t="s">
        <v>64</v>
      </c>
      <c r="B35" s="40">
        <v>2E-3</v>
      </c>
      <c r="C35" s="40">
        <v>0</v>
      </c>
      <c r="D35" s="40">
        <v>7.1999999999999995E-2</v>
      </c>
      <c r="E35" s="40">
        <v>2.5000000000000001E-2</v>
      </c>
      <c r="F35" s="40">
        <v>4.0000000000000001E-3</v>
      </c>
      <c r="G35" s="40">
        <v>3.1E-2</v>
      </c>
      <c r="H35" s="40">
        <v>0</v>
      </c>
    </row>
    <row r="36" spans="1:8" x14ac:dyDescent="0.25">
      <c r="A36" s="40" t="s">
        <v>570</v>
      </c>
      <c r="B36" s="40">
        <v>-1.66E-2</v>
      </c>
      <c r="C36" s="40">
        <v>-1.5100000000000001E-3</v>
      </c>
      <c r="D36" s="40" t="s">
        <v>230</v>
      </c>
      <c r="E36" s="40" t="s">
        <v>671</v>
      </c>
      <c r="F36" s="40">
        <v>-2.3300000000000001E-2</v>
      </c>
      <c r="G36" s="40" t="s">
        <v>672</v>
      </c>
      <c r="H36" s="40">
        <v>-4.15E-3</v>
      </c>
    </row>
    <row r="37" spans="1:8" x14ac:dyDescent="0.25">
      <c r="A37" s="40"/>
      <c r="B37" s="40" t="s">
        <v>377</v>
      </c>
      <c r="C37" s="40" t="s">
        <v>345</v>
      </c>
      <c r="D37" s="40" t="s">
        <v>333</v>
      </c>
      <c r="E37" s="40" t="s">
        <v>631</v>
      </c>
      <c r="F37" s="40" t="s">
        <v>328</v>
      </c>
      <c r="G37" s="40" t="s">
        <v>431</v>
      </c>
      <c r="H37" s="40" t="s">
        <v>470</v>
      </c>
    </row>
    <row r="38" spans="1:8" x14ac:dyDescent="0.25">
      <c r="A38" s="40" t="s">
        <v>64</v>
      </c>
      <c r="B38" s="40">
        <v>2E-3</v>
      </c>
      <c r="C38" s="40">
        <v>0</v>
      </c>
      <c r="D38" s="40">
        <v>7.0000000000000007E-2</v>
      </c>
      <c r="E38" s="40">
        <v>2.7E-2</v>
      </c>
      <c r="F38" s="40">
        <v>5.0000000000000001E-3</v>
      </c>
      <c r="G38" s="40">
        <v>3.3000000000000002E-2</v>
      </c>
      <c r="H38" s="40">
        <v>0</v>
      </c>
    </row>
    <row r="39" spans="1:8" x14ac:dyDescent="0.25">
      <c r="A39" s="40" t="s">
        <v>571</v>
      </c>
      <c r="B39" s="40">
        <v>-2.6700000000000002E-2</v>
      </c>
      <c r="C39" s="40">
        <v>6.9800000000000001E-3</v>
      </c>
      <c r="D39" s="40" t="s">
        <v>673</v>
      </c>
      <c r="E39" s="40" t="s">
        <v>674</v>
      </c>
      <c r="F39" s="40">
        <v>-3.15E-2</v>
      </c>
      <c r="G39" s="40" t="s">
        <v>675</v>
      </c>
      <c r="H39" s="40">
        <v>1.1100000000000001E-3</v>
      </c>
    </row>
    <row r="40" spans="1:8" x14ac:dyDescent="0.25">
      <c r="A40" s="40"/>
      <c r="B40" s="40" t="s">
        <v>316</v>
      </c>
      <c r="C40" s="40">
        <v>-0.3</v>
      </c>
      <c r="D40" s="40" t="s">
        <v>676</v>
      </c>
      <c r="E40" s="40" t="s">
        <v>677</v>
      </c>
      <c r="F40" s="40" t="s">
        <v>678</v>
      </c>
      <c r="G40" s="40" t="s">
        <v>603</v>
      </c>
      <c r="H40" s="40">
        <v>-0.05</v>
      </c>
    </row>
    <row r="41" spans="1:8" x14ac:dyDescent="0.25">
      <c r="A41" s="40" t="s">
        <v>64</v>
      </c>
      <c r="B41" s="40">
        <v>4.0000000000000001E-3</v>
      </c>
      <c r="C41" s="40">
        <v>0</v>
      </c>
      <c r="D41" s="40">
        <v>7.1999999999999995E-2</v>
      </c>
      <c r="E41" s="40">
        <v>2.9000000000000001E-2</v>
      </c>
      <c r="F41" s="40">
        <v>7.0000000000000001E-3</v>
      </c>
      <c r="G41" s="40">
        <v>3.6999999999999998E-2</v>
      </c>
      <c r="H41" s="40">
        <v>0</v>
      </c>
    </row>
    <row r="42" spans="1:8" x14ac:dyDescent="0.25">
      <c r="A42" s="40" t="s">
        <v>574</v>
      </c>
      <c r="B42" s="40">
        <v>-1.32E-2</v>
      </c>
      <c r="C42" s="40">
        <v>1.8200000000000001E-2</v>
      </c>
      <c r="D42" s="40">
        <v>-9.58E-3</v>
      </c>
      <c r="E42" s="40">
        <v>2.1299999999999999E-2</v>
      </c>
      <c r="F42" s="40">
        <v>2.1100000000000001E-2</v>
      </c>
      <c r="G42" s="40">
        <v>-1.0200000000000001E-2</v>
      </c>
      <c r="H42" s="40">
        <v>1.8599999999999998E-2</v>
      </c>
    </row>
    <row r="43" spans="1:8" x14ac:dyDescent="0.25">
      <c r="A43" s="40"/>
      <c r="B43" s="40" t="s">
        <v>312</v>
      </c>
      <c r="C43" s="40">
        <v>-0.98</v>
      </c>
      <c r="D43" s="40" t="s">
        <v>455</v>
      </c>
      <c r="E43" s="40">
        <v>-1.18</v>
      </c>
      <c r="F43" s="40">
        <v>-1.43</v>
      </c>
      <c r="G43" s="40" t="s">
        <v>377</v>
      </c>
      <c r="H43" s="40">
        <v>-1.28</v>
      </c>
    </row>
    <row r="44" spans="1:8" x14ac:dyDescent="0.25">
      <c r="A44" s="40" t="s">
        <v>64</v>
      </c>
      <c r="B44" s="40">
        <v>1E-3</v>
      </c>
      <c r="C44" s="40">
        <v>2E-3</v>
      </c>
      <c r="D44" s="40">
        <v>1E-3</v>
      </c>
      <c r="E44" s="40">
        <v>4.0000000000000001E-3</v>
      </c>
      <c r="F44" s="40">
        <v>5.0000000000000001E-3</v>
      </c>
      <c r="G44" s="40">
        <v>1E-3</v>
      </c>
      <c r="H44" s="40">
        <v>4.0000000000000001E-3</v>
      </c>
    </row>
    <row r="45" spans="1:8" x14ac:dyDescent="0.25">
      <c r="A45" s="40" t="s">
        <v>576</v>
      </c>
      <c r="B45" s="40">
        <v>-4.4400000000000002E-2</v>
      </c>
      <c r="C45" s="40">
        <v>3.0300000000000001E-2</v>
      </c>
      <c r="D45" s="40">
        <v>-8.77E-3</v>
      </c>
      <c r="E45" s="40">
        <v>1.66E-2</v>
      </c>
      <c r="F45" s="40">
        <v>3.0200000000000001E-2</v>
      </c>
      <c r="G45" s="40">
        <v>-2.1899999999999999E-2</v>
      </c>
      <c r="H45" s="40">
        <v>1.52E-2</v>
      </c>
    </row>
    <row r="46" spans="1:8" x14ac:dyDescent="0.25">
      <c r="A46" s="40"/>
      <c r="B46" s="40" t="s">
        <v>460</v>
      </c>
      <c r="C46" s="40">
        <v>-1.21</v>
      </c>
      <c r="D46" s="40" t="s">
        <v>500</v>
      </c>
      <c r="E46" s="40">
        <v>-0.61</v>
      </c>
      <c r="F46" s="40">
        <v>-1.39</v>
      </c>
      <c r="G46" s="40" t="s">
        <v>446</v>
      </c>
      <c r="H46" s="40">
        <v>-0.67</v>
      </c>
    </row>
    <row r="47" spans="1:8" x14ac:dyDescent="0.25">
      <c r="A47" s="40" t="s">
        <v>64</v>
      </c>
      <c r="B47" s="40">
        <v>7.0000000000000001E-3</v>
      </c>
      <c r="C47" s="40">
        <v>4.0000000000000001E-3</v>
      </c>
      <c r="D47" s="40">
        <v>0</v>
      </c>
      <c r="E47" s="40">
        <v>1E-3</v>
      </c>
      <c r="F47" s="40">
        <v>5.0000000000000001E-3</v>
      </c>
      <c r="G47" s="40">
        <v>3.0000000000000001E-3</v>
      </c>
      <c r="H47" s="40">
        <v>2E-3</v>
      </c>
    </row>
    <row r="48" spans="1:8" x14ac:dyDescent="0.25">
      <c r="A48" s="40" t="s">
        <v>577</v>
      </c>
      <c r="B48" s="40">
        <v>-1.37E-2</v>
      </c>
      <c r="C48" s="40">
        <v>2.2499999999999999E-2</v>
      </c>
      <c r="D48" s="40">
        <v>-3.5099999999999999E-2</v>
      </c>
      <c r="E48" s="40">
        <v>1.3100000000000001E-2</v>
      </c>
      <c r="F48" s="40" t="s">
        <v>679</v>
      </c>
      <c r="G48" s="40">
        <v>-1.03E-2</v>
      </c>
      <c r="H48" s="40">
        <v>9.8499999999999994E-3</v>
      </c>
    </row>
    <row r="49" spans="1:8" x14ac:dyDescent="0.25">
      <c r="A49" s="40"/>
      <c r="B49" s="40" t="s">
        <v>680</v>
      </c>
      <c r="C49" s="40">
        <v>-0.84</v>
      </c>
      <c r="D49" s="40" t="s">
        <v>611</v>
      </c>
      <c r="E49" s="40">
        <v>-0.47</v>
      </c>
      <c r="F49" s="40">
        <v>-2.89</v>
      </c>
      <c r="G49" s="40" t="s">
        <v>389</v>
      </c>
      <c r="H49" s="40">
        <v>-0.41</v>
      </c>
    </row>
    <row r="50" spans="1:8" x14ac:dyDescent="0.25">
      <c r="A50" s="40" t="s">
        <v>64</v>
      </c>
      <c r="B50" s="40">
        <v>1E-3</v>
      </c>
      <c r="C50" s="40">
        <v>2E-3</v>
      </c>
      <c r="D50" s="40">
        <v>4.0000000000000001E-3</v>
      </c>
      <c r="E50" s="40">
        <v>1E-3</v>
      </c>
      <c r="F50" s="40">
        <v>2.3E-2</v>
      </c>
      <c r="G50" s="40">
        <v>1E-3</v>
      </c>
      <c r="H50" s="40">
        <v>1E-3</v>
      </c>
    </row>
    <row r="51" spans="1:8" x14ac:dyDescent="0.25">
      <c r="A51" s="40" t="s">
        <v>579</v>
      </c>
      <c r="B51" s="40">
        <v>-2.3900000000000001E-2</v>
      </c>
      <c r="C51" s="40">
        <v>1.46E-2</v>
      </c>
      <c r="D51" s="40">
        <v>-3.6499999999999998E-2</v>
      </c>
      <c r="E51" s="40">
        <v>1.29E-2</v>
      </c>
      <c r="F51" s="40" t="s">
        <v>681</v>
      </c>
      <c r="G51" s="40">
        <v>-2.4E-2</v>
      </c>
      <c r="H51" s="40">
        <v>1.1900000000000001E-2</v>
      </c>
    </row>
    <row r="52" spans="1:8" x14ac:dyDescent="0.25">
      <c r="A52" s="40"/>
      <c r="B52" s="40" t="s">
        <v>436</v>
      </c>
      <c r="C52" s="40">
        <v>-0.54</v>
      </c>
      <c r="D52" s="40" t="s">
        <v>682</v>
      </c>
      <c r="E52" s="40">
        <v>-0.45</v>
      </c>
      <c r="F52" s="40">
        <v>-2.0499999999999998</v>
      </c>
      <c r="G52" s="40" t="s">
        <v>328</v>
      </c>
      <c r="H52" s="40">
        <v>-0.49</v>
      </c>
    </row>
    <row r="53" spans="1:8" x14ac:dyDescent="0.25">
      <c r="A53" s="40" t="s">
        <v>64</v>
      </c>
      <c r="B53" s="40">
        <v>2E-3</v>
      </c>
      <c r="C53" s="40">
        <v>1E-3</v>
      </c>
      <c r="D53" s="40">
        <v>4.0000000000000001E-3</v>
      </c>
      <c r="E53" s="40">
        <v>1E-3</v>
      </c>
      <c r="F53" s="40">
        <v>1.2E-2</v>
      </c>
      <c r="G53" s="40">
        <v>3.0000000000000001E-3</v>
      </c>
      <c r="H53" s="40">
        <v>1E-3</v>
      </c>
    </row>
    <row r="54" spans="1:8" x14ac:dyDescent="0.25">
      <c r="A54" s="40" t="s">
        <v>580</v>
      </c>
      <c r="B54" s="40">
        <v>-2.29E-2</v>
      </c>
      <c r="C54" s="40">
        <v>3.0200000000000001E-2</v>
      </c>
      <c r="D54" s="40">
        <v>-8.3400000000000002E-2</v>
      </c>
      <c r="E54" s="40">
        <v>2.4E-2</v>
      </c>
      <c r="F54" s="40">
        <v>5.7000000000000002E-2</v>
      </c>
      <c r="G54" s="40">
        <v>-2.0500000000000002E-3</v>
      </c>
      <c r="H54" s="40">
        <v>2.0899999999999998E-2</v>
      </c>
    </row>
    <row r="55" spans="1:8" x14ac:dyDescent="0.25">
      <c r="A55" s="40"/>
      <c r="B55" s="40" t="s">
        <v>367</v>
      </c>
      <c r="C55" s="40">
        <v>-0.92</v>
      </c>
      <c r="D55" s="40" t="s">
        <v>594</v>
      </c>
      <c r="E55" s="40">
        <v>-0.79</v>
      </c>
      <c r="F55" s="40">
        <v>-1.92</v>
      </c>
      <c r="G55" s="40" t="s">
        <v>325</v>
      </c>
      <c r="H55" s="40">
        <v>-0.85</v>
      </c>
    </row>
    <row r="56" spans="1:8" x14ac:dyDescent="0.25">
      <c r="A56" s="40" t="s">
        <v>64</v>
      </c>
      <c r="B56" s="40">
        <v>2E-3</v>
      </c>
      <c r="C56" s="40">
        <v>3.0000000000000001E-3</v>
      </c>
      <c r="D56" s="40">
        <v>0.02</v>
      </c>
      <c r="E56" s="40">
        <v>2E-3</v>
      </c>
      <c r="F56" s="40">
        <v>1.4E-2</v>
      </c>
      <c r="G56" s="40">
        <v>0</v>
      </c>
      <c r="H56" s="40">
        <v>2E-3</v>
      </c>
    </row>
    <row r="57" spans="1:8" x14ac:dyDescent="0.25">
      <c r="A57" s="40" t="s">
        <v>582</v>
      </c>
      <c r="B57" s="40">
        <v>-1.9099999999999999E-2</v>
      </c>
      <c r="C57" s="40">
        <v>1.9300000000000001E-2</v>
      </c>
      <c r="D57" s="40">
        <v>-6.1699999999999998E-2</v>
      </c>
      <c r="E57" s="40">
        <v>2.1299999999999999E-2</v>
      </c>
      <c r="F57" s="40" t="s">
        <v>683</v>
      </c>
      <c r="G57" s="40">
        <v>-3.6999999999999998E-2</v>
      </c>
      <c r="H57" s="40">
        <v>1.5100000000000001E-2</v>
      </c>
    </row>
    <row r="58" spans="1:8" x14ac:dyDescent="0.25">
      <c r="A58" s="40"/>
      <c r="B58" s="40" t="s">
        <v>314</v>
      </c>
      <c r="C58" s="40">
        <v>-0.65</v>
      </c>
      <c r="D58" s="40" t="s">
        <v>426</v>
      </c>
      <c r="E58" s="40">
        <v>-0.8</v>
      </c>
      <c r="F58" s="40">
        <v>-2.71</v>
      </c>
      <c r="G58" s="40" t="s">
        <v>459</v>
      </c>
      <c r="H58" s="40">
        <v>-0.61</v>
      </c>
    </row>
    <row r="59" spans="1:8" x14ac:dyDescent="0.25">
      <c r="A59" s="40" t="s">
        <v>64</v>
      </c>
      <c r="B59" s="40">
        <v>1E-3</v>
      </c>
      <c r="C59" s="40">
        <v>1E-3</v>
      </c>
      <c r="D59" s="40">
        <v>1.0999999999999999E-2</v>
      </c>
      <c r="E59" s="40">
        <v>2E-3</v>
      </c>
      <c r="F59" s="40">
        <v>1.9E-2</v>
      </c>
      <c r="G59" s="40">
        <v>8.0000000000000002E-3</v>
      </c>
      <c r="H59" s="40">
        <v>1E-3</v>
      </c>
    </row>
    <row r="60" spans="1:8" x14ac:dyDescent="0.25">
      <c r="A60" s="40" t="s">
        <v>583</v>
      </c>
      <c r="B60" s="40">
        <v>-3.1300000000000001E-2</v>
      </c>
      <c r="C60" s="40">
        <v>-4.82E-2</v>
      </c>
      <c r="D60" s="40" t="s">
        <v>684</v>
      </c>
      <c r="E60" s="40" t="s">
        <v>685</v>
      </c>
      <c r="F60" s="40">
        <v>-0.04</v>
      </c>
      <c r="G60" s="40">
        <v>-4.5199999999999997E-2</v>
      </c>
      <c r="H60" s="40">
        <v>3.0499999999999999E-2</v>
      </c>
    </row>
    <row r="61" spans="1:8" x14ac:dyDescent="0.25">
      <c r="A61" s="40"/>
      <c r="B61" s="40" t="s">
        <v>686</v>
      </c>
      <c r="C61" s="40" t="s">
        <v>587</v>
      </c>
      <c r="D61" s="40" t="s">
        <v>687</v>
      </c>
      <c r="E61" s="40" t="s">
        <v>688</v>
      </c>
      <c r="F61" s="40" t="s">
        <v>689</v>
      </c>
      <c r="G61" s="40" t="s">
        <v>492</v>
      </c>
      <c r="H61" s="40">
        <v>-1.27</v>
      </c>
    </row>
    <row r="62" spans="1:8" x14ac:dyDescent="0.25">
      <c r="A62" s="40" t="s">
        <v>64</v>
      </c>
      <c r="B62" s="40">
        <v>4.0000000000000001E-3</v>
      </c>
      <c r="C62" s="40">
        <v>8.9999999999999993E-3</v>
      </c>
      <c r="D62" s="40">
        <v>4.9000000000000002E-2</v>
      </c>
      <c r="E62" s="40">
        <v>0.05</v>
      </c>
      <c r="F62" s="40">
        <v>8.9999999999999993E-3</v>
      </c>
      <c r="G62" s="40">
        <v>1.2999999999999999E-2</v>
      </c>
      <c r="H62" s="40">
        <v>6.0000000000000001E-3</v>
      </c>
    </row>
    <row r="63" spans="1:8" x14ac:dyDescent="0.25">
      <c r="A63" s="40" t="s">
        <v>585</v>
      </c>
      <c r="B63" s="40">
        <v>-3.8199999999999998E-2</v>
      </c>
      <c r="C63" s="40">
        <v>-4.0099999999999997E-2</v>
      </c>
      <c r="D63" s="40" t="s">
        <v>690</v>
      </c>
      <c r="E63" s="40" t="s">
        <v>691</v>
      </c>
      <c r="F63" s="40" t="s">
        <v>692</v>
      </c>
      <c r="G63" s="40" t="s">
        <v>693</v>
      </c>
      <c r="H63" s="40">
        <v>3.04E-2</v>
      </c>
    </row>
    <row r="64" spans="1:8" x14ac:dyDescent="0.25">
      <c r="A64" s="40"/>
      <c r="B64" s="40" t="s">
        <v>332</v>
      </c>
      <c r="C64" s="40" t="s">
        <v>505</v>
      </c>
      <c r="D64" s="40" t="s">
        <v>694</v>
      </c>
      <c r="E64" s="40" t="s">
        <v>695</v>
      </c>
      <c r="F64" s="40" t="s">
        <v>696</v>
      </c>
      <c r="G64" s="40" t="s">
        <v>370</v>
      </c>
      <c r="H64" s="40">
        <v>-1.21</v>
      </c>
    </row>
    <row r="65" spans="1:8" x14ac:dyDescent="0.25">
      <c r="A65" s="40" t="s">
        <v>64</v>
      </c>
      <c r="B65" s="40">
        <v>5.0000000000000001E-3</v>
      </c>
      <c r="C65" s="40">
        <v>5.0000000000000001E-3</v>
      </c>
      <c r="D65" s="40">
        <v>7.4999999999999997E-2</v>
      </c>
      <c r="E65" s="40">
        <v>6.7000000000000004E-2</v>
      </c>
      <c r="F65" s="40">
        <v>1.2E-2</v>
      </c>
      <c r="G65" s="40">
        <v>2.4E-2</v>
      </c>
      <c r="H65" s="40">
        <v>5.0000000000000001E-3</v>
      </c>
    </row>
    <row r="66" spans="1:8" x14ac:dyDescent="0.25">
      <c r="A66" s="40" t="s">
        <v>589</v>
      </c>
      <c r="B66" s="40" t="s">
        <v>697</v>
      </c>
      <c r="C66" s="40">
        <v>3.2300000000000002E-2</v>
      </c>
      <c r="D66" s="40">
        <v>-3.27E-2</v>
      </c>
      <c r="E66" s="40" t="s">
        <v>230</v>
      </c>
      <c r="F66" s="40" t="s">
        <v>698</v>
      </c>
      <c r="G66" s="40">
        <v>-6.3600000000000004E-2</v>
      </c>
      <c r="H66" s="40">
        <v>3.9899999999999998E-2</v>
      </c>
    </row>
    <row r="67" spans="1:8" x14ac:dyDescent="0.25">
      <c r="A67" s="40"/>
      <c r="B67" s="40" t="s">
        <v>699</v>
      </c>
      <c r="C67" s="40">
        <v>-0.85</v>
      </c>
      <c r="D67" s="40" t="s">
        <v>436</v>
      </c>
      <c r="E67" s="40" t="s">
        <v>700</v>
      </c>
      <c r="F67" s="40" t="s">
        <v>701</v>
      </c>
      <c r="G67" s="40" t="s">
        <v>479</v>
      </c>
      <c r="H67" s="40">
        <v>-1.42</v>
      </c>
    </row>
    <row r="68" spans="1:8" x14ac:dyDescent="0.25">
      <c r="A68" s="40" t="s">
        <v>64</v>
      </c>
      <c r="B68" s="40">
        <v>1.7000000000000001E-2</v>
      </c>
      <c r="C68" s="40">
        <v>2E-3</v>
      </c>
      <c r="D68" s="40">
        <v>2E-3</v>
      </c>
      <c r="E68" s="40">
        <v>2.4E-2</v>
      </c>
      <c r="F68" s="40">
        <v>1.6E-2</v>
      </c>
      <c r="G68" s="40">
        <v>1.2E-2</v>
      </c>
      <c r="H68" s="40">
        <v>5.0000000000000001E-3</v>
      </c>
    </row>
    <row r="69" spans="1:8" x14ac:dyDescent="0.25">
      <c r="A69" s="40" t="s">
        <v>590</v>
      </c>
      <c r="B69" s="40" t="s">
        <v>702</v>
      </c>
      <c r="C69" s="40">
        <v>1.4500000000000001E-2</v>
      </c>
      <c r="D69" s="40">
        <v>-2.5399999999999999E-2</v>
      </c>
      <c r="E69" s="40" t="s">
        <v>703</v>
      </c>
      <c r="F69" s="40" t="s">
        <v>704</v>
      </c>
      <c r="G69" s="40">
        <v>-3.0499999999999999E-2</v>
      </c>
      <c r="H69" s="40" t="s">
        <v>705</v>
      </c>
    </row>
    <row r="70" spans="1:8" x14ac:dyDescent="0.25">
      <c r="A70" s="40"/>
      <c r="B70" s="40" t="s">
        <v>404</v>
      </c>
      <c r="C70" s="40">
        <v>-0.64</v>
      </c>
      <c r="D70" s="40" t="s">
        <v>446</v>
      </c>
      <c r="E70" s="40" t="s">
        <v>478</v>
      </c>
      <c r="F70" s="40" t="s">
        <v>706</v>
      </c>
      <c r="G70" s="40" t="s">
        <v>353</v>
      </c>
      <c r="H70" s="40">
        <v>-2.71</v>
      </c>
    </row>
    <row r="71" spans="1:8" x14ac:dyDescent="0.25">
      <c r="A71" s="40" t="s">
        <v>64</v>
      </c>
      <c r="B71" s="40">
        <v>0.02</v>
      </c>
      <c r="C71" s="40">
        <v>1E-3</v>
      </c>
      <c r="D71" s="40">
        <v>2E-3</v>
      </c>
      <c r="E71" s="40">
        <v>2.1000000000000001E-2</v>
      </c>
      <c r="F71" s="40">
        <v>1.4E-2</v>
      </c>
      <c r="G71" s="40">
        <v>5.0000000000000001E-3</v>
      </c>
      <c r="H71" s="40">
        <v>1.7999999999999999E-2</v>
      </c>
    </row>
    <row r="72" spans="1:8" x14ac:dyDescent="0.25">
      <c r="A72" s="40" t="s">
        <v>592</v>
      </c>
      <c r="B72" s="40" t="s">
        <v>707</v>
      </c>
      <c r="C72" s="40">
        <v>6.1000000000000004E-3</v>
      </c>
      <c r="D72" s="40" t="s">
        <v>708</v>
      </c>
      <c r="E72" s="40" t="s">
        <v>709</v>
      </c>
      <c r="F72" s="40">
        <v>3.98E-3</v>
      </c>
      <c r="G72" s="40" t="s">
        <v>710</v>
      </c>
      <c r="H72" s="40">
        <v>-2.2200000000000002E-3</v>
      </c>
    </row>
    <row r="73" spans="1:8" x14ac:dyDescent="0.25">
      <c r="A73" s="40"/>
      <c r="B73" s="40">
        <v>-2.78</v>
      </c>
      <c r="C73" s="40">
        <v>-1.19</v>
      </c>
      <c r="D73" s="40">
        <v>-2.42</v>
      </c>
      <c r="E73" s="40">
        <v>-2.9</v>
      </c>
      <c r="F73" s="40">
        <v>-0.91</v>
      </c>
      <c r="G73" s="40">
        <v>-2.9</v>
      </c>
      <c r="H73" s="40" t="s">
        <v>482</v>
      </c>
    </row>
    <row r="74" spans="1:8" x14ac:dyDescent="0.25">
      <c r="A74" s="40" t="s">
        <v>64</v>
      </c>
      <c r="B74" s="40">
        <v>1.4E-2</v>
      </c>
      <c r="C74" s="40">
        <v>3.0000000000000001E-3</v>
      </c>
      <c r="D74" s="40">
        <v>1.0999999999999999E-2</v>
      </c>
      <c r="E74" s="40">
        <v>1.7000000000000001E-2</v>
      </c>
      <c r="F74" s="40">
        <v>2E-3</v>
      </c>
      <c r="G74" s="40">
        <v>2.1999999999999999E-2</v>
      </c>
      <c r="H74" s="40">
        <v>1E-3</v>
      </c>
    </row>
    <row r="75" spans="1:8" x14ac:dyDescent="0.25">
      <c r="A75" s="40" t="s">
        <v>593</v>
      </c>
      <c r="B75" s="40" t="s">
        <v>990</v>
      </c>
      <c r="C75" s="40" t="s">
        <v>992</v>
      </c>
      <c r="D75" s="40">
        <v>2.2499999999999998E-3</v>
      </c>
      <c r="E75" s="40" t="s">
        <v>174</v>
      </c>
      <c r="F75" s="40">
        <v>3.1700000000000001E-4</v>
      </c>
      <c r="G75" s="40" t="s">
        <v>167</v>
      </c>
      <c r="H75" s="40">
        <v>1.2700000000000001E-3</v>
      </c>
    </row>
    <row r="76" spans="1:8" x14ac:dyDescent="0.25">
      <c r="A76" s="40"/>
      <c r="B76" s="40">
        <v>-2.99</v>
      </c>
      <c r="C76" s="40">
        <v>-2.72</v>
      </c>
      <c r="D76" s="40">
        <v>-1.01</v>
      </c>
      <c r="E76" s="40">
        <v>-2.39</v>
      </c>
      <c r="F76" s="40">
        <v>-7.0000000000000007E-2</v>
      </c>
      <c r="G76" s="40">
        <v>-2.36</v>
      </c>
      <c r="H76" s="40">
        <v>-0.26</v>
      </c>
    </row>
    <row r="77" spans="1:8" x14ac:dyDescent="0.25">
      <c r="A77" s="40" t="s">
        <v>64</v>
      </c>
      <c r="B77" s="40">
        <v>1.6E-2</v>
      </c>
      <c r="C77" s="40">
        <v>1.2E-2</v>
      </c>
      <c r="D77" s="40">
        <v>2E-3</v>
      </c>
      <c r="E77" s="40">
        <v>1.0999999999999999E-2</v>
      </c>
      <c r="F77" s="40">
        <v>0</v>
      </c>
      <c r="G77" s="40">
        <v>1.2E-2</v>
      </c>
      <c r="H77" s="40">
        <v>0</v>
      </c>
    </row>
    <row r="78" spans="1:8" x14ac:dyDescent="0.25">
      <c r="A78" s="40" t="s">
        <v>595</v>
      </c>
      <c r="B78" s="40" t="s">
        <v>991</v>
      </c>
      <c r="C78" s="40" t="s">
        <v>993</v>
      </c>
      <c r="D78" s="40">
        <v>6.0800000000000003E-3</v>
      </c>
      <c r="E78" s="40" t="s">
        <v>711</v>
      </c>
      <c r="F78" s="40" t="s">
        <v>712</v>
      </c>
      <c r="G78" s="40" t="s">
        <v>713</v>
      </c>
      <c r="H78" s="40">
        <v>-6.0699999999999999E-3</v>
      </c>
    </row>
    <row r="79" spans="1:8" x14ac:dyDescent="0.25">
      <c r="A79" s="40"/>
      <c r="B79" s="40">
        <v>-3.22</v>
      </c>
      <c r="C79" s="40">
        <v>-1.0900000000000001</v>
      </c>
      <c r="D79" s="40">
        <v>-3.36</v>
      </c>
      <c r="E79" s="40">
        <v>-3.91</v>
      </c>
      <c r="F79" s="40">
        <v>-2.16</v>
      </c>
      <c r="G79" s="40">
        <v>-2.11</v>
      </c>
      <c r="H79" s="40" t="s">
        <v>406</v>
      </c>
    </row>
    <row r="80" spans="1:8" x14ac:dyDescent="0.25">
      <c r="A80" s="40" t="s">
        <v>64</v>
      </c>
      <c r="B80" s="40">
        <v>2.3E-2</v>
      </c>
      <c r="C80" s="40">
        <v>2E-3</v>
      </c>
      <c r="D80" s="40">
        <v>1.7000000000000001E-2</v>
      </c>
      <c r="E80" s="40">
        <v>3.5000000000000003E-2</v>
      </c>
      <c r="F80" s="40">
        <v>7.0000000000000001E-3</v>
      </c>
      <c r="G80" s="40">
        <v>0.01</v>
      </c>
      <c r="H80" s="40">
        <v>4.0000000000000001E-3</v>
      </c>
    </row>
    <row r="81" spans="1:8" x14ac:dyDescent="0.25">
      <c r="A81" s="40" t="s">
        <v>598</v>
      </c>
      <c r="B81" s="40" t="s">
        <v>163</v>
      </c>
      <c r="C81" s="40" t="s">
        <v>994</v>
      </c>
      <c r="D81" s="40" t="s">
        <v>156</v>
      </c>
      <c r="E81" s="40" t="s">
        <v>153</v>
      </c>
      <c r="F81" s="40" t="s">
        <v>714</v>
      </c>
      <c r="G81" s="40">
        <v>5.3E-3</v>
      </c>
      <c r="H81" s="40">
        <v>-1.65E-3</v>
      </c>
    </row>
    <row r="82" spans="1:8" x14ac:dyDescent="0.25">
      <c r="A82" s="40"/>
      <c r="B82" s="40">
        <v>-2.08</v>
      </c>
      <c r="C82" s="40">
        <v>-1.87</v>
      </c>
      <c r="D82" s="40">
        <v>-3.63</v>
      </c>
      <c r="E82" s="40">
        <v>-3.75</v>
      </c>
      <c r="F82" s="40">
        <v>-3.28</v>
      </c>
      <c r="G82" s="40">
        <v>-1.05</v>
      </c>
      <c r="H82" s="40" t="s">
        <v>480</v>
      </c>
    </row>
    <row r="83" spans="1:8" x14ac:dyDescent="0.25">
      <c r="A83" s="40" t="s">
        <v>64</v>
      </c>
      <c r="B83" s="40">
        <v>0.01</v>
      </c>
      <c r="C83" s="40">
        <v>5.0000000000000001E-3</v>
      </c>
      <c r="D83" s="40">
        <v>0.03</v>
      </c>
      <c r="E83" s="40">
        <v>0.04</v>
      </c>
      <c r="F83" s="40">
        <v>0.02</v>
      </c>
      <c r="G83" s="40">
        <v>3.0000000000000001E-3</v>
      </c>
      <c r="H83" s="40">
        <v>0</v>
      </c>
    </row>
    <row r="84" spans="1:8" x14ac:dyDescent="0.25">
      <c r="A84" s="40" t="s">
        <v>599</v>
      </c>
      <c r="B84" s="40">
        <v>7.0099999999999997E-3</v>
      </c>
      <c r="C84" s="40" t="s">
        <v>995</v>
      </c>
      <c r="D84" s="40">
        <v>1.07E-3</v>
      </c>
      <c r="E84" s="40" t="s">
        <v>715</v>
      </c>
      <c r="F84" s="40">
        <v>3.7699999999999999E-3</v>
      </c>
      <c r="G84" s="40" t="s">
        <v>716</v>
      </c>
      <c r="H84" s="40">
        <v>3.2599999999999999E-3</v>
      </c>
    </row>
    <row r="85" spans="1:8" x14ac:dyDescent="0.25">
      <c r="A85" s="40"/>
      <c r="B85" s="40">
        <v>-1.63</v>
      </c>
      <c r="C85" s="40">
        <v>-2.4900000000000002</v>
      </c>
      <c r="D85" s="40">
        <v>-1.52</v>
      </c>
      <c r="E85" s="40">
        <v>-3.41</v>
      </c>
      <c r="F85" s="40">
        <v>-0.95</v>
      </c>
      <c r="G85" s="40">
        <v>-2.4700000000000002</v>
      </c>
      <c r="H85" s="40">
        <v>-0.8</v>
      </c>
    </row>
    <row r="86" spans="1:8" x14ac:dyDescent="0.25">
      <c r="A86" s="40" t="s">
        <v>64</v>
      </c>
      <c r="B86" s="40">
        <v>5.0000000000000001E-3</v>
      </c>
      <c r="C86" s="40">
        <v>6.0000000000000001E-3</v>
      </c>
      <c r="D86" s="40">
        <v>4.0000000000000001E-3</v>
      </c>
      <c r="E86" s="40">
        <v>3.6999999999999998E-2</v>
      </c>
      <c r="F86" s="40">
        <v>2E-3</v>
      </c>
      <c r="G86" s="40">
        <v>1.7999999999999999E-2</v>
      </c>
      <c r="H86" s="40">
        <v>2E-3</v>
      </c>
    </row>
    <row r="87" spans="1:8" x14ac:dyDescent="0.25">
      <c r="A87" s="40" t="s">
        <v>600</v>
      </c>
      <c r="B87" s="40" t="s">
        <v>717</v>
      </c>
      <c r="C87" s="40">
        <v>-6.3099999999999996E-3</v>
      </c>
      <c r="D87" s="40">
        <v>3.1199999999999999E-3</v>
      </c>
      <c r="E87" s="40">
        <v>1.01E-2</v>
      </c>
      <c r="F87" s="40">
        <v>1.2199999999999999E-3</v>
      </c>
      <c r="G87" s="40">
        <v>6.28E-3</v>
      </c>
      <c r="H87" s="40">
        <v>-9.2099999999999994E-3</v>
      </c>
    </row>
    <row r="88" spans="1:8" x14ac:dyDescent="0.25">
      <c r="A88" s="40"/>
      <c r="B88" s="40">
        <v>-3.91</v>
      </c>
      <c r="C88" s="40" t="s">
        <v>396</v>
      </c>
      <c r="D88" s="40">
        <v>-0.52</v>
      </c>
      <c r="E88" s="40">
        <v>-1.6</v>
      </c>
      <c r="F88" s="40">
        <v>-0.25</v>
      </c>
      <c r="G88" s="40">
        <v>-1.18</v>
      </c>
      <c r="H88" s="40" t="s">
        <v>376</v>
      </c>
    </row>
    <row r="89" spans="1:8" x14ac:dyDescent="0.25">
      <c r="A89" s="40" t="s">
        <v>64</v>
      </c>
      <c r="B89" s="40">
        <v>3.5999999999999997E-2</v>
      </c>
      <c r="C89" s="40">
        <v>2E-3</v>
      </c>
      <c r="D89" s="40">
        <v>1E-3</v>
      </c>
      <c r="E89" s="40">
        <v>7.0000000000000001E-3</v>
      </c>
      <c r="F89" s="40">
        <v>0</v>
      </c>
      <c r="G89" s="40">
        <v>4.0000000000000001E-3</v>
      </c>
      <c r="H89" s="40">
        <v>8.0000000000000002E-3</v>
      </c>
    </row>
    <row r="90" spans="1:8" x14ac:dyDescent="0.25">
      <c r="A90" s="40" t="s">
        <v>601</v>
      </c>
      <c r="B90" s="40">
        <v>1.4400000000000001E-3</v>
      </c>
      <c r="C90" s="40">
        <v>-6.8700000000000002E-3</v>
      </c>
      <c r="D90" s="40">
        <v>-1.01E-3</v>
      </c>
      <c r="E90" s="40">
        <v>-1.2199999999999999E-3</v>
      </c>
      <c r="F90" s="40">
        <v>-8.0700000000000008E-3</v>
      </c>
      <c r="G90" s="40">
        <v>4.9500000000000004E-3</v>
      </c>
      <c r="H90" s="40">
        <v>-2.48E-3</v>
      </c>
    </row>
    <row r="91" spans="1:8" x14ac:dyDescent="0.25">
      <c r="A91" s="40"/>
      <c r="B91" s="40">
        <v>-0.33</v>
      </c>
      <c r="C91" s="40" t="s">
        <v>383</v>
      </c>
      <c r="D91" s="40" t="s">
        <v>303</v>
      </c>
      <c r="E91" s="40" t="s">
        <v>348</v>
      </c>
      <c r="F91" s="40" t="s">
        <v>718</v>
      </c>
      <c r="G91" s="40">
        <v>-1.21</v>
      </c>
      <c r="H91" s="40" t="s">
        <v>400</v>
      </c>
    </row>
    <row r="92" spans="1:8" x14ac:dyDescent="0.25">
      <c r="A92" s="40" t="s">
        <v>64</v>
      </c>
      <c r="B92" s="40">
        <v>0</v>
      </c>
      <c r="C92" s="40">
        <v>5.0000000000000001E-3</v>
      </c>
      <c r="D92" s="40">
        <v>0</v>
      </c>
      <c r="E92" s="40">
        <v>0</v>
      </c>
      <c r="F92" s="40">
        <v>8.9999999999999993E-3</v>
      </c>
      <c r="G92" s="40">
        <v>4.0000000000000001E-3</v>
      </c>
      <c r="H92" s="40">
        <v>1E-3</v>
      </c>
    </row>
    <row r="93" spans="1:8" x14ac:dyDescent="0.25">
      <c r="A93" s="40" t="s">
        <v>602</v>
      </c>
      <c r="B93" s="40">
        <v>3.8899999999999998E-3</v>
      </c>
      <c r="C93" s="40">
        <v>-5.6299999999999996E-3</v>
      </c>
      <c r="D93" s="40">
        <v>-2.1900000000000001E-3</v>
      </c>
      <c r="E93" s="40">
        <v>-1.94E-4</v>
      </c>
      <c r="F93" s="40">
        <v>-6.1999999999999998E-3</v>
      </c>
      <c r="G93" s="40">
        <v>6.28E-3</v>
      </c>
      <c r="H93" s="40">
        <v>-4.2500000000000003E-3</v>
      </c>
    </row>
    <row r="94" spans="1:8" x14ac:dyDescent="0.25">
      <c r="A94" s="40"/>
      <c r="B94" s="40">
        <v>-0.84</v>
      </c>
      <c r="C94" s="40" t="s">
        <v>563</v>
      </c>
      <c r="D94" s="40" t="s">
        <v>304</v>
      </c>
      <c r="E94" s="40" t="s">
        <v>469</v>
      </c>
      <c r="F94" s="40" t="s">
        <v>402</v>
      </c>
      <c r="G94" s="40">
        <v>-1.48</v>
      </c>
      <c r="H94" s="40" t="s">
        <v>396</v>
      </c>
    </row>
    <row r="95" spans="1:8" x14ac:dyDescent="0.25">
      <c r="A95" s="40" t="s">
        <v>64</v>
      </c>
      <c r="B95" s="40">
        <v>1E-3</v>
      </c>
      <c r="C95" s="40">
        <v>3.0000000000000001E-3</v>
      </c>
      <c r="D95" s="40">
        <v>0</v>
      </c>
      <c r="E95" s="40">
        <v>0</v>
      </c>
      <c r="F95" s="40">
        <v>5.0000000000000001E-3</v>
      </c>
      <c r="G95" s="40">
        <v>6.0000000000000001E-3</v>
      </c>
      <c r="H95" s="40">
        <v>3.0000000000000001E-3</v>
      </c>
    </row>
    <row r="96" spans="1:8" x14ac:dyDescent="0.25">
      <c r="A96" s="40" t="s">
        <v>605</v>
      </c>
      <c r="B96" s="40">
        <v>2.7299999999999998E-3</v>
      </c>
      <c r="C96" s="40">
        <v>-5.6100000000000004E-3</v>
      </c>
      <c r="D96" s="40">
        <v>2.81E-3</v>
      </c>
      <c r="E96" s="40">
        <v>-5.2599999999999999E-3</v>
      </c>
      <c r="F96" s="40">
        <v>-5.7999999999999996E-3</v>
      </c>
      <c r="G96" s="40">
        <v>6.8799999999999998E-3</v>
      </c>
      <c r="H96" s="40">
        <v>-6.0499999999999998E-3</v>
      </c>
    </row>
    <row r="97" spans="1:8" x14ac:dyDescent="0.25">
      <c r="A97" s="40"/>
      <c r="B97" s="40">
        <v>-0.57999999999999996</v>
      </c>
      <c r="C97" s="40" t="s">
        <v>316</v>
      </c>
      <c r="D97" s="40">
        <v>-0.47</v>
      </c>
      <c r="E97" s="40" t="s">
        <v>323</v>
      </c>
      <c r="F97" s="40" t="s">
        <v>451</v>
      </c>
      <c r="G97" s="40">
        <v>-1.45</v>
      </c>
      <c r="H97" s="40" t="s">
        <v>718</v>
      </c>
    </row>
    <row r="98" spans="1:8" x14ac:dyDescent="0.25">
      <c r="A98" s="40" t="s">
        <v>64</v>
      </c>
      <c r="B98" s="40">
        <v>1E-3</v>
      </c>
      <c r="C98" s="40">
        <v>3.0000000000000001E-3</v>
      </c>
      <c r="D98" s="40">
        <v>1E-3</v>
      </c>
      <c r="E98" s="40">
        <v>3.0000000000000001E-3</v>
      </c>
      <c r="F98" s="40">
        <v>4.0000000000000001E-3</v>
      </c>
      <c r="G98" s="40">
        <v>7.0000000000000001E-3</v>
      </c>
      <c r="H98" s="40">
        <v>5.0000000000000001E-3</v>
      </c>
    </row>
    <row r="99" spans="1:8" x14ac:dyDescent="0.25">
      <c r="A99" s="40" t="s">
        <v>606</v>
      </c>
      <c r="B99" s="40">
        <v>-5.9999999999999995E-4</v>
      </c>
      <c r="C99" s="40">
        <v>-4.2300000000000003E-3</v>
      </c>
      <c r="D99" s="40">
        <v>4.0699999999999998E-3</v>
      </c>
      <c r="E99" s="40">
        <v>-5.1799999999999997E-3</v>
      </c>
      <c r="F99" s="40">
        <v>-5.2100000000000002E-3</v>
      </c>
      <c r="G99" s="40">
        <v>5.7800000000000004E-3</v>
      </c>
      <c r="H99" s="40" t="s">
        <v>719</v>
      </c>
    </row>
    <row r="100" spans="1:8" x14ac:dyDescent="0.25">
      <c r="A100" s="40"/>
      <c r="B100" s="40" t="s">
        <v>720</v>
      </c>
      <c r="C100" s="40" t="s">
        <v>490</v>
      </c>
      <c r="D100" s="40">
        <v>-0.66</v>
      </c>
      <c r="E100" s="40" t="s">
        <v>581</v>
      </c>
      <c r="F100" s="40" t="s">
        <v>513</v>
      </c>
      <c r="G100" s="40">
        <v>-1.39</v>
      </c>
      <c r="H100" s="40" t="s">
        <v>721</v>
      </c>
    </row>
    <row r="101" spans="1:8" x14ac:dyDescent="0.25">
      <c r="A101" s="40" t="s">
        <v>64</v>
      </c>
      <c r="B101" s="40">
        <v>0</v>
      </c>
      <c r="C101" s="40">
        <v>2E-3</v>
      </c>
      <c r="D101" s="40">
        <v>1E-3</v>
      </c>
      <c r="E101" s="40">
        <v>3.0000000000000001E-3</v>
      </c>
      <c r="F101" s="40">
        <v>4.0000000000000001E-3</v>
      </c>
      <c r="G101" s="40">
        <v>5.0000000000000001E-3</v>
      </c>
      <c r="H101" s="40">
        <v>8.0000000000000002E-3</v>
      </c>
    </row>
    <row r="102" spans="1:8" x14ac:dyDescent="0.25">
      <c r="A102" s="40" t="s">
        <v>608</v>
      </c>
      <c r="B102" s="40">
        <v>3.2799999999999999E-3</v>
      </c>
      <c r="C102" s="40">
        <v>-4.8900000000000002E-3</v>
      </c>
      <c r="D102" s="40">
        <v>7.79E-3</v>
      </c>
      <c r="E102" s="40">
        <v>-2.0699999999999998E-3</v>
      </c>
      <c r="F102" s="40">
        <v>-3.7399999999999998E-3</v>
      </c>
      <c r="G102" s="40">
        <v>4.7099999999999998E-3</v>
      </c>
      <c r="H102" s="40" t="s">
        <v>722</v>
      </c>
    </row>
    <row r="103" spans="1:8" x14ac:dyDescent="0.25">
      <c r="A103" s="40"/>
      <c r="B103" s="40">
        <v>-0.65</v>
      </c>
      <c r="C103" s="40" t="s">
        <v>611</v>
      </c>
      <c r="D103" s="40">
        <v>-1.24</v>
      </c>
      <c r="E103" s="40" t="s">
        <v>307</v>
      </c>
      <c r="F103" s="40" t="s">
        <v>723</v>
      </c>
      <c r="G103" s="40">
        <v>-1.1599999999999999</v>
      </c>
      <c r="H103" s="40" t="s">
        <v>515</v>
      </c>
    </row>
    <row r="104" spans="1:8" x14ac:dyDescent="0.25">
      <c r="A104" s="40" t="s">
        <v>64</v>
      </c>
      <c r="B104" s="40">
        <v>1E-3</v>
      </c>
      <c r="C104" s="40">
        <v>2E-3</v>
      </c>
      <c r="D104" s="40">
        <v>6.0000000000000001E-3</v>
      </c>
      <c r="E104" s="40">
        <v>1E-3</v>
      </c>
      <c r="F104" s="40">
        <v>2E-3</v>
      </c>
      <c r="G104" s="40">
        <v>4.0000000000000001E-3</v>
      </c>
      <c r="H104" s="40">
        <v>1.0999999999999999E-2</v>
      </c>
    </row>
    <row r="105" spans="1:8" x14ac:dyDescent="0.25">
      <c r="A105" s="40" t="s">
        <v>609</v>
      </c>
      <c r="B105" s="40">
        <v>1.0499999999999999E-3</v>
      </c>
      <c r="C105" s="40">
        <v>-5.0699999999999999E-3</v>
      </c>
      <c r="D105" s="40">
        <v>9.5700000000000004E-3</v>
      </c>
      <c r="E105" s="40">
        <v>-4.0400000000000002E-3</v>
      </c>
      <c r="F105" s="40">
        <v>-5.77E-3</v>
      </c>
      <c r="G105" s="40">
        <v>6.1599999999999997E-3</v>
      </c>
      <c r="H105" s="40" t="s">
        <v>724</v>
      </c>
    </row>
    <row r="106" spans="1:8" x14ac:dyDescent="0.25">
      <c r="A106" s="40"/>
      <c r="B106" s="40">
        <v>-0.21</v>
      </c>
      <c r="C106" s="40" t="s">
        <v>508</v>
      </c>
      <c r="D106" s="40">
        <v>-1.35</v>
      </c>
      <c r="E106" s="40" t="s">
        <v>363</v>
      </c>
      <c r="F106" s="40" t="s">
        <v>497</v>
      </c>
      <c r="G106" s="40">
        <v>-1.43</v>
      </c>
      <c r="H106" s="40" t="s">
        <v>403</v>
      </c>
    </row>
    <row r="107" spans="1:8" x14ac:dyDescent="0.25">
      <c r="A107" s="40" t="s">
        <v>64</v>
      </c>
      <c r="B107" s="40">
        <v>0</v>
      </c>
      <c r="C107" s="40">
        <v>2E-3</v>
      </c>
      <c r="D107" s="40">
        <v>8.0000000000000002E-3</v>
      </c>
      <c r="E107" s="40">
        <v>2E-3</v>
      </c>
      <c r="F107" s="40">
        <v>4.0000000000000001E-3</v>
      </c>
      <c r="G107" s="40">
        <v>6.0000000000000001E-3</v>
      </c>
      <c r="H107" s="40">
        <v>8.9999999999999993E-3</v>
      </c>
    </row>
    <row r="108" spans="1:8" x14ac:dyDescent="0.25">
      <c r="A108" s="40" t="s">
        <v>612</v>
      </c>
      <c r="B108" s="40">
        <v>4.3899999999999998E-3</v>
      </c>
      <c r="C108" s="40">
        <v>-7.26E-3</v>
      </c>
      <c r="D108" s="40">
        <v>7.3699999999999998E-3</v>
      </c>
      <c r="E108" s="40">
        <v>-5.8799999999999998E-3</v>
      </c>
      <c r="F108" s="40">
        <v>-5.2700000000000004E-3</v>
      </c>
      <c r="G108" s="40" t="s">
        <v>725</v>
      </c>
      <c r="H108" s="40">
        <v>-3.7299999999999998E-3</v>
      </c>
    </row>
    <row r="109" spans="1:8" x14ac:dyDescent="0.25">
      <c r="A109" s="40"/>
      <c r="B109" s="40">
        <v>-0.79</v>
      </c>
      <c r="C109" s="40" t="s">
        <v>439</v>
      </c>
      <c r="D109" s="40">
        <v>-1.07</v>
      </c>
      <c r="E109" s="40" t="s">
        <v>726</v>
      </c>
      <c r="F109" s="40" t="s">
        <v>491</v>
      </c>
      <c r="G109" s="40">
        <v>-2.04</v>
      </c>
      <c r="H109" s="40" t="s">
        <v>428</v>
      </c>
    </row>
    <row r="110" spans="1:8" x14ac:dyDescent="0.25">
      <c r="A110" s="40" t="s">
        <v>64</v>
      </c>
      <c r="B110" s="40">
        <v>2E-3</v>
      </c>
      <c r="C110" s="40">
        <v>5.0000000000000001E-3</v>
      </c>
      <c r="D110" s="40">
        <v>5.0000000000000001E-3</v>
      </c>
      <c r="E110" s="40">
        <v>4.0000000000000001E-3</v>
      </c>
      <c r="F110" s="40">
        <v>4.0000000000000001E-3</v>
      </c>
      <c r="G110" s="40">
        <v>1.2E-2</v>
      </c>
      <c r="H110" s="40">
        <v>2E-3</v>
      </c>
    </row>
    <row r="111" spans="1:8" x14ac:dyDescent="0.25">
      <c r="A111" s="40" t="s">
        <v>613</v>
      </c>
      <c r="B111" s="40">
        <v>3.29E-3</v>
      </c>
      <c r="C111" s="40">
        <v>-6.96E-3</v>
      </c>
      <c r="D111" s="40">
        <v>6.5599999999999999E-3</v>
      </c>
      <c r="E111" s="40">
        <v>-6.0499999999999998E-3</v>
      </c>
      <c r="F111" s="40">
        <v>-5.9199999999999999E-3</v>
      </c>
      <c r="G111" s="40">
        <v>6.7000000000000002E-3</v>
      </c>
      <c r="H111" s="40">
        <v>-2.8600000000000001E-3</v>
      </c>
    </row>
    <row r="112" spans="1:8" x14ac:dyDescent="0.25">
      <c r="A112" s="40"/>
      <c r="B112" s="40">
        <v>-0.67</v>
      </c>
      <c r="C112" s="40" t="s">
        <v>727</v>
      </c>
      <c r="D112" s="40">
        <v>-1</v>
      </c>
      <c r="E112" s="40" t="s">
        <v>391</v>
      </c>
      <c r="F112" s="40" t="s">
        <v>392</v>
      </c>
      <c r="G112" s="40">
        <v>-1.65</v>
      </c>
      <c r="H112" s="40" t="s">
        <v>611</v>
      </c>
    </row>
    <row r="113" spans="1:8" x14ac:dyDescent="0.25">
      <c r="A113" s="40" t="s">
        <v>64</v>
      </c>
      <c r="B113" s="40">
        <v>1E-3</v>
      </c>
      <c r="C113" s="40">
        <v>5.0000000000000001E-3</v>
      </c>
      <c r="D113" s="40">
        <v>4.0000000000000001E-3</v>
      </c>
      <c r="E113" s="40">
        <v>5.0000000000000001E-3</v>
      </c>
      <c r="F113" s="40">
        <v>5.0000000000000001E-3</v>
      </c>
      <c r="G113" s="40">
        <v>8.0000000000000002E-3</v>
      </c>
      <c r="H113" s="40">
        <v>1E-3</v>
      </c>
    </row>
    <row r="114" spans="1:8" x14ac:dyDescent="0.25">
      <c r="A114" s="40" t="s">
        <v>614</v>
      </c>
      <c r="B114" s="40">
        <v>3.2799999999999999E-3</v>
      </c>
      <c r="C114" s="40">
        <v>-6.3499999999999997E-3</v>
      </c>
      <c r="D114" s="40">
        <v>4.47E-3</v>
      </c>
      <c r="E114" s="40">
        <v>-9.1900000000000003E-3</v>
      </c>
      <c r="F114" s="40" t="s">
        <v>728</v>
      </c>
      <c r="G114" s="40">
        <v>6.2599999999999999E-3</v>
      </c>
      <c r="H114" s="40">
        <v>-2.9199999999999999E-3</v>
      </c>
    </row>
    <row r="115" spans="1:8" x14ac:dyDescent="0.25">
      <c r="A115" s="40"/>
      <c r="B115" s="40">
        <v>-0.69</v>
      </c>
      <c r="C115" s="40" t="s">
        <v>464</v>
      </c>
      <c r="D115" s="40">
        <v>-0.65</v>
      </c>
      <c r="E115" s="40" t="s">
        <v>418</v>
      </c>
      <c r="F115" s="40" t="s">
        <v>382</v>
      </c>
      <c r="G115" s="40">
        <v>-1.55</v>
      </c>
      <c r="H115" s="40" t="s">
        <v>729</v>
      </c>
    </row>
    <row r="116" spans="1:8" x14ac:dyDescent="0.25">
      <c r="A116" s="40" t="s">
        <v>64</v>
      </c>
      <c r="B116" s="40">
        <v>1E-3</v>
      </c>
      <c r="C116" s="40">
        <v>4.0000000000000001E-3</v>
      </c>
      <c r="D116" s="40">
        <v>2E-3</v>
      </c>
      <c r="E116" s="40">
        <v>0.01</v>
      </c>
      <c r="F116" s="40">
        <v>1.0999999999999999E-2</v>
      </c>
      <c r="G116" s="40">
        <v>6.0000000000000001E-3</v>
      </c>
      <c r="H116" s="40">
        <v>1E-3</v>
      </c>
    </row>
    <row r="117" spans="1:8" x14ac:dyDescent="0.25">
      <c r="A117" s="40" t="s">
        <v>616</v>
      </c>
      <c r="B117" s="40">
        <v>-1.23E-2</v>
      </c>
      <c r="C117" s="40" t="s">
        <v>730</v>
      </c>
      <c r="D117" s="40" t="s">
        <v>731</v>
      </c>
      <c r="E117" s="40" t="s">
        <v>732</v>
      </c>
      <c r="F117" s="40">
        <v>5.6800000000000002E-3</v>
      </c>
      <c r="G117" s="40">
        <v>-3.5900000000000001E-2</v>
      </c>
      <c r="H117" s="40">
        <v>1.6899999999999998E-2</v>
      </c>
    </row>
    <row r="118" spans="1:8" x14ac:dyDescent="0.25">
      <c r="A118" s="40"/>
      <c r="B118" s="40" t="s">
        <v>596</v>
      </c>
      <c r="C118" s="40" t="s">
        <v>313</v>
      </c>
      <c r="D118" s="40" t="s">
        <v>733</v>
      </c>
      <c r="E118" s="40" t="s">
        <v>515</v>
      </c>
      <c r="F118" s="40">
        <v>-0.28000000000000003</v>
      </c>
      <c r="G118" s="40" t="s">
        <v>659</v>
      </c>
      <c r="H118" s="40">
        <v>-0.67</v>
      </c>
    </row>
    <row r="119" spans="1:8" x14ac:dyDescent="0.25">
      <c r="A119" s="40" t="s">
        <v>64</v>
      </c>
      <c r="B119" s="40">
        <v>0</v>
      </c>
      <c r="C119" s="40">
        <v>8.0000000000000002E-3</v>
      </c>
      <c r="D119" s="40">
        <v>1.2E-2</v>
      </c>
      <c r="E119" s="40">
        <v>1.6E-2</v>
      </c>
      <c r="F119" s="40">
        <v>0</v>
      </c>
      <c r="G119" s="40">
        <v>7.0000000000000001E-3</v>
      </c>
      <c r="H119" s="40">
        <v>1E-3</v>
      </c>
    </row>
    <row r="120" spans="1:8" x14ac:dyDescent="0.25">
      <c r="A120" s="40" t="s">
        <v>619</v>
      </c>
      <c r="B120" s="40">
        <v>8.7500000000000008E-3</v>
      </c>
      <c r="C120" s="40">
        <v>-2.1499999999999998E-2</v>
      </c>
      <c r="D120" s="40" t="s">
        <v>734</v>
      </c>
      <c r="E120" s="40" t="s">
        <v>735</v>
      </c>
      <c r="F120" s="40">
        <v>-4.45E-3</v>
      </c>
      <c r="G120" s="40">
        <v>-2.47E-2</v>
      </c>
      <c r="H120" s="40">
        <v>4.4400000000000004E-3</v>
      </c>
    </row>
    <row r="121" spans="1:8" x14ac:dyDescent="0.25">
      <c r="A121" s="40"/>
      <c r="B121" s="40">
        <v>-0.65</v>
      </c>
      <c r="C121" s="40" t="s">
        <v>460</v>
      </c>
      <c r="D121" s="40" t="s">
        <v>588</v>
      </c>
      <c r="E121" s="40" t="s">
        <v>736</v>
      </c>
      <c r="F121" s="40" t="s">
        <v>467</v>
      </c>
      <c r="G121" s="40" t="s">
        <v>415</v>
      </c>
      <c r="H121" s="40">
        <v>-0.32</v>
      </c>
    </row>
    <row r="122" spans="1:8" x14ac:dyDescent="0.25">
      <c r="A122" s="40" t="s">
        <v>64</v>
      </c>
      <c r="B122" s="40">
        <v>1E-3</v>
      </c>
      <c r="C122" s="40">
        <v>6.0000000000000001E-3</v>
      </c>
      <c r="D122" s="40">
        <v>3.7999999999999999E-2</v>
      </c>
      <c r="E122" s="40">
        <v>0.02</v>
      </c>
      <c r="F122" s="40">
        <v>0</v>
      </c>
      <c r="G122" s="40">
        <v>1.2999999999999999E-2</v>
      </c>
      <c r="H122" s="40">
        <v>0</v>
      </c>
    </row>
    <row r="123" spans="1:8" x14ac:dyDescent="0.25">
      <c r="A123" s="40" t="s">
        <v>621</v>
      </c>
      <c r="B123" s="40">
        <v>8.43E-3</v>
      </c>
      <c r="C123" s="40">
        <v>-2.2800000000000001E-2</v>
      </c>
      <c r="D123" s="40" t="s">
        <v>199</v>
      </c>
      <c r="E123" s="40" t="s">
        <v>200</v>
      </c>
      <c r="F123" s="40">
        <v>-4.8999999999999998E-3</v>
      </c>
      <c r="G123" s="40">
        <v>-3.2199999999999999E-2</v>
      </c>
      <c r="H123" s="40">
        <v>-1.3200000000000001E-4</v>
      </c>
    </row>
    <row r="124" spans="1:8" x14ac:dyDescent="0.25">
      <c r="A124" s="40"/>
      <c r="B124" s="40">
        <v>-0.61</v>
      </c>
      <c r="C124" s="40" t="s">
        <v>341</v>
      </c>
      <c r="D124" s="40" t="s">
        <v>417</v>
      </c>
      <c r="E124" s="40" t="s">
        <v>393</v>
      </c>
      <c r="F124" s="40" t="s">
        <v>467</v>
      </c>
      <c r="G124" s="40" t="s">
        <v>584</v>
      </c>
      <c r="H124" s="40" t="s">
        <v>468</v>
      </c>
    </row>
    <row r="125" spans="1:8" x14ac:dyDescent="0.25">
      <c r="A125" s="40" t="s">
        <v>64</v>
      </c>
      <c r="B125" s="40">
        <v>1E-3</v>
      </c>
      <c r="C125" s="40">
        <v>6.0000000000000001E-3</v>
      </c>
      <c r="D125" s="40">
        <v>3.9E-2</v>
      </c>
      <c r="E125" s="40">
        <v>2.1000000000000001E-2</v>
      </c>
      <c r="F125" s="40">
        <v>0</v>
      </c>
      <c r="G125" s="40">
        <v>0.02</v>
      </c>
      <c r="H125" s="40">
        <v>0</v>
      </c>
    </row>
    <row r="126" spans="1:8" x14ac:dyDescent="0.25">
      <c r="A126" s="40" t="s">
        <v>622</v>
      </c>
      <c r="B126" s="40">
        <v>1.17E-2</v>
      </c>
      <c r="C126" s="40">
        <v>-2.2100000000000002E-2</v>
      </c>
      <c r="D126" s="40" t="s">
        <v>737</v>
      </c>
      <c r="E126" s="40" t="s">
        <v>738</v>
      </c>
      <c r="F126" s="40">
        <v>-3.5500000000000001E-4</v>
      </c>
      <c r="G126" s="40">
        <v>-3.1099999999999999E-2</v>
      </c>
      <c r="H126" s="40">
        <v>-3.6499999999999998E-4</v>
      </c>
    </row>
    <row r="127" spans="1:8" x14ac:dyDescent="0.25">
      <c r="A127" s="40"/>
      <c r="B127" s="40">
        <v>-0.92</v>
      </c>
      <c r="C127" s="40" t="s">
        <v>689</v>
      </c>
      <c r="D127" s="40" t="s">
        <v>417</v>
      </c>
      <c r="E127" s="40" t="s">
        <v>739</v>
      </c>
      <c r="F127" s="40" t="s">
        <v>380</v>
      </c>
      <c r="G127" s="40" t="s">
        <v>310</v>
      </c>
      <c r="H127" s="40" t="s">
        <v>380</v>
      </c>
    </row>
    <row r="128" spans="1:8" x14ac:dyDescent="0.25">
      <c r="A128" s="40" t="s">
        <v>64</v>
      </c>
      <c r="B128" s="40">
        <v>1E-3</v>
      </c>
      <c r="C128" s="40">
        <v>5.0000000000000001E-3</v>
      </c>
      <c r="D128" s="40">
        <v>3.9E-2</v>
      </c>
      <c r="E128" s="40">
        <v>2.7E-2</v>
      </c>
      <c r="F128" s="40">
        <v>0</v>
      </c>
      <c r="G128" s="40">
        <v>1.7999999999999999E-2</v>
      </c>
      <c r="H128" s="40">
        <v>0</v>
      </c>
    </row>
    <row r="129" spans="1:8" x14ac:dyDescent="0.25">
      <c r="A129" s="40" t="s">
        <v>624</v>
      </c>
      <c r="B129" s="40">
        <v>2.0899999999999998E-2</v>
      </c>
      <c r="C129" s="40">
        <v>-2.1399999999999999E-2</v>
      </c>
      <c r="D129" s="40" t="s">
        <v>740</v>
      </c>
      <c r="E129" s="40" t="s">
        <v>741</v>
      </c>
      <c r="F129" s="40">
        <v>5.4900000000000001E-3</v>
      </c>
      <c r="G129" s="40">
        <v>-2.0899999999999998E-2</v>
      </c>
      <c r="H129" s="40">
        <v>-2.96E-3</v>
      </c>
    </row>
    <row r="130" spans="1:8" x14ac:dyDescent="0.25">
      <c r="A130" s="40"/>
      <c r="B130" s="40">
        <v>-1.47</v>
      </c>
      <c r="C130" s="40" t="s">
        <v>522</v>
      </c>
      <c r="D130" s="40" t="s">
        <v>742</v>
      </c>
      <c r="E130" s="40" t="s">
        <v>736</v>
      </c>
      <c r="F130" s="40">
        <v>-0.49</v>
      </c>
      <c r="G130" s="40" t="s">
        <v>464</v>
      </c>
      <c r="H130" s="40" t="s">
        <v>476</v>
      </c>
    </row>
    <row r="131" spans="1:8" x14ac:dyDescent="0.25">
      <c r="A131" s="40" t="s">
        <v>64</v>
      </c>
      <c r="B131" s="40">
        <v>5.0000000000000001E-3</v>
      </c>
      <c r="C131" s="40">
        <v>5.0000000000000001E-3</v>
      </c>
      <c r="D131" s="40">
        <v>3.6999999999999998E-2</v>
      </c>
      <c r="E131" s="40">
        <v>0.02</v>
      </c>
      <c r="F131" s="40">
        <v>0</v>
      </c>
      <c r="G131" s="40">
        <v>8.0000000000000002E-3</v>
      </c>
      <c r="H131" s="40">
        <v>0</v>
      </c>
    </row>
    <row r="132" spans="1:8" x14ac:dyDescent="0.25">
      <c r="A132" s="40" t="s">
        <v>625</v>
      </c>
      <c r="B132" s="40">
        <v>-1.9300000000000001E-2</v>
      </c>
      <c r="C132" s="40">
        <v>-2.9899999999999999E-2</v>
      </c>
      <c r="D132" s="40" t="s">
        <v>743</v>
      </c>
      <c r="E132" s="40">
        <v>-3.6299999999999999E-2</v>
      </c>
      <c r="F132" s="40">
        <v>3.8600000000000001E-3</v>
      </c>
      <c r="G132" s="40">
        <v>-3.4599999999999999E-2</v>
      </c>
      <c r="H132" s="40">
        <v>6.1999999999999998E-3</v>
      </c>
    </row>
    <row r="133" spans="1:8" x14ac:dyDescent="0.25">
      <c r="A133" s="40"/>
      <c r="B133" s="40" t="s">
        <v>490</v>
      </c>
      <c r="C133" s="40" t="s">
        <v>686</v>
      </c>
      <c r="D133" s="40" t="s">
        <v>356</v>
      </c>
      <c r="E133" s="40" t="s">
        <v>501</v>
      </c>
      <c r="F133" s="40">
        <v>-0.18</v>
      </c>
      <c r="G133" s="40" t="s">
        <v>392</v>
      </c>
      <c r="H133" s="40">
        <v>-0.33</v>
      </c>
    </row>
    <row r="134" spans="1:8" x14ac:dyDescent="0.25">
      <c r="A134" s="40" t="s">
        <v>64</v>
      </c>
      <c r="B134" s="40">
        <v>2E-3</v>
      </c>
      <c r="C134" s="40">
        <v>5.0000000000000001E-3</v>
      </c>
      <c r="D134" s="40">
        <v>3.9E-2</v>
      </c>
      <c r="E134" s="40">
        <v>8.9999999999999993E-3</v>
      </c>
      <c r="F134" s="40">
        <v>0</v>
      </c>
      <c r="G134" s="40">
        <v>1.0999999999999999E-2</v>
      </c>
      <c r="H134" s="40">
        <v>0</v>
      </c>
    </row>
    <row r="135" spans="1:8" x14ac:dyDescent="0.25">
      <c r="A135" s="40" t="s">
        <v>627</v>
      </c>
      <c r="B135" s="40">
        <v>-1.4300000000000001E-3</v>
      </c>
      <c r="C135" s="40">
        <v>-2.1999999999999999E-2</v>
      </c>
      <c r="D135" s="40" t="s">
        <v>744</v>
      </c>
      <c r="E135" s="40">
        <v>-3.4799999999999998E-2</v>
      </c>
      <c r="F135" s="40">
        <v>-5.2800000000000004E-4</v>
      </c>
      <c r="G135" s="40">
        <v>-3.3099999999999997E-2</v>
      </c>
      <c r="H135" s="40">
        <v>3.0699999999999998E-3</v>
      </c>
    </row>
    <row r="136" spans="1:8" x14ac:dyDescent="0.25">
      <c r="A136" s="40"/>
      <c r="B136" s="40" t="s">
        <v>345</v>
      </c>
      <c r="C136" s="40" t="s">
        <v>682</v>
      </c>
      <c r="D136" s="40" t="s">
        <v>745</v>
      </c>
      <c r="E136" s="40" t="s">
        <v>406</v>
      </c>
      <c r="F136" s="40" t="s">
        <v>380</v>
      </c>
      <c r="G136" s="40" t="s">
        <v>347</v>
      </c>
      <c r="H136" s="40">
        <v>-0.16</v>
      </c>
    </row>
    <row r="137" spans="1:8" x14ac:dyDescent="0.25">
      <c r="A137" s="40" t="s">
        <v>64</v>
      </c>
      <c r="B137" s="40">
        <v>0</v>
      </c>
      <c r="C137" s="40">
        <v>3.0000000000000001E-3</v>
      </c>
      <c r="D137" s="40">
        <v>4.7E-2</v>
      </c>
      <c r="E137" s="40">
        <v>8.0000000000000002E-3</v>
      </c>
      <c r="F137" s="40">
        <v>0</v>
      </c>
      <c r="G137" s="40">
        <v>0.01</v>
      </c>
      <c r="H137" s="40">
        <v>0</v>
      </c>
    </row>
    <row r="138" spans="1:8" x14ac:dyDescent="0.25">
      <c r="A138" s="40" t="s">
        <v>628</v>
      </c>
      <c r="B138" s="40">
        <v>3.31E-3</v>
      </c>
      <c r="C138" s="40">
        <v>-2.46E-2</v>
      </c>
      <c r="D138" s="40" t="s">
        <v>746</v>
      </c>
      <c r="E138" s="40">
        <v>-3.6900000000000002E-2</v>
      </c>
      <c r="F138" s="40">
        <v>-9.1799999999999998E-4</v>
      </c>
      <c r="G138" s="40">
        <v>-3.3300000000000003E-2</v>
      </c>
      <c r="H138" s="40">
        <v>6.43E-3</v>
      </c>
    </row>
    <row r="139" spans="1:8" x14ac:dyDescent="0.25">
      <c r="A139" s="40"/>
      <c r="B139" s="40">
        <v>-0.17</v>
      </c>
      <c r="C139" s="40" t="s">
        <v>726</v>
      </c>
      <c r="D139" s="40" t="s">
        <v>747</v>
      </c>
      <c r="E139" s="40" t="s">
        <v>442</v>
      </c>
      <c r="F139" s="40" t="s">
        <v>443</v>
      </c>
      <c r="G139" s="40" t="s">
        <v>391</v>
      </c>
      <c r="H139" s="40">
        <v>-0.36</v>
      </c>
    </row>
    <row r="140" spans="1:8" x14ac:dyDescent="0.25">
      <c r="A140" s="40" t="s">
        <v>64</v>
      </c>
      <c r="B140" s="40">
        <v>0</v>
      </c>
      <c r="C140" s="40">
        <v>4.0000000000000001E-3</v>
      </c>
      <c r="D140" s="40">
        <v>4.3999999999999997E-2</v>
      </c>
      <c r="E140" s="40">
        <v>0.01</v>
      </c>
      <c r="F140" s="40">
        <v>0</v>
      </c>
      <c r="G140" s="40">
        <v>1.0999999999999999E-2</v>
      </c>
      <c r="H140" s="40">
        <v>0</v>
      </c>
    </row>
    <row r="141" spans="1:8" x14ac:dyDescent="0.25">
      <c r="A141" s="40" t="s">
        <v>629</v>
      </c>
      <c r="B141" s="40">
        <v>1.73E-3</v>
      </c>
      <c r="C141" s="40">
        <v>-2.8000000000000001E-2</v>
      </c>
      <c r="D141" s="40" t="s">
        <v>748</v>
      </c>
      <c r="E141" s="40">
        <v>-3.8699999999999998E-2</v>
      </c>
      <c r="F141" s="40">
        <v>-1.6800000000000001E-3</v>
      </c>
      <c r="G141" s="40">
        <v>-3.1E-2</v>
      </c>
      <c r="H141" s="40">
        <v>4.6999999999999999E-4</v>
      </c>
    </row>
    <row r="142" spans="1:8" x14ac:dyDescent="0.25">
      <c r="A142" s="40"/>
      <c r="B142" s="40">
        <v>-0.09</v>
      </c>
      <c r="C142" s="40" t="s">
        <v>439</v>
      </c>
      <c r="D142" s="40" t="s">
        <v>610</v>
      </c>
      <c r="E142" s="40" t="s">
        <v>505</v>
      </c>
      <c r="F142" s="40" t="s">
        <v>334</v>
      </c>
      <c r="G142" s="40" t="s">
        <v>323</v>
      </c>
      <c r="H142" s="40">
        <v>-0.03</v>
      </c>
    </row>
    <row r="143" spans="1:8" x14ac:dyDescent="0.25">
      <c r="A143" s="40" t="s">
        <v>64</v>
      </c>
      <c r="B143" s="40">
        <v>0</v>
      </c>
      <c r="C143" s="40">
        <v>5.0000000000000001E-3</v>
      </c>
      <c r="D143" s="40">
        <v>3.4000000000000002E-2</v>
      </c>
      <c r="E143" s="40">
        <v>1.0999999999999999E-2</v>
      </c>
      <c r="F143" s="40">
        <v>0</v>
      </c>
      <c r="G143" s="40">
        <v>0.01</v>
      </c>
      <c r="H143" s="40">
        <v>0</v>
      </c>
    </row>
    <row r="144" spans="1:8" x14ac:dyDescent="0.25">
      <c r="A144" s="40" t="s">
        <v>632</v>
      </c>
      <c r="B144" s="40">
        <v>2.1700000000000001E-2</v>
      </c>
      <c r="C144" s="40">
        <v>3.8800000000000001E-2</v>
      </c>
      <c r="D144" s="40" t="s">
        <v>749</v>
      </c>
      <c r="E144" s="40" t="s">
        <v>750</v>
      </c>
      <c r="F144" s="40">
        <v>3.9699999999999999E-2</v>
      </c>
      <c r="G144" s="40">
        <v>5.28E-2</v>
      </c>
      <c r="H144" s="40">
        <v>-3.61E-2</v>
      </c>
    </row>
    <row r="145" spans="1:8" x14ac:dyDescent="0.25">
      <c r="A145" s="40"/>
      <c r="B145" s="40">
        <v>-0.85</v>
      </c>
      <c r="C145" s="40">
        <v>-1.4</v>
      </c>
      <c r="D145" s="40">
        <v>-4.12</v>
      </c>
      <c r="E145" s="40">
        <v>-2.4500000000000002</v>
      </c>
      <c r="F145" s="40">
        <v>-1.76</v>
      </c>
      <c r="G145" s="40">
        <v>-1.65</v>
      </c>
      <c r="H145" s="40" t="s">
        <v>315</v>
      </c>
    </row>
    <row r="146" spans="1:8" x14ac:dyDescent="0.25">
      <c r="A146" s="40" t="s">
        <v>64</v>
      </c>
      <c r="B146" s="40">
        <v>2E-3</v>
      </c>
      <c r="C146" s="40">
        <v>5.0000000000000001E-3</v>
      </c>
      <c r="D146" s="40">
        <v>5.7000000000000002E-2</v>
      </c>
      <c r="E146" s="40">
        <v>2.3E-2</v>
      </c>
      <c r="F146" s="40">
        <v>8.0000000000000002E-3</v>
      </c>
      <c r="G146" s="40">
        <v>1.6E-2</v>
      </c>
      <c r="H146" s="40">
        <v>8.0000000000000002E-3</v>
      </c>
    </row>
    <row r="147" spans="1:8" x14ac:dyDescent="0.25">
      <c r="A147" s="40" t="s">
        <v>633</v>
      </c>
      <c r="B147" s="40">
        <v>2.0199999999999999E-2</v>
      </c>
      <c r="C147" s="40">
        <v>4.0899999999999999E-2</v>
      </c>
      <c r="D147" s="40" t="s">
        <v>751</v>
      </c>
      <c r="E147" s="40" t="s">
        <v>752</v>
      </c>
      <c r="F147" s="40" t="s">
        <v>753</v>
      </c>
      <c r="G147" s="40">
        <v>5.4600000000000003E-2</v>
      </c>
      <c r="H147" s="40">
        <v>-3.44E-2</v>
      </c>
    </row>
    <row r="148" spans="1:8" x14ac:dyDescent="0.25">
      <c r="A148" s="40"/>
      <c r="B148" s="40">
        <v>-0.79</v>
      </c>
      <c r="C148" s="40">
        <v>-1.56</v>
      </c>
      <c r="D148" s="40">
        <v>-4.09</v>
      </c>
      <c r="E148" s="40">
        <v>-2.87</v>
      </c>
      <c r="F148" s="40">
        <v>-2.31</v>
      </c>
      <c r="G148" s="40">
        <v>-1.71</v>
      </c>
      <c r="H148" s="40" t="s">
        <v>513</v>
      </c>
    </row>
    <row r="149" spans="1:8" x14ac:dyDescent="0.25">
      <c r="A149" s="40" t="s">
        <v>64</v>
      </c>
      <c r="B149" s="40">
        <v>1E-3</v>
      </c>
      <c r="C149" s="40">
        <v>5.0000000000000001E-3</v>
      </c>
      <c r="D149" s="40">
        <v>4.9000000000000002E-2</v>
      </c>
      <c r="E149" s="40">
        <v>2.7E-2</v>
      </c>
      <c r="F149" s="40">
        <v>1.0999999999999999E-2</v>
      </c>
      <c r="G149" s="40">
        <v>1.7000000000000001E-2</v>
      </c>
      <c r="H149" s="40">
        <v>7.0000000000000001E-3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F4" sqref="F4"/>
    </sheetView>
  </sheetViews>
  <sheetFormatPr defaultRowHeight="15" x14ac:dyDescent="0.25"/>
  <cols>
    <col min="1" max="1" width="12.5703125" bestFit="1" customWidth="1"/>
    <col min="2" max="8" width="14.28515625" bestFit="1" customWidth="1"/>
  </cols>
  <sheetData>
    <row r="1" spans="1:8" x14ac:dyDescent="0.25">
      <c r="A1" s="40"/>
      <c r="B1" s="40"/>
      <c r="C1" s="40"/>
      <c r="D1" s="40" t="s">
        <v>996</v>
      </c>
      <c r="E1" s="40"/>
      <c r="F1" s="40"/>
      <c r="G1" s="40"/>
      <c r="H1" s="40"/>
    </row>
    <row r="2" spans="1:8" x14ac:dyDescent="0.25">
      <c r="A2" s="40"/>
      <c r="B2" s="40" t="s">
        <v>984</v>
      </c>
      <c r="C2" s="40" t="s">
        <v>985</v>
      </c>
      <c r="D2" s="40" t="s">
        <v>986</v>
      </c>
      <c r="E2" s="40" t="s">
        <v>987</v>
      </c>
      <c r="F2" s="40" t="s">
        <v>988</v>
      </c>
      <c r="G2" s="40" t="s">
        <v>989</v>
      </c>
      <c r="H2" s="42">
        <v>41404</v>
      </c>
    </row>
    <row r="3" spans="1:8" x14ac:dyDescent="0.25">
      <c r="A3" s="40" t="s">
        <v>554</v>
      </c>
      <c r="B3" s="40">
        <v>3.8600000000000001E-3</v>
      </c>
      <c r="C3" s="40">
        <v>-2.2100000000000002E-2</v>
      </c>
      <c r="D3" s="40">
        <v>8.3400000000000002E-3</v>
      </c>
      <c r="E3" s="40" t="s">
        <v>754</v>
      </c>
      <c r="F3" s="40">
        <v>2.48E-3</v>
      </c>
      <c r="G3" s="40">
        <v>-1.01E-2</v>
      </c>
      <c r="H3" s="40">
        <v>1.7999999999999999E-2</v>
      </c>
    </row>
    <row r="4" spans="1:8" x14ac:dyDescent="0.25">
      <c r="A4" s="40"/>
      <c r="B4" s="40">
        <v>-0.15</v>
      </c>
      <c r="C4" s="40" t="s">
        <v>453</v>
      </c>
      <c r="D4" s="40">
        <v>-0.28000000000000003</v>
      </c>
      <c r="E4" s="40">
        <v>-2.7</v>
      </c>
      <c r="F4" s="40">
        <v>-0.08</v>
      </c>
      <c r="G4" s="40" t="s">
        <v>500</v>
      </c>
      <c r="H4" s="40">
        <v>-0.53</v>
      </c>
    </row>
    <row r="5" spans="1:8" x14ac:dyDescent="0.25">
      <c r="A5" s="40" t="s">
        <v>64</v>
      </c>
      <c r="B5" s="40">
        <v>0</v>
      </c>
      <c r="C5" s="40">
        <v>1E-3</v>
      </c>
      <c r="D5" s="40">
        <v>0</v>
      </c>
      <c r="E5" s="40">
        <v>1.4E-2</v>
      </c>
      <c r="F5" s="40">
        <v>0</v>
      </c>
      <c r="G5" s="40">
        <v>0</v>
      </c>
      <c r="H5" s="40">
        <v>1E-3</v>
      </c>
    </row>
    <row r="6" spans="1:8" x14ac:dyDescent="0.25">
      <c r="A6" s="40" t="s">
        <v>555</v>
      </c>
      <c r="B6" s="40">
        <v>-6.9899999999999997E-3</v>
      </c>
      <c r="C6" s="40" t="s">
        <v>982</v>
      </c>
      <c r="D6" s="40" t="s">
        <v>983</v>
      </c>
      <c r="E6" s="40">
        <v>1.6299999999999999E-2</v>
      </c>
      <c r="F6" s="40">
        <v>1.7000000000000001E-2</v>
      </c>
      <c r="G6" s="40">
        <v>-1.49E-3</v>
      </c>
      <c r="H6" s="40">
        <v>-6.8500000000000002E-3</v>
      </c>
    </row>
    <row r="7" spans="1:8" x14ac:dyDescent="0.25">
      <c r="A7" s="40"/>
      <c r="B7" s="40" t="s">
        <v>494</v>
      </c>
      <c r="C7" s="40" t="s">
        <v>365</v>
      </c>
      <c r="D7" s="40">
        <v>-0.25</v>
      </c>
      <c r="E7" s="40">
        <v>-1.68</v>
      </c>
      <c r="F7" s="40">
        <v>-1.49</v>
      </c>
      <c r="G7" s="40" t="s">
        <v>573</v>
      </c>
      <c r="H7" s="40" t="s">
        <v>400</v>
      </c>
    </row>
    <row r="8" spans="1:8" x14ac:dyDescent="0.25">
      <c r="A8" s="40" t="s">
        <v>64</v>
      </c>
      <c r="B8" s="40">
        <v>1E-3</v>
      </c>
      <c r="C8" s="40">
        <v>3.0000000000000001E-3</v>
      </c>
      <c r="D8" s="40">
        <v>0</v>
      </c>
      <c r="E8" s="40">
        <v>7.0000000000000001E-3</v>
      </c>
      <c r="F8" s="40">
        <v>6.0000000000000001E-3</v>
      </c>
      <c r="G8" s="40">
        <v>0</v>
      </c>
      <c r="H8" s="40">
        <v>1E-3</v>
      </c>
    </row>
    <row r="9" spans="1:8" x14ac:dyDescent="0.25">
      <c r="A9" s="40" t="s">
        <v>556</v>
      </c>
      <c r="B9" s="40">
        <v>-7.3600000000000002E-3</v>
      </c>
      <c r="C9" s="40">
        <v>-1.35E-2</v>
      </c>
      <c r="D9" s="40">
        <v>1.2200000000000001E-2</v>
      </c>
      <c r="E9" s="40" t="s">
        <v>755</v>
      </c>
      <c r="F9" s="40" t="s">
        <v>756</v>
      </c>
      <c r="G9" s="40">
        <v>-7.6099999999999996E-3</v>
      </c>
      <c r="H9" s="40">
        <v>-2.2100000000000002E-2</v>
      </c>
    </row>
    <row r="10" spans="1:8" x14ac:dyDescent="0.25">
      <c r="A10" s="40"/>
      <c r="B10" s="40" t="s">
        <v>487</v>
      </c>
      <c r="C10" s="40" t="s">
        <v>342</v>
      </c>
      <c r="D10" s="40">
        <v>-0.86</v>
      </c>
      <c r="E10" s="40">
        <v>-2.56</v>
      </c>
      <c r="F10" s="40">
        <v>-2.0699999999999998</v>
      </c>
      <c r="G10" s="40" t="s">
        <v>502</v>
      </c>
      <c r="H10" s="40" t="s">
        <v>581</v>
      </c>
    </row>
    <row r="11" spans="1:8" x14ac:dyDescent="0.25">
      <c r="A11" s="40" t="s">
        <v>64</v>
      </c>
      <c r="B11" s="40">
        <v>1E-3</v>
      </c>
      <c r="C11" s="40">
        <v>2E-3</v>
      </c>
      <c r="D11" s="40">
        <v>1E-3</v>
      </c>
      <c r="E11" s="40">
        <v>1.2E-2</v>
      </c>
      <c r="F11" s="40">
        <v>1.0999999999999999E-2</v>
      </c>
      <c r="G11" s="40">
        <v>1E-3</v>
      </c>
      <c r="H11" s="40">
        <v>4.0000000000000001E-3</v>
      </c>
    </row>
    <row r="12" spans="1:8" x14ac:dyDescent="0.25">
      <c r="A12" s="40" t="s">
        <v>557</v>
      </c>
      <c r="B12" s="40">
        <v>5.8300000000000001E-3</v>
      </c>
      <c r="C12" s="40">
        <v>-1.47E-2</v>
      </c>
      <c r="D12" s="40">
        <v>5.2599999999999999E-3</v>
      </c>
      <c r="E12" s="40" t="s">
        <v>757</v>
      </c>
      <c r="F12" s="40">
        <v>1.7899999999999999E-2</v>
      </c>
      <c r="G12" s="40">
        <v>-1.24E-2</v>
      </c>
      <c r="H12" s="40">
        <v>3.48E-3</v>
      </c>
    </row>
    <row r="13" spans="1:8" x14ac:dyDescent="0.25">
      <c r="A13" s="40"/>
      <c r="B13" s="40">
        <v>-0.61</v>
      </c>
      <c r="C13" s="40" t="s">
        <v>758</v>
      </c>
      <c r="D13" s="40">
        <v>-0.49</v>
      </c>
      <c r="E13" s="40">
        <v>-3.18</v>
      </c>
      <c r="F13" s="40">
        <v>-1.44</v>
      </c>
      <c r="G13" s="40" t="s">
        <v>428</v>
      </c>
      <c r="H13" s="40">
        <v>-0.24</v>
      </c>
    </row>
    <row r="14" spans="1:8" x14ac:dyDescent="0.25">
      <c r="A14" s="40" t="s">
        <v>64</v>
      </c>
      <c r="B14" s="40">
        <v>1E-3</v>
      </c>
      <c r="C14" s="40">
        <v>3.0000000000000001E-3</v>
      </c>
      <c r="D14" s="40">
        <v>0</v>
      </c>
      <c r="E14" s="40">
        <v>0.02</v>
      </c>
      <c r="F14" s="40">
        <v>5.0000000000000001E-3</v>
      </c>
      <c r="G14" s="40">
        <v>2E-3</v>
      </c>
      <c r="H14" s="40">
        <v>0</v>
      </c>
    </row>
    <row r="15" spans="1:8" x14ac:dyDescent="0.25">
      <c r="A15" s="40" t="s">
        <v>558</v>
      </c>
      <c r="B15" s="40">
        <v>3.8400000000000001E-3</v>
      </c>
      <c r="C15" s="40">
        <v>-1.29E-2</v>
      </c>
      <c r="D15" s="40">
        <v>1.12E-2</v>
      </c>
      <c r="E15" s="40" t="s">
        <v>759</v>
      </c>
      <c r="F15" s="40">
        <v>1.43E-2</v>
      </c>
      <c r="G15" s="40" t="s">
        <v>760</v>
      </c>
      <c r="H15" s="40">
        <v>3.0599999999999998E-3</v>
      </c>
    </row>
    <row r="16" spans="1:8" x14ac:dyDescent="0.25">
      <c r="A16" s="40"/>
      <c r="B16" s="40">
        <v>-0.42</v>
      </c>
      <c r="C16" s="40" t="s">
        <v>522</v>
      </c>
      <c r="D16" s="40">
        <v>-1.19</v>
      </c>
      <c r="E16" s="40">
        <v>-2.8</v>
      </c>
      <c r="F16" s="40">
        <v>-1.47</v>
      </c>
      <c r="G16" s="40" t="s">
        <v>524</v>
      </c>
      <c r="H16" s="40">
        <v>-0.26</v>
      </c>
    </row>
    <row r="17" spans="1:8" x14ac:dyDescent="0.25">
      <c r="A17" s="40" t="s">
        <v>64</v>
      </c>
      <c r="B17" s="40">
        <v>0</v>
      </c>
      <c r="C17" s="40">
        <v>3.0000000000000001E-3</v>
      </c>
      <c r="D17" s="40">
        <v>2E-3</v>
      </c>
      <c r="E17" s="40">
        <v>0.02</v>
      </c>
      <c r="F17" s="40">
        <v>4.0000000000000001E-3</v>
      </c>
      <c r="G17" s="40">
        <v>1.2999999999999999E-2</v>
      </c>
      <c r="H17" s="40">
        <v>0</v>
      </c>
    </row>
    <row r="18" spans="1:8" x14ac:dyDescent="0.25">
      <c r="A18" s="40" t="s">
        <v>559</v>
      </c>
      <c r="B18" s="40">
        <v>-5.9999999999999995E-4</v>
      </c>
      <c r="C18" s="40">
        <v>-7.79E-3</v>
      </c>
      <c r="D18" s="40">
        <v>1.43E-2</v>
      </c>
      <c r="E18" s="40" t="s">
        <v>761</v>
      </c>
      <c r="F18" s="40">
        <v>1.2500000000000001E-2</v>
      </c>
      <c r="G18" s="40" t="s">
        <v>176</v>
      </c>
      <c r="H18" s="40">
        <v>5.4900000000000001E-3</v>
      </c>
    </row>
    <row r="19" spans="1:8" x14ac:dyDescent="0.25">
      <c r="A19" s="40"/>
      <c r="B19" s="40" t="s">
        <v>345</v>
      </c>
      <c r="C19" s="40" t="s">
        <v>462</v>
      </c>
      <c r="D19" s="40">
        <v>-1.6</v>
      </c>
      <c r="E19" s="40">
        <v>-2.48</v>
      </c>
      <c r="F19" s="40">
        <v>-1.53</v>
      </c>
      <c r="G19" s="40" t="s">
        <v>317</v>
      </c>
      <c r="H19" s="40">
        <v>-0.45</v>
      </c>
    </row>
    <row r="20" spans="1:8" x14ac:dyDescent="0.25">
      <c r="A20" s="40" t="s">
        <v>64</v>
      </c>
      <c r="B20" s="40">
        <v>0</v>
      </c>
      <c r="C20" s="40">
        <v>1E-3</v>
      </c>
      <c r="D20" s="40">
        <v>4.0000000000000001E-3</v>
      </c>
      <c r="E20" s="40">
        <v>1.4999999999999999E-2</v>
      </c>
      <c r="F20" s="40">
        <v>4.0000000000000001E-3</v>
      </c>
      <c r="G20" s="40">
        <v>7.0000000000000001E-3</v>
      </c>
      <c r="H20" s="40">
        <v>0</v>
      </c>
    </row>
    <row r="21" spans="1:8" x14ac:dyDescent="0.25">
      <c r="A21" s="40" t="s">
        <v>560</v>
      </c>
      <c r="B21" s="40">
        <v>-1.17E-2</v>
      </c>
      <c r="C21" s="40">
        <v>-3.64E-3</v>
      </c>
      <c r="D21" s="40">
        <v>1.8100000000000002E-2</v>
      </c>
      <c r="E21" s="40" t="s">
        <v>762</v>
      </c>
      <c r="F21" s="40">
        <v>1.83E-2</v>
      </c>
      <c r="G21" s="40" t="s">
        <v>760</v>
      </c>
      <c r="H21" s="40">
        <v>4.45E-3</v>
      </c>
    </row>
    <row r="22" spans="1:8" x14ac:dyDescent="0.25">
      <c r="A22" s="40"/>
      <c r="B22" s="40" t="s">
        <v>491</v>
      </c>
      <c r="C22" s="40" t="s">
        <v>307</v>
      </c>
      <c r="D22" s="40">
        <v>-1.68</v>
      </c>
      <c r="E22" s="40">
        <v>-2.54</v>
      </c>
      <c r="F22" s="40">
        <v>-1.83</v>
      </c>
      <c r="G22" s="40" t="s">
        <v>763</v>
      </c>
      <c r="H22" s="40">
        <v>-0.31</v>
      </c>
    </row>
    <row r="23" spans="1:8" x14ac:dyDescent="0.25">
      <c r="A23" s="40" t="s">
        <v>64</v>
      </c>
      <c r="B23" s="40">
        <v>2E-3</v>
      </c>
      <c r="C23" s="40">
        <v>0</v>
      </c>
      <c r="D23" s="40">
        <v>5.0000000000000001E-3</v>
      </c>
      <c r="E23" s="40">
        <v>1.7000000000000001E-2</v>
      </c>
      <c r="F23" s="40">
        <v>6.0000000000000001E-3</v>
      </c>
      <c r="G23" s="40">
        <v>0.01</v>
      </c>
      <c r="H23" s="40">
        <v>0</v>
      </c>
    </row>
    <row r="24" spans="1:8" x14ac:dyDescent="0.25">
      <c r="A24" s="40" t="s">
        <v>561</v>
      </c>
      <c r="B24" s="40">
        <v>-4.5500000000000002E-3</v>
      </c>
      <c r="C24" s="40">
        <v>4.3E-3</v>
      </c>
      <c r="D24" s="40">
        <v>1.7600000000000001E-3</v>
      </c>
      <c r="E24" s="40">
        <v>-3.2399999999999998E-3</v>
      </c>
      <c r="F24" s="40" t="s">
        <v>764</v>
      </c>
      <c r="G24" s="40" t="s">
        <v>765</v>
      </c>
      <c r="H24" s="40">
        <v>6.5700000000000003E-3</v>
      </c>
    </row>
    <row r="25" spans="1:8" x14ac:dyDescent="0.25">
      <c r="A25" s="40"/>
      <c r="B25" s="40" t="s">
        <v>466</v>
      </c>
      <c r="C25" s="40">
        <v>-0.98</v>
      </c>
      <c r="D25" s="40">
        <v>-0.43</v>
      </c>
      <c r="E25" s="40" t="s">
        <v>464</v>
      </c>
      <c r="F25" s="40" t="s">
        <v>766</v>
      </c>
      <c r="G25" s="40">
        <v>-2.4500000000000002</v>
      </c>
      <c r="H25" s="40">
        <v>-1.06</v>
      </c>
    </row>
    <row r="26" spans="1:8" x14ac:dyDescent="0.25">
      <c r="A26" s="40" t="s">
        <v>64</v>
      </c>
      <c r="B26" s="40">
        <v>3.0000000000000001E-3</v>
      </c>
      <c r="C26" s="40">
        <v>2E-3</v>
      </c>
      <c r="D26" s="40">
        <v>0</v>
      </c>
      <c r="E26" s="40">
        <v>2E-3</v>
      </c>
      <c r="F26" s="40">
        <v>1.2999999999999999E-2</v>
      </c>
      <c r="G26" s="40">
        <v>0.01</v>
      </c>
      <c r="H26" s="40">
        <v>4.0000000000000001E-3</v>
      </c>
    </row>
    <row r="27" spans="1:8" x14ac:dyDescent="0.25">
      <c r="A27" s="40" t="s">
        <v>564</v>
      </c>
      <c r="B27" s="40">
        <v>-1.4200000000000001E-2</v>
      </c>
      <c r="C27" s="40">
        <v>2.6100000000000002E-2</v>
      </c>
      <c r="D27" s="40">
        <v>-2.24E-2</v>
      </c>
      <c r="E27" s="40">
        <v>-1.9E-2</v>
      </c>
      <c r="F27" s="40">
        <v>-2.7400000000000001E-2</v>
      </c>
      <c r="G27" s="40">
        <v>7.4200000000000004E-3</v>
      </c>
      <c r="H27" s="40">
        <v>-5.5300000000000002E-3</v>
      </c>
    </row>
    <row r="28" spans="1:8" x14ac:dyDescent="0.25">
      <c r="A28" s="40"/>
      <c r="B28" s="40" t="s">
        <v>412</v>
      </c>
      <c r="C28" s="40">
        <v>-1.48</v>
      </c>
      <c r="D28" s="40" t="s">
        <v>379</v>
      </c>
      <c r="E28" s="40" t="s">
        <v>497</v>
      </c>
      <c r="F28" s="40" t="s">
        <v>442</v>
      </c>
      <c r="G28" s="40">
        <v>-0.3</v>
      </c>
      <c r="H28" s="40" t="s">
        <v>458</v>
      </c>
    </row>
    <row r="29" spans="1:8" x14ac:dyDescent="0.25">
      <c r="A29" s="40" t="s">
        <v>64</v>
      </c>
      <c r="B29" s="40">
        <v>1E-3</v>
      </c>
      <c r="C29" s="40">
        <v>5.0000000000000001E-3</v>
      </c>
      <c r="D29" s="40">
        <v>3.0000000000000001E-3</v>
      </c>
      <c r="E29" s="40">
        <v>4.0000000000000001E-3</v>
      </c>
      <c r="F29" s="40">
        <v>5.0000000000000001E-3</v>
      </c>
      <c r="G29" s="40">
        <v>0</v>
      </c>
      <c r="H29" s="40">
        <v>0</v>
      </c>
    </row>
    <row r="30" spans="1:8" x14ac:dyDescent="0.25">
      <c r="A30" s="40" t="s">
        <v>567</v>
      </c>
      <c r="B30" s="40">
        <v>-1.7600000000000001E-2</v>
      </c>
      <c r="C30" s="40">
        <v>2.6800000000000001E-2</v>
      </c>
      <c r="D30" s="40">
        <v>-2.1399999999999999E-2</v>
      </c>
      <c r="E30" s="40">
        <v>-2.4299999999999999E-2</v>
      </c>
      <c r="F30" s="40">
        <v>-2.47E-2</v>
      </c>
      <c r="G30" s="40">
        <v>1.5800000000000002E-2</v>
      </c>
      <c r="H30" s="40">
        <v>4.8599999999999997E-3</v>
      </c>
    </row>
    <row r="31" spans="1:8" x14ac:dyDescent="0.25">
      <c r="A31" s="40"/>
      <c r="B31" s="40" t="s">
        <v>330</v>
      </c>
      <c r="C31" s="40">
        <v>-1.47</v>
      </c>
      <c r="D31" s="40" t="s">
        <v>464</v>
      </c>
      <c r="E31" s="40" t="s">
        <v>353</v>
      </c>
      <c r="F31" s="40" t="s">
        <v>464</v>
      </c>
      <c r="G31" s="40">
        <v>-0.54</v>
      </c>
      <c r="H31" s="40">
        <v>-0.17</v>
      </c>
    </row>
    <row r="32" spans="1:8" x14ac:dyDescent="0.25">
      <c r="A32" s="40" t="s">
        <v>64</v>
      </c>
      <c r="B32" s="40">
        <v>2E-3</v>
      </c>
      <c r="C32" s="40">
        <v>4.0000000000000001E-3</v>
      </c>
      <c r="D32" s="40">
        <v>3.0000000000000001E-3</v>
      </c>
      <c r="E32" s="40">
        <v>5.0000000000000001E-3</v>
      </c>
      <c r="F32" s="40">
        <v>4.0000000000000001E-3</v>
      </c>
      <c r="G32" s="40">
        <v>2E-3</v>
      </c>
      <c r="H32" s="40">
        <v>0</v>
      </c>
    </row>
    <row r="33" spans="1:8" x14ac:dyDescent="0.25">
      <c r="A33" s="40" t="s">
        <v>568</v>
      </c>
      <c r="B33" s="40">
        <v>-1.54E-2</v>
      </c>
      <c r="C33" s="40">
        <v>2.3199999999999998E-2</v>
      </c>
      <c r="D33" s="40">
        <v>-2.1899999999999999E-2</v>
      </c>
      <c r="E33" s="40">
        <v>-2.0299999999999999E-2</v>
      </c>
      <c r="F33" s="40">
        <v>-1.1299999999999999E-2</v>
      </c>
      <c r="G33" s="40">
        <v>3.5000000000000001E-3</v>
      </c>
      <c r="H33" s="40">
        <v>7.6800000000000002E-3</v>
      </c>
    </row>
    <row r="34" spans="1:8" x14ac:dyDescent="0.25">
      <c r="A34" s="40"/>
      <c r="B34" s="40" t="s">
        <v>465</v>
      </c>
      <c r="C34" s="40">
        <v>-1.65</v>
      </c>
      <c r="D34" s="40" t="s">
        <v>510</v>
      </c>
      <c r="E34" s="40" t="s">
        <v>460</v>
      </c>
      <c r="F34" s="40" t="s">
        <v>367</v>
      </c>
      <c r="G34" s="40">
        <v>-0.15</v>
      </c>
      <c r="H34" s="40">
        <v>-0.34</v>
      </c>
    </row>
    <row r="35" spans="1:8" x14ac:dyDescent="0.25">
      <c r="A35" s="40" t="s">
        <v>64</v>
      </c>
      <c r="B35" s="40">
        <v>2E-3</v>
      </c>
      <c r="C35" s="40">
        <v>5.0000000000000001E-3</v>
      </c>
      <c r="D35" s="40">
        <v>4.0000000000000001E-3</v>
      </c>
      <c r="E35" s="40">
        <v>6.0000000000000001E-3</v>
      </c>
      <c r="F35" s="40">
        <v>1E-3</v>
      </c>
      <c r="G35" s="40">
        <v>0</v>
      </c>
      <c r="H35" s="40">
        <v>0</v>
      </c>
    </row>
    <row r="36" spans="1:8" x14ac:dyDescent="0.25">
      <c r="A36" s="40" t="s">
        <v>570</v>
      </c>
      <c r="B36" s="40">
        <v>-1.55E-2</v>
      </c>
      <c r="C36" s="40">
        <v>2.3199999999999998E-2</v>
      </c>
      <c r="D36" s="40">
        <v>-2.29E-2</v>
      </c>
      <c r="E36" s="40">
        <v>-2.12E-2</v>
      </c>
      <c r="F36" s="40">
        <v>-1.04E-2</v>
      </c>
      <c r="G36" s="40">
        <v>3.8800000000000002E-3</v>
      </c>
      <c r="H36" s="40">
        <v>2.4299999999999999E-3</v>
      </c>
    </row>
    <row r="37" spans="1:8" x14ac:dyDescent="0.25">
      <c r="A37" s="40"/>
      <c r="B37" s="40" t="s">
        <v>465</v>
      </c>
      <c r="C37" s="40">
        <v>-1.62</v>
      </c>
      <c r="D37" s="40" t="s">
        <v>665</v>
      </c>
      <c r="E37" s="40" t="s">
        <v>492</v>
      </c>
      <c r="F37" s="40" t="s">
        <v>314</v>
      </c>
      <c r="G37" s="40">
        <v>-0.16</v>
      </c>
      <c r="H37" s="40">
        <v>-0.11</v>
      </c>
    </row>
    <row r="38" spans="1:8" x14ac:dyDescent="0.25">
      <c r="A38" s="40" t="s">
        <v>64</v>
      </c>
      <c r="B38" s="40">
        <v>2E-3</v>
      </c>
      <c r="C38" s="40">
        <v>5.0000000000000001E-3</v>
      </c>
      <c r="D38" s="40">
        <v>4.0000000000000001E-3</v>
      </c>
      <c r="E38" s="40">
        <v>6.0000000000000001E-3</v>
      </c>
      <c r="F38" s="40">
        <v>1E-3</v>
      </c>
      <c r="G38" s="40">
        <v>0</v>
      </c>
      <c r="H38" s="40">
        <v>0</v>
      </c>
    </row>
    <row r="39" spans="1:8" x14ac:dyDescent="0.25">
      <c r="A39" s="40" t="s">
        <v>571</v>
      </c>
      <c r="B39" s="40">
        <v>-1.84E-2</v>
      </c>
      <c r="C39" s="40">
        <v>2.8500000000000001E-2</v>
      </c>
      <c r="D39" s="40" t="s">
        <v>767</v>
      </c>
      <c r="E39" s="40" t="s">
        <v>213</v>
      </c>
      <c r="F39" s="40">
        <v>-9.9000000000000008E-3</v>
      </c>
      <c r="G39" s="40">
        <v>8.4799999999999997E-3</v>
      </c>
      <c r="H39" s="40">
        <v>-1.0800000000000001E-2</v>
      </c>
    </row>
    <row r="40" spans="1:8" x14ac:dyDescent="0.25">
      <c r="A40" s="40"/>
      <c r="B40" s="40" t="s">
        <v>503</v>
      </c>
      <c r="C40" s="40">
        <v>-1.75</v>
      </c>
      <c r="D40" s="40" t="s">
        <v>475</v>
      </c>
      <c r="E40" s="40" t="s">
        <v>768</v>
      </c>
      <c r="F40" s="40" t="s">
        <v>502</v>
      </c>
      <c r="G40" s="40">
        <v>-0.3</v>
      </c>
      <c r="H40" s="40" t="s">
        <v>471</v>
      </c>
    </row>
    <row r="41" spans="1:8" x14ac:dyDescent="0.25">
      <c r="A41" s="40" t="s">
        <v>64</v>
      </c>
      <c r="B41" s="40">
        <v>2E-3</v>
      </c>
      <c r="C41" s="40">
        <v>6.0000000000000001E-3</v>
      </c>
      <c r="D41" s="40">
        <v>7.0000000000000001E-3</v>
      </c>
      <c r="E41" s="40">
        <v>1.2E-2</v>
      </c>
      <c r="F41" s="40">
        <v>1E-3</v>
      </c>
      <c r="G41" s="40">
        <v>1E-3</v>
      </c>
      <c r="H41" s="40">
        <v>1E-3</v>
      </c>
    </row>
    <row r="42" spans="1:8" x14ac:dyDescent="0.25">
      <c r="A42" s="40" t="s">
        <v>574</v>
      </c>
      <c r="B42" s="40">
        <v>-2.3400000000000001E-2</v>
      </c>
      <c r="C42" s="40">
        <v>-6.4999999999999997E-4</v>
      </c>
      <c r="D42" s="40">
        <v>2.3500000000000001E-3</v>
      </c>
      <c r="E42" s="40">
        <v>1.49E-3</v>
      </c>
      <c r="F42" s="40">
        <v>7.5799999999999999E-3</v>
      </c>
      <c r="G42" s="40">
        <v>-3.7200000000000002E-3</v>
      </c>
      <c r="H42" s="40" t="s">
        <v>769</v>
      </c>
    </row>
    <row r="43" spans="1:8" x14ac:dyDescent="0.25">
      <c r="A43" s="40"/>
      <c r="B43" s="40" t="s">
        <v>451</v>
      </c>
      <c r="C43" s="40" t="s">
        <v>302</v>
      </c>
      <c r="D43" s="40">
        <v>-0.17</v>
      </c>
      <c r="E43" s="40">
        <v>-0.12</v>
      </c>
      <c r="F43" s="40">
        <v>-0.62</v>
      </c>
      <c r="G43" s="40" t="s">
        <v>352</v>
      </c>
      <c r="H43" s="40" t="s">
        <v>770</v>
      </c>
    </row>
    <row r="44" spans="1:8" x14ac:dyDescent="0.25">
      <c r="A44" s="40" t="s">
        <v>64</v>
      </c>
      <c r="B44" s="40">
        <v>6.0000000000000001E-3</v>
      </c>
      <c r="C44" s="40">
        <v>0</v>
      </c>
      <c r="D44" s="40">
        <v>0</v>
      </c>
      <c r="E44" s="40">
        <v>0</v>
      </c>
      <c r="F44" s="40">
        <v>1E-3</v>
      </c>
      <c r="G44" s="40">
        <v>0</v>
      </c>
      <c r="H44" s="40">
        <v>8.9999999999999993E-3</v>
      </c>
    </row>
    <row r="45" spans="1:8" x14ac:dyDescent="0.25">
      <c r="A45" s="40" t="s">
        <v>576</v>
      </c>
      <c r="B45" s="40">
        <v>-3.4700000000000002E-2</v>
      </c>
      <c r="C45" s="40">
        <v>-1.35E-2</v>
      </c>
      <c r="D45" s="40">
        <v>6.5799999999999999E-3</v>
      </c>
      <c r="E45" s="40">
        <v>5.3499999999999997E-3</v>
      </c>
      <c r="F45" s="40">
        <v>8.8500000000000002E-3</v>
      </c>
      <c r="G45" s="40">
        <v>4.9899999999999996E-3</v>
      </c>
      <c r="H45" s="40" t="s">
        <v>771</v>
      </c>
    </row>
    <row r="46" spans="1:8" x14ac:dyDescent="0.25">
      <c r="A46" s="40"/>
      <c r="B46" s="40" t="s">
        <v>415</v>
      </c>
      <c r="C46" s="40" t="s">
        <v>508</v>
      </c>
      <c r="D46" s="40">
        <v>-0.33</v>
      </c>
      <c r="E46" s="40">
        <v>-0.32</v>
      </c>
      <c r="F46" s="40">
        <v>-0.47</v>
      </c>
      <c r="G46" s="40">
        <v>-0.19</v>
      </c>
      <c r="H46" s="40" t="s">
        <v>772</v>
      </c>
    </row>
    <row r="47" spans="1:8" x14ac:dyDescent="0.25">
      <c r="A47" s="40" t="s">
        <v>64</v>
      </c>
      <c r="B47" s="40">
        <v>7.0000000000000001E-3</v>
      </c>
      <c r="C47" s="40">
        <v>1E-3</v>
      </c>
      <c r="D47" s="40">
        <v>0</v>
      </c>
      <c r="E47" s="40">
        <v>0</v>
      </c>
      <c r="F47" s="40">
        <v>0</v>
      </c>
      <c r="G47" s="40">
        <v>0</v>
      </c>
      <c r="H47" s="40">
        <v>1.7000000000000001E-2</v>
      </c>
    </row>
    <row r="48" spans="1:8" x14ac:dyDescent="0.25">
      <c r="A48" s="40" t="s">
        <v>577</v>
      </c>
      <c r="B48" s="40">
        <v>-2.86E-2</v>
      </c>
      <c r="C48" s="40">
        <v>3.0899999999999999E-3</v>
      </c>
      <c r="D48" s="40">
        <v>-3.0800000000000001E-2</v>
      </c>
      <c r="E48" s="40">
        <v>-1.1299999999999999E-2</v>
      </c>
      <c r="F48" s="40" t="s">
        <v>773</v>
      </c>
      <c r="G48" s="40">
        <v>9.2499999999999995E-3</v>
      </c>
      <c r="H48" s="40">
        <v>-1.8599999999999998E-2</v>
      </c>
    </row>
    <row r="49" spans="1:8" x14ac:dyDescent="0.25">
      <c r="A49" s="40"/>
      <c r="B49" s="40" t="s">
        <v>659</v>
      </c>
      <c r="C49" s="40">
        <v>-0.15</v>
      </c>
      <c r="D49" s="40" t="s">
        <v>347</v>
      </c>
      <c r="E49" s="40" t="s">
        <v>389</v>
      </c>
      <c r="F49" s="40">
        <v>-2.89</v>
      </c>
      <c r="G49" s="40">
        <v>-0.32</v>
      </c>
      <c r="H49" s="40" t="s">
        <v>617</v>
      </c>
    </row>
    <row r="50" spans="1:8" x14ac:dyDescent="0.25">
      <c r="A50" s="40" t="s">
        <v>64</v>
      </c>
      <c r="B50" s="40">
        <v>4.0000000000000001E-3</v>
      </c>
      <c r="C50" s="40">
        <v>0</v>
      </c>
      <c r="D50" s="40">
        <v>4.0000000000000001E-3</v>
      </c>
      <c r="E50" s="40">
        <v>1E-3</v>
      </c>
      <c r="F50" s="40">
        <v>1.4999999999999999E-2</v>
      </c>
      <c r="G50" s="40">
        <v>0</v>
      </c>
      <c r="H50" s="40">
        <v>1E-3</v>
      </c>
    </row>
    <row r="51" spans="1:8" x14ac:dyDescent="0.25">
      <c r="A51" s="40" t="s">
        <v>579</v>
      </c>
      <c r="B51" s="40">
        <v>-4.0300000000000002E-2</v>
      </c>
      <c r="C51" s="40">
        <v>3.7699999999999999E-3</v>
      </c>
      <c r="D51" s="40">
        <v>-2.6599999999999999E-2</v>
      </c>
      <c r="E51" s="40">
        <v>-1.04E-2</v>
      </c>
      <c r="F51" s="40" t="s">
        <v>774</v>
      </c>
      <c r="G51" s="40">
        <v>1.14E-2</v>
      </c>
      <c r="H51" s="40">
        <v>-3.3300000000000003E-2</v>
      </c>
    </row>
    <row r="52" spans="1:8" x14ac:dyDescent="0.25">
      <c r="A52" s="40"/>
      <c r="B52" s="40" t="s">
        <v>506</v>
      </c>
      <c r="C52" s="40">
        <v>-0.18</v>
      </c>
      <c r="D52" s="40" t="s">
        <v>396</v>
      </c>
      <c r="E52" s="40" t="s">
        <v>502</v>
      </c>
      <c r="F52" s="40">
        <v>-2.4900000000000002</v>
      </c>
      <c r="G52" s="40">
        <v>-0.41</v>
      </c>
      <c r="H52" s="40" t="s">
        <v>309</v>
      </c>
    </row>
    <row r="53" spans="1:8" x14ac:dyDescent="0.25">
      <c r="A53" s="40" t="s">
        <v>64</v>
      </c>
      <c r="B53" s="40">
        <v>8.0000000000000002E-3</v>
      </c>
      <c r="C53" s="40">
        <v>0</v>
      </c>
      <c r="D53" s="40">
        <v>3.0000000000000001E-3</v>
      </c>
      <c r="E53" s="40">
        <v>1E-3</v>
      </c>
      <c r="F53" s="40">
        <v>1.0999999999999999E-2</v>
      </c>
      <c r="G53" s="40">
        <v>1E-3</v>
      </c>
      <c r="H53" s="40">
        <v>4.0000000000000001E-3</v>
      </c>
    </row>
    <row r="54" spans="1:8" x14ac:dyDescent="0.25">
      <c r="A54" s="40" t="s">
        <v>580</v>
      </c>
      <c r="B54" s="40">
        <v>-1.2800000000000001E-2</v>
      </c>
      <c r="C54" s="40">
        <v>5.6600000000000001E-3</v>
      </c>
      <c r="D54" s="40">
        <v>-4.7199999999999999E-2</v>
      </c>
      <c r="E54" s="40">
        <v>-1.9900000000000001E-2</v>
      </c>
      <c r="F54" s="40" t="s">
        <v>775</v>
      </c>
      <c r="G54" s="40">
        <v>1.6500000000000001E-2</v>
      </c>
      <c r="H54" s="40">
        <v>-1.26E-2</v>
      </c>
    </row>
    <row r="55" spans="1:8" x14ac:dyDescent="0.25">
      <c r="A55" s="40"/>
      <c r="B55" s="40" t="s">
        <v>455</v>
      </c>
      <c r="C55" s="40">
        <v>-0.24</v>
      </c>
      <c r="D55" s="40" t="s">
        <v>522</v>
      </c>
      <c r="E55" s="40" t="s">
        <v>591</v>
      </c>
      <c r="F55" s="40">
        <v>-2.2999999999999998</v>
      </c>
      <c r="G55" s="40">
        <v>-0.56000000000000005</v>
      </c>
      <c r="H55" s="40" t="s">
        <v>389</v>
      </c>
    </row>
    <row r="56" spans="1:8" x14ac:dyDescent="0.25">
      <c r="A56" s="40" t="s">
        <v>64</v>
      </c>
      <c r="B56" s="40">
        <v>1E-3</v>
      </c>
      <c r="C56" s="40">
        <v>0</v>
      </c>
      <c r="D56" s="40">
        <v>8.0000000000000002E-3</v>
      </c>
      <c r="E56" s="40">
        <v>2E-3</v>
      </c>
      <c r="F56" s="40">
        <v>8.0000000000000002E-3</v>
      </c>
      <c r="G56" s="40">
        <v>1E-3</v>
      </c>
      <c r="H56" s="40">
        <v>0</v>
      </c>
    </row>
    <row r="57" spans="1:8" x14ac:dyDescent="0.25">
      <c r="A57" s="40" t="s">
        <v>582</v>
      </c>
      <c r="B57" s="40">
        <v>-2.8500000000000001E-2</v>
      </c>
      <c r="C57" s="40">
        <v>-2.01E-2</v>
      </c>
      <c r="D57" s="40">
        <v>-1.4800000000000001E-2</v>
      </c>
      <c r="E57" s="40">
        <v>4.5700000000000003E-3</v>
      </c>
      <c r="F57" s="40" t="s">
        <v>776</v>
      </c>
      <c r="G57" s="40">
        <v>-3.2899999999999999E-2</v>
      </c>
      <c r="H57" s="40">
        <v>-2.07E-2</v>
      </c>
    </row>
    <row r="58" spans="1:8" x14ac:dyDescent="0.25">
      <c r="A58" s="40"/>
      <c r="B58" s="40" t="s">
        <v>464</v>
      </c>
      <c r="C58" s="40" t="s">
        <v>395</v>
      </c>
      <c r="D58" s="40" t="s">
        <v>327</v>
      </c>
      <c r="E58" s="40">
        <v>-0.26</v>
      </c>
      <c r="F58" s="40">
        <v>-2.36</v>
      </c>
      <c r="G58" s="40" t="s">
        <v>315</v>
      </c>
      <c r="H58" s="40" t="s">
        <v>395</v>
      </c>
    </row>
    <row r="59" spans="1:8" x14ac:dyDescent="0.25">
      <c r="A59" s="40" t="s">
        <v>64</v>
      </c>
      <c r="B59" s="40">
        <v>4.0000000000000001E-3</v>
      </c>
      <c r="C59" s="40">
        <v>2E-3</v>
      </c>
      <c r="D59" s="40">
        <v>1E-3</v>
      </c>
      <c r="E59" s="40">
        <v>0</v>
      </c>
      <c r="F59" s="40">
        <v>8.0000000000000002E-3</v>
      </c>
      <c r="G59" s="40">
        <v>5.0000000000000001E-3</v>
      </c>
      <c r="H59" s="40">
        <v>1E-3</v>
      </c>
    </row>
    <row r="60" spans="1:8" x14ac:dyDescent="0.25">
      <c r="A60" s="40" t="s">
        <v>583</v>
      </c>
      <c r="B60" s="40">
        <v>-1.8800000000000001E-2</v>
      </c>
      <c r="C60" s="40">
        <v>-5.6699999999999997E-3</v>
      </c>
      <c r="D60" s="40">
        <v>-2.6100000000000002E-2</v>
      </c>
      <c r="E60" s="40" t="s">
        <v>777</v>
      </c>
      <c r="F60" s="40">
        <v>-2.0400000000000001E-2</v>
      </c>
      <c r="G60" s="40">
        <v>2.2599999999999999E-2</v>
      </c>
      <c r="H60" s="40">
        <v>4.19E-2</v>
      </c>
    </row>
    <row r="61" spans="1:8" x14ac:dyDescent="0.25">
      <c r="A61" s="40"/>
      <c r="B61" s="40" t="s">
        <v>572</v>
      </c>
      <c r="C61" s="40" t="s">
        <v>357</v>
      </c>
      <c r="D61" s="40" t="s">
        <v>428</v>
      </c>
      <c r="E61" s="40" t="s">
        <v>566</v>
      </c>
      <c r="F61" s="40" t="s">
        <v>300</v>
      </c>
      <c r="G61" s="40">
        <v>-0.87</v>
      </c>
      <c r="H61" s="40">
        <v>-1.57</v>
      </c>
    </row>
    <row r="62" spans="1:8" x14ac:dyDescent="0.25">
      <c r="A62" s="40" t="s">
        <v>64</v>
      </c>
      <c r="B62" s="40">
        <v>2E-3</v>
      </c>
      <c r="C62" s="40">
        <v>0</v>
      </c>
      <c r="D62" s="40">
        <v>3.0000000000000001E-3</v>
      </c>
      <c r="E62" s="40">
        <v>0.01</v>
      </c>
      <c r="F62" s="40">
        <v>2E-3</v>
      </c>
      <c r="G62" s="40">
        <v>3.0000000000000001E-3</v>
      </c>
      <c r="H62" s="40">
        <v>6.0000000000000001E-3</v>
      </c>
    </row>
    <row r="63" spans="1:8" x14ac:dyDescent="0.25">
      <c r="A63" s="40" t="s">
        <v>585</v>
      </c>
      <c r="B63" s="40">
        <v>-9.9299999999999996E-3</v>
      </c>
      <c r="C63" s="40">
        <v>4.5100000000000001E-4</v>
      </c>
      <c r="D63" s="40">
        <v>-3.44E-2</v>
      </c>
      <c r="E63" s="40" t="s">
        <v>778</v>
      </c>
      <c r="F63" s="40">
        <v>-3.0599999999999999E-2</v>
      </c>
      <c r="G63" s="40">
        <v>7.5199999999999998E-3</v>
      </c>
      <c r="H63" s="40" t="s">
        <v>779</v>
      </c>
    </row>
    <row r="64" spans="1:8" x14ac:dyDescent="0.25">
      <c r="A64" s="40"/>
      <c r="B64" s="40" t="s">
        <v>604</v>
      </c>
      <c r="C64" s="40">
        <v>-0.02</v>
      </c>
      <c r="D64" s="40" t="s">
        <v>415</v>
      </c>
      <c r="E64" s="40" t="s">
        <v>780</v>
      </c>
      <c r="F64" s="40" t="s">
        <v>501</v>
      </c>
      <c r="G64" s="40">
        <v>-0.28000000000000003</v>
      </c>
      <c r="H64" s="40">
        <v>-2.39</v>
      </c>
    </row>
    <row r="65" spans="1:8" x14ac:dyDescent="0.25">
      <c r="A65" s="40" t="s">
        <v>64</v>
      </c>
      <c r="B65" s="40">
        <v>0</v>
      </c>
      <c r="C65" s="40">
        <v>0</v>
      </c>
      <c r="D65" s="40">
        <v>5.0000000000000001E-3</v>
      </c>
      <c r="E65" s="40">
        <v>1.9E-2</v>
      </c>
      <c r="F65" s="40">
        <v>4.0000000000000001E-3</v>
      </c>
      <c r="G65" s="40">
        <v>0</v>
      </c>
      <c r="H65" s="40">
        <v>1.4E-2</v>
      </c>
    </row>
    <row r="66" spans="1:8" x14ac:dyDescent="0.25">
      <c r="A66" s="40" t="s">
        <v>589</v>
      </c>
      <c r="B66" s="40">
        <v>-3.9199999999999999E-2</v>
      </c>
      <c r="C66" s="40" t="s">
        <v>781</v>
      </c>
      <c r="D66" s="40">
        <v>2.53E-2</v>
      </c>
      <c r="E66" s="40" t="s">
        <v>782</v>
      </c>
      <c r="F66" s="40">
        <v>-1.2500000000000001E-2</v>
      </c>
      <c r="G66" s="40">
        <v>1.12E-2</v>
      </c>
      <c r="H66" s="40">
        <v>9.9500000000000001E-4</v>
      </c>
    </row>
    <row r="67" spans="1:8" x14ac:dyDescent="0.25">
      <c r="A67" s="40"/>
      <c r="B67" s="40" t="s">
        <v>460</v>
      </c>
      <c r="C67" s="40">
        <v>-2.86</v>
      </c>
      <c r="D67" s="40">
        <v>-0.91</v>
      </c>
      <c r="E67" s="40" t="s">
        <v>499</v>
      </c>
      <c r="F67" s="40" t="s">
        <v>306</v>
      </c>
      <c r="G67" s="40">
        <v>-0.33</v>
      </c>
      <c r="H67" s="40">
        <v>-0.03</v>
      </c>
    </row>
    <row r="68" spans="1:8" x14ac:dyDescent="0.25">
      <c r="A68" s="40" t="s">
        <v>64</v>
      </c>
      <c r="B68" s="40">
        <v>4.0000000000000001E-3</v>
      </c>
      <c r="C68" s="40">
        <v>6.0000000000000001E-3</v>
      </c>
      <c r="D68" s="40">
        <v>1E-3</v>
      </c>
      <c r="E68" s="40">
        <v>8.9999999999999993E-3</v>
      </c>
      <c r="F68" s="40">
        <v>0</v>
      </c>
      <c r="G68" s="40">
        <v>0</v>
      </c>
      <c r="H68" s="40">
        <v>0</v>
      </c>
    </row>
    <row r="69" spans="1:8" x14ac:dyDescent="0.25">
      <c r="A69" s="40" t="s">
        <v>590</v>
      </c>
      <c r="B69" s="40">
        <v>-1.26E-2</v>
      </c>
      <c r="C69" s="40" t="s">
        <v>783</v>
      </c>
      <c r="D69" s="40">
        <v>8.7100000000000007E-3</v>
      </c>
      <c r="E69" s="40" t="s">
        <v>784</v>
      </c>
      <c r="F69" s="40">
        <v>-7.2700000000000004E-3</v>
      </c>
      <c r="G69" s="40">
        <v>1.06E-2</v>
      </c>
      <c r="H69" s="40">
        <v>1.9099999999999999E-2</v>
      </c>
    </row>
    <row r="70" spans="1:8" x14ac:dyDescent="0.25">
      <c r="A70" s="40"/>
      <c r="B70" s="40" t="s">
        <v>484</v>
      </c>
      <c r="C70" s="40">
        <v>-2.75</v>
      </c>
      <c r="D70" s="40">
        <v>-0.51</v>
      </c>
      <c r="E70" s="40" t="s">
        <v>785</v>
      </c>
      <c r="F70" s="40" t="s">
        <v>308</v>
      </c>
      <c r="G70" s="40">
        <v>-0.33</v>
      </c>
      <c r="H70" s="40">
        <v>-0.83</v>
      </c>
    </row>
    <row r="71" spans="1:8" x14ac:dyDescent="0.25">
      <c r="A71" s="40" t="s">
        <v>64</v>
      </c>
      <c r="B71" s="40">
        <v>1E-3</v>
      </c>
      <c r="C71" s="40">
        <v>6.0000000000000001E-3</v>
      </c>
      <c r="D71" s="40">
        <v>0</v>
      </c>
      <c r="E71" s="40">
        <v>1.7999999999999999E-2</v>
      </c>
      <c r="F71" s="40">
        <v>0</v>
      </c>
      <c r="G71" s="40">
        <v>1E-3</v>
      </c>
      <c r="H71" s="40">
        <v>1E-3</v>
      </c>
    </row>
    <row r="72" spans="1:8" x14ac:dyDescent="0.25">
      <c r="A72" s="40" t="s">
        <v>592</v>
      </c>
      <c r="B72" s="40">
        <v>3.9500000000000004E-3</v>
      </c>
      <c r="C72" s="40">
        <v>2.0500000000000002E-3</v>
      </c>
      <c r="D72" s="40">
        <v>-2.63E-3</v>
      </c>
      <c r="E72" s="40" t="s">
        <v>786</v>
      </c>
      <c r="F72" s="40">
        <v>1.2899999999999999E-3</v>
      </c>
      <c r="G72" s="40">
        <v>8.5499999999999997E-4</v>
      </c>
      <c r="H72" s="40">
        <v>2.2799999999999999E-3</v>
      </c>
    </row>
    <row r="73" spans="1:8" x14ac:dyDescent="0.25">
      <c r="A73" s="40"/>
      <c r="B73" s="40">
        <v>-1.0900000000000001</v>
      </c>
      <c r="C73" s="40">
        <v>-0.67</v>
      </c>
      <c r="D73" s="40" t="s">
        <v>597</v>
      </c>
      <c r="E73" s="40">
        <v>-2.19</v>
      </c>
      <c r="F73" s="40">
        <v>-0.27</v>
      </c>
      <c r="G73" s="40">
        <v>-0.16</v>
      </c>
      <c r="H73" s="40">
        <v>-0.48</v>
      </c>
    </row>
    <row r="74" spans="1:8" x14ac:dyDescent="0.25">
      <c r="A74" s="40" t="s">
        <v>64</v>
      </c>
      <c r="B74" s="40">
        <v>2E-3</v>
      </c>
      <c r="C74" s="40">
        <v>0</v>
      </c>
      <c r="D74" s="40">
        <v>1E-3</v>
      </c>
      <c r="E74" s="40">
        <v>7.0000000000000001E-3</v>
      </c>
      <c r="F74" s="40">
        <v>0</v>
      </c>
      <c r="G74" s="40">
        <v>0</v>
      </c>
      <c r="H74" s="40">
        <v>0</v>
      </c>
    </row>
    <row r="75" spans="1:8" x14ac:dyDescent="0.25">
      <c r="A75" s="40" t="s">
        <v>593</v>
      </c>
      <c r="B75" s="40" t="s">
        <v>990</v>
      </c>
      <c r="C75" s="40" t="s">
        <v>992</v>
      </c>
      <c r="D75" s="40">
        <v>2.2499999999999998E-3</v>
      </c>
      <c r="E75" s="40">
        <v>2.9100000000000003E-4</v>
      </c>
      <c r="F75" s="40">
        <v>-4.7800000000000004E-3</v>
      </c>
      <c r="G75" s="40">
        <v>-1.14E-3</v>
      </c>
      <c r="H75" s="40">
        <v>6.9499999999999996E-3</v>
      </c>
    </row>
    <row r="76" spans="1:8" x14ac:dyDescent="0.25">
      <c r="A76" s="40"/>
      <c r="B76" s="40">
        <v>-1.61</v>
      </c>
      <c r="C76" s="40">
        <v>-1.29</v>
      </c>
      <c r="D76" s="40" t="s">
        <v>358</v>
      </c>
      <c r="E76" s="40">
        <v>-0.08</v>
      </c>
      <c r="F76" s="40" t="s">
        <v>466</v>
      </c>
      <c r="G76" s="40" t="s">
        <v>373</v>
      </c>
      <c r="H76" s="40">
        <v>-1.38</v>
      </c>
    </row>
    <row r="77" spans="1:8" x14ac:dyDescent="0.25">
      <c r="A77" s="40" t="s">
        <v>64</v>
      </c>
      <c r="B77" s="40">
        <v>3.0000000000000001E-3</v>
      </c>
      <c r="C77" s="40">
        <v>2E-3</v>
      </c>
      <c r="D77" s="40">
        <v>6.0000000000000001E-3</v>
      </c>
      <c r="E77" s="40">
        <v>0</v>
      </c>
      <c r="F77" s="40">
        <v>2E-3</v>
      </c>
      <c r="G77" s="40">
        <v>0</v>
      </c>
      <c r="H77" s="40">
        <v>3.0000000000000001E-3</v>
      </c>
    </row>
    <row r="78" spans="1:8" x14ac:dyDescent="0.25">
      <c r="A78" s="40" t="s">
        <v>595</v>
      </c>
      <c r="B78" s="40" t="s">
        <v>991</v>
      </c>
      <c r="C78" s="40" t="s">
        <v>993</v>
      </c>
      <c r="D78" s="40">
        <v>6.0800000000000003E-3</v>
      </c>
      <c r="E78" s="40" t="s">
        <v>787</v>
      </c>
      <c r="F78" s="40">
        <v>7.26E-3</v>
      </c>
      <c r="G78" s="40">
        <v>-5.1900000000000002E-3</v>
      </c>
      <c r="H78" s="40">
        <v>-2.5900000000000001E-4</v>
      </c>
    </row>
    <row r="79" spans="1:8" x14ac:dyDescent="0.25">
      <c r="A79" s="40"/>
      <c r="B79" s="40">
        <v>-0.59</v>
      </c>
      <c r="C79" s="40" t="s">
        <v>348</v>
      </c>
      <c r="D79" s="40">
        <v>-0.13</v>
      </c>
      <c r="E79" s="40">
        <v>-4.82</v>
      </c>
      <c r="F79" s="40">
        <v>-1.4</v>
      </c>
      <c r="G79" s="40" t="s">
        <v>575</v>
      </c>
      <c r="H79" s="40" t="s">
        <v>443</v>
      </c>
    </row>
    <row r="80" spans="1:8" x14ac:dyDescent="0.25">
      <c r="A80" s="40" t="s">
        <v>64</v>
      </c>
      <c r="B80" s="40">
        <v>0</v>
      </c>
      <c r="C80" s="40">
        <v>0</v>
      </c>
      <c r="D80" s="40">
        <v>0</v>
      </c>
      <c r="E80" s="40">
        <v>2.7E-2</v>
      </c>
      <c r="F80" s="40">
        <v>5.0000000000000001E-3</v>
      </c>
      <c r="G80" s="40">
        <v>3.0000000000000001E-3</v>
      </c>
      <c r="H80" s="40">
        <v>0</v>
      </c>
    </row>
    <row r="81" spans="1:8" x14ac:dyDescent="0.25">
      <c r="A81" s="40" t="s">
        <v>598</v>
      </c>
      <c r="B81" s="40" t="s">
        <v>163</v>
      </c>
      <c r="C81" s="40" t="s">
        <v>994</v>
      </c>
      <c r="D81" s="40" t="s">
        <v>156</v>
      </c>
      <c r="E81" s="40" t="s">
        <v>157</v>
      </c>
      <c r="F81" s="40" t="s">
        <v>716</v>
      </c>
      <c r="G81" s="40">
        <v>-6.6600000000000001E-3</v>
      </c>
      <c r="H81" s="40">
        <v>-6.11E-3</v>
      </c>
    </row>
    <row r="82" spans="1:8" x14ac:dyDescent="0.25">
      <c r="A82" s="40"/>
      <c r="B82" s="40" t="s">
        <v>381</v>
      </c>
      <c r="C82" s="40" t="s">
        <v>312</v>
      </c>
      <c r="D82" s="40">
        <v>-2.59</v>
      </c>
      <c r="E82" s="40">
        <v>-4.09</v>
      </c>
      <c r="F82" s="40">
        <v>-2.0699999999999998</v>
      </c>
      <c r="G82" s="40" t="s">
        <v>788</v>
      </c>
      <c r="H82" s="40" t="s">
        <v>366</v>
      </c>
    </row>
    <row r="83" spans="1:8" x14ac:dyDescent="0.25">
      <c r="A83" s="40" t="s">
        <v>64</v>
      </c>
      <c r="B83" s="40">
        <v>0</v>
      </c>
      <c r="C83" s="40">
        <v>1E-3</v>
      </c>
      <c r="D83" s="40">
        <v>1.0999999999999999E-2</v>
      </c>
      <c r="E83" s="40">
        <v>2.9000000000000001E-2</v>
      </c>
      <c r="F83" s="40">
        <v>0.01</v>
      </c>
      <c r="G83" s="40">
        <v>5.0000000000000001E-3</v>
      </c>
      <c r="H83" s="40">
        <v>3.0000000000000001E-3</v>
      </c>
    </row>
    <row r="84" spans="1:8" x14ac:dyDescent="0.25">
      <c r="A84" s="40" t="s">
        <v>599</v>
      </c>
      <c r="B84" s="40">
        <v>2.63E-3</v>
      </c>
      <c r="C84" s="40" t="s">
        <v>995</v>
      </c>
      <c r="D84" s="40">
        <v>1.07E-3</v>
      </c>
      <c r="E84" s="40" t="s">
        <v>789</v>
      </c>
      <c r="F84" s="40">
        <v>-7.8799999999999996E-4</v>
      </c>
      <c r="G84" s="40">
        <v>-1.47E-4</v>
      </c>
      <c r="H84" s="40">
        <v>-4.8500000000000001E-3</v>
      </c>
    </row>
    <row r="85" spans="1:8" x14ac:dyDescent="0.25">
      <c r="A85" s="40"/>
      <c r="B85" s="40">
        <v>-0.99</v>
      </c>
      <c r="C85" s="40">
        <v>-0.71</v>
      </c>
      <c r="D85" s="40">
        <v>-1.38</v>
      </c>
      <c r="E85" s="40">
        <v>-3.09</v>
      </c>
      <c r="F85" s="40" t="s">
        <v>456</v>
      </c>
      <c r="G85" s="40" t="s">
        <v>380</v>
      </c>
      <c r="H85" s="40" t="s">
        <v>446</v>
      </c>
    </row>
    <row r="86" spans="1:8" x14ac:dyDescent="0.25">
      <c r="A86" s="40" t="s">
        <v>64</v>
      </c>
      <c r="B86" s="40">
        <v>1E-3</v>
      </c>
      <c r="C86" s="40">
        <v>1E-3</v>
      </c>
      <c r="D86" s="40">
        <v>3.0000000000000001E-3</v>
      </c>
      <c r="E86" s="40">
        <v>1.6E-2</v>
      </c>
      <c r="F86" s="40">
        <v>0</v>
      </c>
      <c r="G86" s="40">
        <v>0</v>
      </c>
      <c r="H86" s="40">
        <v>2E-3</v>
      </c>
    </row>
    <row r="87" spans="1:8" x14ac:dyDescent="0.25">
      <c r="A87" s="40" t="s">
        <v>600</v>
      </c>
      <c r="B87" s="40" t="s">
        <v>790</v>
      </c>
      <c r="C87" s="40">
        <v>-1.91E-3</v>
      </c>
      <c r="D87" s="40">
        <v>-5.7499999999999999E-3</v>
      </c>
      <c r="E87" s="40">
        <v>6.9699999999999996E-3</v>
      </c>
      <c r="F87" s="40">
        <v>-3.14E-3</v>
      </c>
      <c r="G87" s="40">
        <v>-9.1599999999999997E-3</v>
      </c>
      <c r="H87" s="40" t="s">
        <v>791</v>
      </c>
    </row>
    <row r="88" spans="1:8" x14ac:dyDescent="0.25">
      <c r="A88" s="40"/>
      <c r="B88" s="40">
        <v>-2.41</v>
      </c>
      <c r="C88" s="40" t="s">
        <v>485</v>
      </c>
      <c r="D88" s="40" t="s">
        <v>406</v>
      </c>
      <c r="E88" s="40">
        <v>-1.95</v>
      </c>
      <c r="F88" s="40" t="s">
        <v>327</v>
      </c>
      <c r="G88" s="40" t="s">
        <v>563</v>
      </c>
      <c r="H88" s="40">
        <v>-2.41</v>
      </c>
    </row>
    <row r="89" spans="1:8" x14ac:dyDescent="0.25">
      <c r="A89" s="40" t="s">
        <v>64</v>
      </c>
      <c r="B89" s="40">
        <v>8.0000000000000002E-3</v>
      </c>
      <c r="C89" s="40">
        <v>0</v>
      </c>
      <c r="D89" s="40">
        <v>2E-3</v>
      </c>
      <c r="E89" s="40">
        <v>5.0000000000000001E-3</v>
      </c>
      <c r="F89" s="40">
        <v>1E-3</v>
      </c>
      <c r="G89" s="40">
        <v>7.0000000000000001E-3</v>
      </c>
      <c r="H89" s="40">
        <v>1.4E-2</v>
      </c>
    </row>
    <row r="90" spans="1:8" x14ac:dyDescent="0.25">
      <c r="A90" s="40" t="s">
        <v>601</v>
      </c>
      <c r="B90" s="40">
        <v>2.47E-3</v>
      </c>
      <c r="C90" s="40">
        <v>-1.9400000000000001E-3</v>
      </c>
      <c r="D90" s="40">
        <v>-3.5300000000000002E-3</v>
      </c>
      <c r="E90" s="40">
        <v>-3.9199999999999997E-5</v>
      </c>
      <c r="F90" s="40">
        <v>-5.2300000000000003E-3</v>
      </c>
      <c r="G90" s="40">
        <v>-9.4200000000000002E-4</v>
      </c>
      <c r="H90" s="40" t="s">
        <v>792</v>
      </c>
    </row>
    <row r="91" spans="1:8" x14ac:dyDescent="0.25">
      <c r="A91" s="40"/>
      <c r="B91" s="40">
        <v>-0.73</v>
      </c>
      <c r="C91" s="40" t="s">
        <v>793</v>
      </c>
      <c r="D91" s="40" t="s">
        <v>591</v>
      </c>
      <c r="E91" s="40" t="s">
        <v>468</v>
      </c>
      <c r="F91" s="40" t="s">
        <v>432</v>
      </c>
      <c r="G91" s="40" t="s">
        <v>352</v>
      </c>
      <c r="H91" s="40">
        <v>-2.73</v>
      </c>
    </row>
    <row r="92" spans="1:8" x14ac:dyDescent="0.25">
      <c r="A92" s="40" t="s">
        <v>64</v>
      </c>
      <c r="B92" s="40">
        <v>1E-3</v>
      </c>
      <c r="C92" s="40">
        <v>0</v>
      </c>
      <c r="D92" s="40">
        <v>1E-3</v>
      </c>
      <c r="E92" s="40">
        <v>0</v>
      </c>
      <c r="F92" s="40">
        <v>4.0000000000000001E-3</v>
      </c>
      <c r="G92" s="40">
        <v>0</v>
      </c>
      <c r="H92" s="40">
        <v>1.2999999999999999E-2</v>
      </c>
    </row>
    <row r="93" spans="1:8" x14ac:dyDescent="0.25">
      <c r="A93" s="40" t="s">
        <v>602</v>
      </c>
      <c r="B93" s="40">
        <v>3.15E-3</v>
      </c>
      <c r="C93" s="40">
        <v>-3.2899999999999997E-4</v>
      </c>
      <c r="D93" s="40">
        <v>-4.7299999999999998E-3</v>
      </c>
      <c r="E93" s="40">
        <v>6.4999999999999997E-4</v>
      </c>
      <c r="F93" s="40">
        <v>-4.0000000000000001E-3</v>
      </c>
      <c r="G93" s="40">
        <v>-6.6500000000000001E-4</v>
      </c>
      <c r="H93" s="40" t="s">
        <v>794</v>
      </c>
    </row>
    <row r="94" spans="1:8" x14ac:dyDescent="0.25">
      <c r="A94" s="40"/>
      <c r="B94" s="40">
        <v>-0.9</v>
      </c>
      <c r="C94" s="40" t="s">
        <v>334</v>
      </c>
      <c r="D94" s="40" t="s">
        <v>368</v>
      </c>
      <c r="E94" s="40">
        <v>-0.17</v>
      </c>
      <c r="F94" s="40" t="s">
        <v>504</v>
      </c>
      <c r="G94" s="40" t="s">
        <v>303</v>
      </c>
      <c r="H94" s="40">
        <v>-2.2599999999999998</v>
      </c>
    </row>
    <row r="95" spans="1:8" x14ac:dyDescent="0.25">
      <c r="A95" s="40" t="s">
        <v>64</v>
      </c>
      <c r="B95" s="40">
        <v>1E-3</v>
      </c>
      <c r="C95" s="40">
        <v>0</v>
      </c>
      <c r="D95" s="40">
        <v>3.0000000000000001E-3</v>
      </c>
      <c r="E95" s="40">
        <v>0</v>
      </c>
      <c r="F95" s="40">
        <v>2E-3</v>
      </c>
      <c r="G95" s="40">
        <v>0</v>
      </c>
      <c r="H95" s="40">
        <v>0.01</v>
      </c>
    </row>
    <row r="96" spans="1:8" x14ac:dyDescent="0.25">
      <c r="A96" s="40" t="s">
        <v>605</v>
      </c>
      <c r="B96" s="40">
        <v>4.3399999999999998E-5</v>
      </c>
      <c r="C96" s="40">
        <v>8.8599999999999996E-4</v>
      </c>
      <c r="D96" s="40">
        <v>-2.7200000000000002E-3</v>
      </c>
      <c r="E96" s="40">
        <v>8.3199999999999995E-4</v>
      </c>
      <c r="F96" s="40">
        <v>-5.2500000000000003E-3</v>
      </c>
      <c r="G96" s="40">
        <v>2.6700000000000001E-3</v>
      </c>
      <c r="H96" s="40" t="s">
        <v>795</v>
      </c>
    </row>
    <row r="97" spans="1:8" x14ac:dyDescent="0.25">
      <c r="A97" s="40"/>
      <c r="B97" s="40">
        <v>-0.01</v>
      </c>
      <c r="C97" s="40">
        <v>-0.33</v>
      </c>
      <c r="D97" s="40" t="s">
        <v>394</v>
      </c>
      <c r="E97" s="40">
        <v>-0.22</v>
      </c>
      <c r="F97" s="40" t="s">
        <v>659</v>
      </c>
      <c r="G97" s="40">
        <v>-0.7</v>
      </c>
      <c r="H97" s="40">
        <v>-3.42</v>
      </c>
    </row>
    <row r="98" spans="1:8" x14ac:dyDescent="0.25">
      <c r="A98" s="40" t="s">
        <v>64</v>
      </c>
      <c r="B98" s="40">
        <v>0</v>
      </c>
      <c r="C98" s="40">
        <v>0</v>
      </c>
      <c r="D98" s="40">
        <v>1E-3</v>
      </c>
      <c r="E98" s="40">
        <v>0</v>
      </c>
      <c r="F98" s="40">
        <v>3.0000000000000001E-3</v>
      </c>
      <c r="G98" s="40">
        <v>1E-3</v>
      </c>
      <c r="H98" s="40">
        <v>1.7000000000000001E-2</v>
      </c>
    </row>
    <row r="99" spans="1:8" x14ac:dyDescent="0.25">
      <c r="A99" s="40" t="s">
        <v>606</v>
      </c>
      <c r="B99" s="40">
        <v>-2.3400000000000001E-3</v>
      </c>
      <c r="C99" s="40">
        <v>3.82E-3</v>
      </c>
      <c r="D99" s="40">
        <v>-1.9400000000000001E-3</v>
      </c>
      <c r="E99" s="40">
        <v>1.0300000000000001E-3</v>
      </c>
      <c r="F99" s="40">
        <v>-3.1700000000000001E-3</v>
      </c>
      <c r="G99" s="40">
        <v>1.1800000000000001E-3</v>
      </c>
      <c r="H99" s="40" t="s">
        <v>796</v>
      </c>
    </row>
    <row r="100" spans="1:8" x14ac:dyDescent="0.25">
      <c r="A100" s="40"/>
      <c r="B100" s="40" t="s">
        <v>449</v>
      </c>
      <c r="C100" s="40">
        <v>-1.17</v>
      </c>
      <c r="D100" s="40" t="s">
        <v>455</v>
      </c>
      <c r="E100" s="40">
        <v>-0.28000000000000003</v>
      </c>
      <c r="F100" s="40" t="s">
        <v>797</v>
      </c>
      <c r="G100" s="40">
        <v>-0.34</v>
      </c>
      <c r="H100" s="40">
        <v>-2.0499999999999998</v>
      </c>
    </row>
    <row r="101" spans="1:8" x14ac:dyDescent="0.25">
      <c r="A101" s="40" t="s">
        <v>64</v>
      </c>
      <c r="B101" s="40">
        <v>1E-3</v>
      </c>
      <c r="C101" s="40">
        <v>2E-3</v>
      </c>
      <c r="D101" s="40">
        <v>0</v>
      </c>
      <c r="E101" s="40">
        <v>0</v>
      </c>
      <c r="F101" s="40">
        <v>1E-3</v>
      </c>
      <c r="G101" s="40">
        <v>0</v>
      </c>
      <c r="H101" s="40">
        <v>7.0000000000000001E-3</v>
      </c>
    </row>
    <row r="102" spans="1:8" x14ac:dyDescent="0.25">
      <c r="A102" s="40" t="s">
        <v>608</v>
      </c>
      <c r="B102" s="40">
        <v>-1.7099999999999999E-3</v>
      </c>
      <c r="C102" s="40">
        <v>2.3999999999999998E-3</v>
      </c>
      <c r="D102" s="40">
        <v>-5.4000000000000001E-4</v>
      </c>
      <c r="E102" s="40">
        <v>2.8800000000000002E-3</v>
      </c>
      <c r="F102" s="40">
        <v>-7.6400000000000003E-4</v>
      </c>
      <c r="G102" s="40">
        <v>-1.91E-3</v>
      </c>
      <c r="H102" s="40" t="s">
        <v>716</v>
      </c>
    </row>
    <row r="103" spans="1:8" x14ac:dyDescent="0.25">
      <c r="A103" s="40"/>
      <c r="B103" s="40" t="s">
        <v>482</v>
      </c>
      <c r="C103" s="40">
        <v>-0.77</v>
      </c>
      <c r="D103" s="40" t="s">
        <v>720</v>
      </c>
      <c r="E103" s="40">
        <v>-0.85</v>
      </c>
      <c r="F103" s="40" t="s">
        <v>456</v>
      </c>
      <c r="G103" s="40" t="s">
        <v>680</v>
      </c>
      <c r="H103" s="40">
        <v>-2.44</v>
      </c>
    </row>
    <row r="104" spans="1:8" x14ac:dyDescent="0.25">
      <c r="A104" s="40" t="s">
        <v>64</v>
      </c>
      <c r="B104" s="40">
        <v>0</v>
      </c>
      <c r="C104" s="40">
        <v>1E-3</v>
      </c>
      <c r="D104" s="40">
        <v>0</v>
      </c>
      <c r="E104" s="40">
        <v>2E-3</v>
      </c>
      <c r="F104" s="40">
        <v>0</v>
      </c>
      <c r="G104" s="40">
        <v>1E-3</v>
      </c>
      <c r="H104" s="40">
        <v>1.0999999999999999E-2</v>
      </c>
    </row>
    <row r="105" spans="1:8" x14ac:dyDescent="0.25">
      <c r="A105" s="40" t="s">
        <v>609</v>
      </c>
      <c r="B105" s="40">
        <v>-1.8799999999999999E-3</v>
      </c>
      <c r="C105" s="40">
        <v>2.66E-3</v>
      </c>
      <c r="D105" s="40">
        <v>8.5099999999999998E-4</v>
      </c>
      <c r="E105" s="40">
        <v>1.09E-3</v>
      </c>
      <c r="F105" s="40">
        <v>-8.7699999999999996E-4</v>
      </c>
      <c r="G105" s="40">
        <v>4.5899999999999999E-4</v>
      </c>
      <c r="H105" s="40" t="s">
        <v>725</v>
      </c>
    </row>
    <row r="106" spans="1:8" x14ac:dyDescent="0.25">
      <c r="A106" s="40"/>
      <c r="B106" s="40" t="s">
        <v>344</v>
      </c>
      <c r="C106" s="40">
        <v>-0.78</v>
      </c>
      <c r="D106" s="40">
        <v>-0.22</v>
      </c>
      <c r="E106" s="40">
        <v>-0.28000000000000003</v>
      </c>
      <c r="F106" s="40" t="s">
        <v>476</v>
      </c>
      <c r="G106" s="40">
        <v>-0.11</v>
      </c>
      <c r="H106" s="40">
        <v>-2</v>
      </c>
    </row>
    <row r="107" spans="1:8" x14ac:dyDescent="0.25">
      <c r="A107" s="40" t="s">
        <v>64</v>
      </c>
      <c r="B107" s="40">
        <v>0</v>
      </c>
      <c r="C107" s="40">
        <v>1E-3</v>
      </c>
      <c r="D107" s="40">
        <v>0</v>
      </c>
      <c r="E107" s="40">
        <v>0</v>
      </c>
      <c r="F107" s="40">
        <v>0</v>
      </c>
      <c r="G107" s="40">
        <v>0</v>
      </c>
      <c r="H107" s="40">
        <v>7.0000000000000001E-3</v>
      </c>
    </row>
    <row r="108" spans="1:8" x14ac:dyDescent="0.25">
      <c r="A108" s="40" t="s">
        <v>612</v>
      </c>
      <c r="B108" s="40">
        <v>1.1100000000000001E-3</v>
      </c>
      <c r="C108" s="40">
        <v>1.4799999999999999E-4</v>
      </c>
      <c r="D108" s="40">
        <v>-2.2100000000000002E-3</v>
      </c>
      <c r="E108" s="40">
        <v>-1.39E-3</v>
      </c>
      <c r="F108" s="40">
        <v>1.32E-3</v>
      </c>
      <c r="G108" s="40">
        <v>1.97E-3</v>
      </c>
      <c r="H108" s="40" t="s">
        <v>798</v>
      </c>
    </row>
    <row r="109" spans="1:8" x14ac:dyDescent="0.25">
      <c r="A109" s="40"/>
      <c r="B109" s="40">
        <v>-0.32</v>
      </c>
      <c r="C109" s="40">
        <v>-0.05</v>
      </c>
      <c r="D109" s="40" t="s">
        <v>301</v>
      </c>
      <c r="E109" s="40" t="s">
        <v>388</v>
      </c>
      <c r="F109" s="40">
        <v>-0.34</v>
      </c>
      <c r="G109" s="40">
        <v>-0.52</v>
      </c>
      <c r="H109" s="40">
        <v>-3.38</v>
      </c>
    </row>
    <row r="110" spans="1:8" x14ac:dyDescent="0.25">
      <c r="A110" s="40" t="s">
        <v>64</v>
      </c>
      <c r="B110" s="40">
        <v>0</v>
      </c>
      <c r="C110" s="40">
        <v>0</v>
      </c>
      <c r="D110" s="40">
        <v>1E-3</v>
      </c>
      <c r="E110" s="40">
        <v>0</v>
      </c>
      <c r="F110" s="40">
        <v>0</v>
      </c>
      <c r="G110" s="40">
        <v>1E-3</v>
      </c>
      <c r="H110" s="40">
        <v>1.7999999999999999E-2</v>
      </c>
    </row>
    <row r="111" spans="1:8" x14ac:dyDescent="0.25">
      <c r="A111" s="40" t="s">
        <v>613</v>
      </c>
      <c r="B111" s="40">
        <v>1.0499999999999999E-3</v>
      </c>
      <c r="C111" s="40">
        <v>-4.7899999999999999E-4</v>
      </c>
      <c r="D111" s="40">
        <v>-9.810000000000001E-4</v>
      </c>
      <c r="E111" s="40">
        <v>-6.1700000000000004E-4</v>
      </c>
      <c r="F111" s="40">
        <v>4.7599999999999998E-5</v>
      </c>
      <c r="G111" s="40">
        <v>1.1400000000000001E-4</v>
      </c>
      <c r="H111" s="40" t="s">
        <v>799</v>
      </c>
    </row>
    <row r="112" spans="1:8" x14ac:dyDescent="0.25">
      <c r="A112" s="40"/>
      <c r="B112" s="40">
        <v>-0.34</v>
      </c>
      <c r="C112" s="40" t="s">
        <v>573</v>
      </c>
      <c r="D112" s="40" t="s">
        <v>357</v>
      </c>
      <c r="E112" s="40" t="s">
        <v>320</v>
      </c>
      <c r="F112" s="40">
        <v>-0.01</v>
      </c>
      <c r="G112" s="40">
        <v>-0.03</v>
      </c>
      <c r="H112" s="40">
        <v>-3.81</v>
      </c>
    </row>
    <row r="113" spans="1:8" x14ac:dyDescent="0.25">
      <c r="A113" s="40" t="s">
        <v>64</v>
      </c>
      <c r="B113" s="40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2.3E-2</v>
      </c>
    </row>
    <row r="114" spans="1:8" x14ac:dyDescent="0.25">
      <c r="A114" s="40" t="s">
        <v>614</v>
      </c>
      <c r="B114" s="40">
        <v>8.9300000000000002E-4</v>
      </c>
      <c r="C114" s="40">
        <v>1.24E-3</v>
      </c>
      <c r="D114" s="40">
        <v>-1.1800000000000001E-3</v>
      </c>
      <c r="E114" s="40">
        <v>-1.8699999999999999E-3</v>
      </c>
      <c r="F114" s="40">
        <v>-4.7800000000000002E-4</v>
      </c>
      <c r="G114" s="40">
        <v>2.47E-3</v>
      </c>
      <c r="H114" s="40" t="s">
        <v>174</v>
      </c>
    </row>
    <row r="115" spans="1:8" x14ac:dyDescent="0.25">
      <c r="A115" s="40"/>
      <c r="B115" s="40">
        <v>-0.26</v>
      </c>
      <c r="C115" s="40">
        <v>-0.38</v>
      </c>
      <c r="D115" s="40" t="s">
        <v>388</v>
      </c>
      <c r="E115" s="40" t="s">
        <v>680</v>
      </c>
      <c r="F115" s="40" t="s">
        <v>336</v>
      </c>
      <c r="G115" s="40">
        <v>-0.66</v>
      </c>
      <c r="H115" s="40">
        <v>-2.5</v>
      </c>
    </row>
    <row r="116" spans="1:8" x14ac:dyDescent="0.25">
      <c r="A116" s="40" t="s">
        <v>64</v>
      </c>
      <c r="B116" s="40">
        <v>0</v>
      </c>
      <c r="C116" s="40">
        <v>0</v>
      </c>
      <c r="D116" s="40">
        <v>0</v>
      </c>
      <c r="E116" s="40">
        <v>1E-3</v>
      </c>
      <c r="F116" s="40">
        <v>0</v>
      </c>
      <c r="G116" s="40">
        <v>1E-3</v>
      </c>
      <c r="H116" s="40">
        <v>1.2999999999999999E-2</v>
      </c>
    </row>
    <row r="117" spans="1:8" x14ac:dyDescent="0.25">
      <c r="A117" s="40" t="s">
        <v>616</v>
      </c>
      <c r="B117" s="40">
        <v>-2.1999999999999999E-2</v>
      </c>
      <c r="C117" s="40">
        <v>8.9099999999999995E-3</v>
      </c>
      <c r="D117" s="40">
        <v>-1.49E-2</v>
      </c>
      <c r="E117" s="40">
        <v>-2.7199999999999998E-2</v>
      </c>
      <c r="F117" s="40">
        <v>1.6E-2</v>
      </c>
      <c r="G117" s="40">
        <v>3.9800000000000002E-4</v>
      </c>
      <c r="H117" s="40">
        <v>2.9700000000000001E-2</v>
      </c>
    </row>
    <row r="118" spans="1:8" x14ac:dyDescent="0.25">
      <c r="A118" s="40"/>
      <c r="B118" s="40" t="s">
        <v>501</v>
      </c>
      <c r="C118" s="40">
        <v>-0.56999999999999995</v>
      </c>
      <c r="D118" s="40" t="s">
        <v>450</v>
      </c>
      <c r="E118" s="40" t="s">
        <v>361</v>
      </c>
      <c r="F118" s="40">
        <v>-0.72</v>
      </c>
      <c r="G118" s="40">
        <v>-0.01</v>
      </c>
      <c r="H118" s="40">
        <v>-1.05</v>
      </c>
    </row>
    <row r="119" spans="1:8" x14ac:dyDescent="0.25">
      <c r="A119" s="40" t="s">
        <v>64</v>
      </c>
      <c r="B119" s="40">
        <v>2E-3</v>
      </c>
      <c r="C119" s="40">
        <v>0</v>
      </c>
      <c r="D119" s="40">
        <v>1E-3</v>
      </c>
      <c r="E119" s="40">
        <v>4.0000000000000001E-3</v>
      </c>
      <c r="F119" s="40">
        <v>1E-3</v>
      </c>
      <c r="G119" s="40">
        <v>0</v>
      </c>
      <c r="H119" s="40">
        <v>3.0000000000000001E-3</v>
      </c>
    </row>
    <row r="120" spans="1:8" x14ac:dyDescent="0.25">
      <c r="A120" s="40" t="s">
        <v>619</v>
      </c>
      <c r="B120" s="40">
        <v>4.2199999999999998E-3</v>
      </c>
      <c r="C120" s="40">
        <v>1.66E-3</v>
      </c>
      <c r="D120" s="40">
        <v>-1.24E-2</v>
      </c>
      <c r="E120" s="40">
        <v>-1.3100000000000001E-2</v>
      </c>
      <c r="F120" s="40">
        <v>-1.2999999999999999E-2</v>
      </c>
      <c r="G120" s="40">
        <v>-4.7299999999999998E-3</v>
      </c>
      <c r="H120" s="40">
        <v>2.9700000000000001E-2</v>
      </c>
    </row>
    <row r="121" spans="1:8" x14ac:dyDescent="0.25">
      <c r="A121" s="40"/>
      <c r="B121" s="40">
        <v>-0.43</v>
      </c>
      <c r="C121" s="40">
        <v>-0.21</v>
      </c>
      <c r="D121" s="40" t="s">
        <v>383</v>
      </c>
      <c r="E121" s="40" t="s">
        <v>505</v>
      </c>
      <c r="F121" s="40" t="s">
        <v>300</v>
      </c>
      <c r="G121" s="40" t="s">
        <v>306</v>
      </c>
      <c r="H121" s="40">
        <v>-1.98</v>
      </c>
    </row>
    <row r="122" spans="1:8" x14ac:dyDescent="0.25">
      <c r="A122" s="40" t="s">
        <v>64</v>
      </c>
      <c r="B122" s="40">
        <v>0</v>
      </c>
      <c r="C122" s="40">
        <v>0</v>
      </c>
      <c r="D122" s="40">
        <v>2E-3</v>
      </c>
      <c r="E122" s="40">
        <v>4.0000000000000001E-3</v>
      </c>
      <c r="F122" s="40">
        <v>3.0000000000000001E-3</v>
      </c>
      <c r="G122" s="40">
        <v>0</v>
      </c>
      <c r="H122" s="40">
        <v>1.0999999999999999E-2</v>
      </c>
    </row>
    <row r="123" spans="1:8" x14ac:dyDescent="0.25">
      <c r="A123" s="40" t="s">
        <v>621</v>
      </c>
      <c r="B123" s="40">
        <v>1.8E-3</v>
      </c>
      <c r="C123" s="40">
        <v>-3.49E-3</v>
      </c>
      <c r="D123" s="40">
        <v>-1.18E-2</v>
      </c>
      <c r="E123" s="40">
        <v>-1.1299999999999999E-2</v>
      </c>
      <c r="F123" s="40">
        <v>-1.34E-2</v>
      </c>
      <c r="G123" s="40">
        <v>-4.6100000000000004E-3</v>
      </c>
      <c r="H123" s="40">
        <v>2.7300000000000001E-2</v>
      </c>
    </row>
    <row r="124" spans="1:8" x14ac:dyDescent="0.25">
      <c r="A124" s="40"/>
      <c r="B124" s="40">
        <v>-0.16</v>
      </c>
      <c r="C124" s="40" t="s">
        <v>304</v>
      </c>
      <c r="D124" s="40" t="s">
        <v>428</v>
      </c>
      <c r="E124" s="40" t="s">
        <v>509</v>
      </c>
      <c r="F124" s="40" t="s">
        <v>462</v>
      </c>
      <c r="G124" s="40" t="s">
        <v>578</v>
      </c>
      <c r="H124" s="40">
        <v>-1.72</v>
      </c>
    </row>
    <row r="125" spans="1:8" x14ac:dyDescent="0.25">
      <c r="A125" s="40" t="s">
        <v>64</v>
      </c>
      <c r="B125" s="40">
        <v>0</v>
      </c>
      <c r="C125" s="40">
        <v>0</v>
      </c>
      <c r="D125" s="40">
        <v>2E-3</v>
      </c>
      <c r="E125" s="40">
        <v>3.0000000000000001E-3</v>
      </c>
      <c r="F125" s="40">
        <v>3.0000000000000001E-3</v>
      </c>
      <c r="G125" s="40">
        <v>0</v>
      </c>
      <c r="H125" s="40">
        <v>8.0000000000000002E-3</v>
      </c>
    </row>
    <row r="126" spans="1:8" x14ac:dyDescent="0.25">
      <c r="A126" s="40" t="s">
        <v>622</v>
      </c>
      <c r="B126" s="40">
        <v>1.89E-3</v>
      </c>
      <c r="C126" s="40">
        <v>-3.14E-3</v>
      </c>
      <c r="D126" s="40">
        <v>-1.2200000000000001E-2</v>
      </c>
      <c r="E126" s="40">
        <v>-1.18E-2</v>
      </c>
      <c r="F126" s="40">
        <v>-4.81E-3</v>
      </c>
      <c r="G126" s="40">
        <v>-6.9699999999999996E-3</v>
      </c>
      <c r="H126" s="40">
        <v>2.5399999999999999E-2</v>
      </c>
    </row>
    <row r="127" spans="1:8" x14ac:dyDescent="0.25">
      <c r="A127" s="40"/>
      <c r="B127" s="40">
        <v>-0.18</v>
      </c>
      <c r="C127" s="40" t="s">
        <v>498</v>
      </c>
      <c r="D127" s="40" t="s">
        <v>347</v>
      </c>
      <c r="E127" s="40" t="s">
        <v>318</v>
      </c>
      <c r="F127" s="40" t="s">
        <v>498</v>
      </c>
      <c r="G127" s="40" t="s">
        <v>793</v>
      </c>
      <c r="H127" s="40">
        <v>-1.67</v>
      </c>
    </row>
    <row r="128" spans="1:8" x14ac:dyDescent="0.25">
      <c r="A128" s="40" t="s">
        <v>64</v>
      </c>
      <c r="B128" s="40">
        <v>0</v>
      </c>
      <c r="C128" s="40">
        <v>0</v>
      </c>
      <c r="D128" s="40">
        <v>2E-3</v>
      </c>
      <c r="E128" s="40">
        <v>3.0000000000000001E-3</v>
      </c>
      <c r="F128" s="40">
        <v>0</v>
      </c>
      <c r="G128" s="40">
        <v>1E-3</v>
      </c>
      <c r="H128" s="40">
        <v>7.0000000000000001E-3</v>
      </c>
    </row>
    <row r="129" spans="1:8" x14ac:dyDescent="0.25">
      <c r="A129" s="40" t="s">
        <v>624</v>
      </c>
      <c r="B129" s="40">
        <v>6.8100000000000001E-3</v>
      </c>
      <c r="C129" s="40">
        <v>3.8E-3</v>
      </c>
      <c r="D129" s="40">
        <v>-2.1399999999999999E-2</v>
      </c>
      <c r="E129" s="40">
        <v>-1.4E-2</v>
      </c>
      <c r="F129" s="40">
        <v>-3.8300000000000001E-3</v>
      </c>
      <c r="G129" s="40">
        <v>-4.3899999999999998E-3</v>
      </c>
      <c r="H129" s="40" t="s">
        <v>800</v>
      </c>
    </row>
    <row r="130" spans="1:8" x14ac:dyDescent="0.25">
      <c r="A130" s="40"/>
      <c r="B130" s="40">
        <v>-0.62</v>
      </c>
      <c r="C130" s="40">
        <v>-0.4</v>
      </c>
      <c r="D130" s="40" t="s">
        <v>718</v>
      </c>
      <c r="E130" s="40" t="s">
        <v>801</v>
      </c>
      <c r="F130" s="40" t="s">
        <v>348</v>
      </c>
      <c r="G130" s="40" t="s">
        <v>388</v>
      </c>
      <c r="H130" s="40">
        <v>-2.1800000000000002</v>
      </c>
    </row>
    <row r="131" spans="1:8" x14ac:dyDescent="0.25">
      <c r="A131" s="40" t="s">
        <v>64</v>
      </c>
      <c r="B131" s="40">
        <v>1E-3</v>
      </c>
      <c r="C131" s="40">
        <v>0</v>
      </c>
      <c r="D131" s="40">
        <v>6.0000000000000001E-3</v>
      </c>
      <c r="E131" s="40">
        <v>4.0000000000000001E-3</v>
      </c>
      <c r="F131" s="40">
        <v>0</v>
      </c>
      <c r="G131" s="40">
        <v>0</v>
      </c>
      <c r="H131" s="40">
        <v>1.2999999999999999E-2</v>
      </c>
    </row>
    <row r="132" spans="1:8" x14ac:dyDescent="0.25">
      <c r="A132" s="40" t="s">
        <v>625</v>
      </c>
      <c r="B132" s="40">
        <v>-1.5599999999999999E-2</v>
      </c>
      <c r="C132" s="40">
        <v>7.5100000000000002E-3</v>
      </c>
      <c r="D132" s="40">
        <v>-3.5999999999999999E-3</v>
      </c>
      <c r="E132" s="40">
        <v>-1.17E-2</v>
      </c>
      <c r="F132" s="40">
        <v>-2.2100000000000002E-2</v>
      </c>
      <c r="G132" s="40">
        <v>1.2699999999999999E-2</v>
      </c>
      <c r="H132" s="40">
        <v>1.6299999999999999E-2</v>
      </c>
    </row>
    <row r="133" spans="1:8" x14ac:dyDescent="0.25">
      <c r="A133" s="40"/>
      <c r="B133" s="40" t="s">
        <v>323</v>
      </c>
      <c r="C133" s="40">
        <v>-0.43</v>
      </c>
      <c r="D133" s="40" t="s">
        <v>373</v>
      </c>
      <c r="E133" s="40" t="s">
        <v>351</v>
      </c>
      <c r="F133" s="40" t="s">
        <v>511</v>
      </c>
      <c r="G133" s="40">
        <v>-0.47</v>
      </c>
      <c r="H133" s="40">
        <v>-0.66</v>
      </c>
    </row>
    <row r="134" spans="1:8" x14ac:dyDescent="0.25">
      <c r="A134" s="40" t="s">
        <v>64</v>
      </c>
      <c r="B134" s="40">
        <v>2E-3</v>
      </c>
      <c r="C134" s="40">
        <v>0</v>
      </c>
      <c r="D134" s="40">
        <v>0</v>
      </c>
      <c r="E134" s="40">
        <v>1E-3</v>
      </c>
      <c r="F134" s="40">
        <v>3.0000000000000001E-3</v>
      </c>
      <c r="G134" s="40">
        <v>1E-3</v>
      </c>
      <c r="H134" s="40">
        <v>1E-3</v>
      </c>
    </row>
    <row r="135" spans="1:8" x14ac:dyDescent="0.25">
      <c r="A135" s="40" t="s">
        <v>627</v>
      </c>
      <c r="B135" s="40">
        <v>-1.03E-2</v>
      </c>
      <c r="C135" s="40">
        <v>1.4999999999999999E-2</v>
      </c>
      <c r="D135" s="40">
        <v>-5.7800000000000004E-3</v>
      </c>
      <c r="E135" s="40">
        <v>-9.6900000000000007E-3</v>
      </c>
      <c r="F135" s="40">
        <v>-2.5899999999999999E-2</v>
      </c>
      <c r="G135" s="40">
        <v>9.8600000000000007E-3</v>
      </c>
      <c r="H135" s="40">
        <v>1.6299999999999999E-2</v>
      </c>
    </row>
    <row r="136" spans="1:8" x14ac:dyDescent="0.25">
      <c r="A136" s="40"/>
      <c r="B136" s="40" t="s">
        <v>408</v>
      </c>
      <c r="C136" s="40">
        <v>-0.93</v>
      </c>
      <c r="D136" s="40" t="s">
        <v>500</v>
      </c>
      <c r="E136" s="40" t="s">
        <v>377</v>
      </c>
      <c r="F136" s="40" t="s">
        <v>328</v>
      </c>
      <c r="G136" s="40">
        <v>-0.4</v>
      </c>
      <c r="H136" s="40">
        <v>-0.63</v>
      </c>
    </row>
    <row r="137" spans="1:8" x14ac:dyDescent="0.25">
      <c r="A137" s="40" t="s">
        <v>64</v>
      </c>
      <c r="B137" s="40">
        <v>1E-3</v>
      </c>
      <c r="C137" s="40">
        <v>2E-3</v>
      </c>
      <c r="D137" s="40">
        <v>0</v>
      </c>
      <c r="E137" s="40">
        <v>1E-3</v>
      </c>
      <c r="F137" s="40">
        <v>5.0000000000000001E-3</v>
      </c>
      <c r="G137" s="40">
        <v>1E-3</v>
      </c>
      <c r="H137" s="40">
        <v>1E-3</v>
      </c>
    </row>
    <row r="138" spans="1:8" x14ac:dyDescent="0.25">
      <c r="A138" s="40" t="s">
        <v>628</v>
      </c>
      <c r="B138" s="40">
        <v>-6.3099999999999996E-3</v>
      </c>
      <c r="C138" s="40">
        <v>9.8200000000000006E-3</v>
      </c>
      <c r="D138" s="40">
        <v>-4.9100000000000003E-3</v>
      </c>
      <c r="E138" s="40">
        <v>-8.7899999999999992E-3</v>
      </c>
      <c r="F138" s="40">
        <v>-2.2100000000000002E-2</v>
      </c>
      <c r="G138" s="40">
        <v>2.2699999999999999E-3</v>
      </c>
      <c r="H138" s="40">
        <v>2.5999999999999999E-2</v>
      </c>
    </row>
    <row r="139" spans="1:8" x14ac:dyDescent="0.25">
      <c r="A139" s="40"/>
      <c r="B139" s="40" t="s">
        <v>467</v>
      </c>
      <c r="C139" s="40">
        <v>-0.65</v>
      </c>
      <c r="D139" s="40" t="s">
        <v>350</v>
      </c>
      <c r="E139" s="40" t="s">
        <v>520</v>
      </c>
      <c r="F139" s="40" t="s">
        <v>511</v>
      </c>
      <c r="G139" s="40">
        <v>-0.1</v>
      </c>
      <c r="H139" s="40">
        <v>-1.06</v>
      </c>
    </row>
    <row r="140" spans="1:8" x14ac:dyDescent="0.25">
      <c r="A140" s="40" t="s">
        <v>64</v>
      </c>
      <c r="B140" s="40">
        <v>0</v>
      </c>
      <c r="C140" s="40">
        <v>1E-3</v>
      </c>
      <c r="D140" s="40">
        <v>0</v>
      </c>
      <c r="E140" s="40">
        <v>1E-3</v>
      </c>
      <c r="F140" s="40">
        <v>4.0000000000000001E-3</v>
      </c>
      <c r="G140" s="40">
        <v>0</v>
      </c>
      <c r="H140" s="40">
        <v>4.0000000000000001E-3</v>
      </c>
    </row>
    <row r="141" spans="1:8" x14ac:dyDescent="0.25">
      <c r="A141" s="40" t="s">
        <v>629</v>
      </c>
      <c r="B141" s="40">
        <v>-6.0899999999999999E-3</v>
      </c>
      <c r="C141" s="40">
        <v>9.6299999999999997E-3</v>
      </c>
      <c r="D141" s="40">
        <v>-2.2200000000000002E-3</v>
      </c>
      <c r="E141" s="40">
        <v>-7.9100000000000004E-3</v>
      </c>
      <c r="F141" s="40">
        <v>-2.3800000000000002E-2</v>
      </c>
      <c r="G141" s="40">
        <v>1.6199999999999999E-3</v>
      </c>
      <c r="H141" s="40">
        <v>3.09E-2</v>
      </c>
    </row>
    <row r="142" spans="1:8" x14ac:dyDescent="0.25">
      <c r="A142" s="40"/>
      <c r="B142" s="40" t="s">
        <v>369</v>
      </c>
      <c r="C142" s="40">
        <v>-0.65</v>
      </c>
      <c r="D142" s="40" t="s">
        <v>720</v>
      </c>
      <c r="E142" s="40" t="s">
        <v>400</v>
      </c>
      <c r="F142" s="40" t="s">
        <v>509</v>
      </c>
      <c r="G142" s="40">
        <v>-7.0000000000000007E-2</v>
      </c>
      <c r="H142" s="40">
        <v>-1.3</v>
      </c>
    </row>
    <row r="143" spans="1:8" x14ac:dyDescent="0.25">
      <c r="A143" s="40" t="s">
        <v>64</v>
      </c>
      <c r="B143" s="40">
        <v>0</v>
      </c>
      <c r="C143" s="40">
        <v>1E-3</v>
      </c>
      <c r="D143" s="40">
        <v>0</v>
      </c>
      <c r="E143" s="40">
        <v>1E-3</v>
      </c>
      <c r="F143" s="40">
        <v>4.0000000000000001E-3</v>
      </c>
      <c r="G143" s="40">
        <v>0</v>
      </c>
      <c r="H143" s="40">
        <v>5.0000000000000001E-3</v>
      </c>
    </row>
    <row r="144" spans="1:8" x14ac:dyDescent="0.25">
      <c r="A144" s="40" t="s">
        <v>632</v>
      </c>
      <c r="B144" s="40">
        <v>-4.62E-3</v>
      </c>
      <c r="C144" s="40">
        <v>-0.02</v>
      </c>
      <c r="D144" s="40">
        <v>1.2699999999999999E-2</v>
      </c>
      <c r="E144" s="40" t="s">
        <v>802</v>
      </c>
      <c r="F144" s="40">
        <v>3.6799999999999999E-2</v>
      </c>
      <c r="G144" s="40">
        <v>2.9299999999999999E-3</v>
      </c>
      <c r="H144" s="40">
        <v>-6.2600000000000003E-2</v>
      </c>
    </row>
    <row r="145" spans="1:8" x14ac:dyDescent="0.25">
      <c r="A145" s="40"/>
      <c r="B145" s="40" t="s">
        <v>456</v>
      </c>
      <c r="C145" s="40" t="s">
        <v>572</v>
      </c>
      <c r="D145" s="40">
        <v>-0.65</v>
      </c>
      <c r="E145" s="40">
        <v>-2.37</v>
      </c>
      <c r="F145" s="40">
        <v>-1.47</v>
      </c>
      <c r="G145" s="40">
        <v>-0.1</v>
      </c>
      <c r="H145" s="40" t="s">
        <v>358</v>
      </c>
    </row>
    <row r="146" spans="1:8" x14ac:dyDescent="0.25">
      <c r="A146" s="40" t="s">
        <v>64</v>
      </c>
      <c r="B146" s="40">
        <v>0</v>
      </c>
      <c r="C146" s="40">
        <v>2E-3</v>
      </c>
      <c r="D146" s="40">
        <v>1E-3</v>
      </c>
      <c r="E146" s="40">
        <v>0.01</v>
      </c>
      <c r="F146" s="40">
        <v>6.0000000000000001E-3</v>
      </c>
      <c r="G146" s="40">
        <v>0</v>
      </c>
      <c r="H146" s="40">
        <v>1.2999999999999999E-2</v>
      </c>
    </row>
    <row r="147" spans="1:8" x14ac:dyDescent="0.25">
      <c r="A147" s="40" t="s">
        <v>633</v>
      </c>
      <c r="B147" s="40">
        <v>-3.79E-3</v>
      </c>
      <c r="C147" s="40">
        <v>-2.1299999999999999E-2</v>
      </c>
      <c r="D147" s="40">
        <v>9.9799999999999993E-3</v>
      </c>
      <c r="E147" s="40" t="s">
        <v>803</v>
      </c>
      <c r="F147" s="40">
        <v>3.8899999999999997E-2</v>
      </c>
      <c r="G147" s="40">
        <v>6.0000000000000001E-3</v>
      </c>
      <c r="H147" s="40">
        <v>-6.2799999999999995E-2</v>
      </c>
    </row>
    <row r="148" spans="1:8" x14ac:dyDescent="0.25">
      <c r="A148" s="40"/>
      <c r="B148" s="40" t="s">
        <v>303</v>
      </c>
      <c r="C148" s="40" t="s">
        <v>375</v>
      </c>
      <c r="D148" s="40">
        <v>-0.51</v>
      </c>
      <c r="E148" s="40">
        <v>-2.41</v>
      </c>
      <c r="F148" s="40">
        <v>-1.6</v>
      </c>
      <c r="G148" s="40">
        <v>-0.23</v>
      </c>
      <c r="H148" s="40" t="s">
        <v>438</v>
      </c>
    </row>
    <row r="149" spans="1:8" x14ac:dyDescent="0.25">
      <c r="A149" s="40" t="s">
        <v>64</v>
      </c>
      <c r="B149" s="40">
        <v>0</v>
      </c>
      <c r="C149" s="40">
        <v>2E-3</v>
      </c>
      <c r="D149" s="40">
        <v>0</v>
      </c>
      <c r="E149" s="40">
        <v>1.0999999999999999E-2</v>
      </c>
      <c r="F149" s="40">
        <v>7.0000000000000001E-3</v>
      </c>
      <c r="G149" s="40">
        <v>0</v>
      </c>
      <c r="H149" s="40">
        <v>1.2E-2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133" workbookViewId="0">
      <selection activeCell="D10" sqref="D10"/>
    </sheetView>
  </sheetViews>
  <sheetFormatPr defaultRowHeight="15" x14ac:dyDescent="0.25"/>
  <cols>
    <col min="1" max="1" width="12.5703125" bestFit="1" customWidth="1"/>
    <col min="2" max="2" width="11.7109375" bestFit="1" customWidth="1"/>
    <col min="3" max="3" width="11.5703125" bestFit="1" customWidth="1"/>
    <col min="4" max="4" width="15.42578125" bestFit="1" customWidth="1"/>
    <col min="5" max="5" width="14" bestFit="1" customWidth="1"/>
    <col min="6" max="6" width="12" bestFit="1" customWidth="1"/>
    <col min="7" max="8" width="11.7109375" bestFit="1" customWidth="1"/>
  </cols>
  <sheetData>
    <row r="1" spans="1:8" x14ac:dyDescent="0.25">
      <c r="A1" s="40"/>
      <c r="B1" s="40"/>
      <c r="C1" s="40"/>
      <c r="D1" s="40" t="s">
        <v>6</v>
      </c>
      <c r="E1" s="40"/>
      <c r="F1" s="40"/>
      <c r="G1" s="40"/>
      <c r="H1" s="40"/>
    </row>
    <row r="2" spans="1:8" x14ac:dyDescent="0.25">
      <c r="A2" s="40"/>
      <c r="B2" s="40" t="s">
        <v>984</v>
      </c>
      <c r="C2" s="40" t="s">
        <v>985</v>
      </c>
      <c r="D2" s="40" t="s">
        <v>986</v>
      </c>
      <c r="E2" s="40" t="s">
        <v>987</v>
      </c>
      <c r="F2" s="40" t="s">
        <v>988</v>
      </c>
      <c r="G2" s="40" t="s">
        <v>989</v>
      </c>
      <c r="H2" s="41">
        <v>41404</v>
      </c>
    </row>
    <row r="3" spans="1:8" x14ac:dyDescent="0.25">
      <c r="A3" s="40" t="s">
        <v>554</v>
      </c>
      <c r="B3" s="40" t="s">
        <v>63</v>
      </c>
      <c r="C3" s="40">
        <v>4.5699999999999998E-2</v>
      </c>
      <c r="D3" s="40">
        <v>3.8699999999999998E-2</v>
      </c>
      <c r="E3" s="40" t="s">
        <v>804</v>
      </c>
      <c r="F3" s="40" t="s">
        <v>805</v>
      </c>
      <c r="G3" s="40" t="s">
        <v>806</v>
      </c>
      <c r="H3" s="40">
        <v>2.1399999999999999E-2</v>
      </c>
    </row>
    <row r="4" spans="1:8" x14ac:dyDescent="0.25">
      <c r="A4" s="40"/>
      <c r="B4" s="40">
        <v>-2.89</v>
      </c>
      <c r="C4" s="40">
        <v>-1.68</v>
      </c>
      <c r="D4" s="40">
        <v>-1.06</v>
      </c>
      <c r="E4" s="40">
        <v>-3.79</v>
      </c>
      <c r="F4" s="40">
        <v>-4.9000000000000004</v>
      </c>
      <c r="G4" s="40">
        <v>-3.22</v>
      </c>
      <c r="H4" s="40">
        <v>-1.29</v>
      </c>
    </row>
    <row r="5" spans="1:8" x14ac:dyDescent="0.25">
      <c r="A5" s="40" t="s">
        <v>64</v>
      </c>
      <c r="B5" s="40">
        <v>1.2999999999999999E-2</v>
      </c>
      <c r="C5" s="40">
        <v>8.0000000000000002E-3</v>
      </c>
      <c r="D5" s="40">
        <v>5.0000000000000001E-3</v>
      </c>
      <c r="E5" s="40">
        <v>2.7E-2</v>
      </c>
      <c r="F5" s="40">
        <v>4.4999999999999998E-2</v>
      </c>
      <c r="G5" s="40">
        <v>1.7000000000000001E-2</v>
      </c>
      <c r="H5" s="40">
        <v>3.0000000000000001E-3</v>
      </c>
    </row>
    <row r="6" spans="1:8" x14ac:dyDescent="0.25">
      <c r="A6" s="40" t="s">
        <v>555</v>
      </c>
      <c r="B6" s="40" t="s">
        <v>807</v>
      </c>
      <c r="C6" s="40" t="s">
        <v>982</v>
      </c>
      <c r="D6" s="40" t="s">
        <v>983</v>
      </c>
      <c r="E6" s="40" t="s">
        <v>808</v>
      </c>
      <c r="F6" s="40" t="s">
        <v>809</v>
      </c>
      <c r="G6" s="40" t="s">
        <v>810</v>
      </c>
      <c r="H6" s="40">
        <v>9.1199999999999996E-3</v>
      </c>
    </row>
    <row r="7" spans="1:8" x14ac:dyDescent="0.25">
      <c r="A7" s="40"/>
      <c r="B7" s="40">
        <v>-2.7</v>
      </c>
      <c r="C7" s="40">
        <v>-3.22</v>
      </c>
      <c r="D7" s="40">
        <v>-5.07</v>
      </c>
      <c r="E7" s="40">
        <v>-3.45</v>
      </c>
      <c r="F7" s="40">
        <v>-3.83</v>
      </c>
      <c r="G7" s="40">
        <v>-3.33</v>
      </c>
      <c r="H7" s="40">
        <v>-1.91</v>
      </c>
    </row>
    <row r="8" spans="1:8" x14ac:dyDescent="0.25">
      <c r="A8" s="40" t="s">
        <v>64</v>
      </c>
      <c r="B8" s="40">
        <v>1.4E-2</v>
      </c>
      <c r="C8" s="40">
        <v>1.4E-2</v>
      </c>
      <c r="D8" s="40">
        <v>2.7E-2</v>
      </c>
      <c r="E8" s="40">
        <v>2.3E-2</v>
      </c>
      <c r="F8" s="40">
        <v>2.3E-2</v>
      </c>
      <c r="G8" s="40">
        <v>1.7000000000000001E-2</v>
      </c>
      <c r="H8" s="40">
        <v>5.0000000000000001E-3</v>
      </c>
    </row>
    <row r="9" spans="1:8" x14ac:dyDescent="0.25">
      <c r="A9" s="40" t="s">
        <v>556</v>
      </c>
      <c r="B9" s="40" t="s">
        <v>811</v>
      </c>
      <c r="C9" s="40">
        <v>1.77E-2</v>
      </c>
      <c r="D9" s="40" t="s">
        <v>646</v>
      </c>
      <c r="E9" s="40" t="s">
        <v>812</v>
      </c>
      <c r="F9" s="40" t="s">
        <v>813</v>
      </c>
      <c r="G9" s="40" t="s">
        <v>814</v>
      </c>
      <c r="H9" s="40">
        <v>1.5599999999999999E-2</v>
      </c>
    </row>
    <row r="10" spans="1:8" x14ac:dyDescent="0.25">
      <c r="A10" s="40"/>
      <c r="B10" s="40">
        <v>-2.69</v>
      </c>
      <c r="C10" s="40">
        <v>-1.27</v>
      </c>
      <c r="D10" s="40">
        <v>-5.24</v>
      </c>
      <c r="E10" s="40">
        <v>-3.2</v>
      </c>
      <c r="F10" s="40">
        <v>-2.44</v>
      </c>
      <c r="G10" s="40">
        <v>-3.45</v>
      </c>
      <c r="H10" s="40">
        <v>-1.96</v>
      </c>
    </row>
    <row r="11" spans="1:8" x14ac:dyDescent="0.25">
      <c r="A11" s="40" t="s">
        <v>64</v>
      </c>
      <c r="B11" s="40">
        <v>1.2999999999999999E-2</v>
      </c>
      <c r="C11" s="40">
        <v>6.0000000000000001E-3</v>
      </c>
      <c r="D11" s="40">
        <v>3.2000000000000001E-2</v>
      </c>
      <c r="E11" s="40">
        <v>2.4E-2</v>
      </c>
      <c r="F11" s="40">
        <v>1.4E-2</v>
      </c>
      <c r="G11" s="40">
        <v>0.02</v>
      </c>
      <c r="H11" s="40">
        <v>7.0000000000000001E-3</v>
      </c>
    </row>
    <row r="12" spans="1:8" x14ac:dyDescent="0.25">
      <c r="A12" s="40" t="s">
        <v>557</v>
      </c>
      <c r="B12" s="40" t="s">
        <v>815</v>
      </c>
      <c r="C12" s="40">
        <v>1.66E-2</v>
      </c>
      <c r="D12" s="40" t="s">
        <v>816</v>
      </c>
      <c r="E12" s="40" t="s">
        <v>817</v>
      </c>
      <c r="F12" s="40" t="s">
        <v>818</v>
      </c>
      <c r="G12" s="40" t="s">
        <v>819</v>
      </c>
      <c r="H12" s="40">
        <v>1.1599999999999999E-2</v>
      </c>
    </row>
    <row r="13" spans="1:8" x14ac:dyDescent="0.25">
      <c r="A13" s="40"/>
      <c r="B13" s="40">
        <v>-2.0099999999999998</v>
      </c>
      <c r="C13" s="40">
        <v>-1.74</v>
      </c>
      <c r="D13" s="40">
        <v>-4.13</v>
      </c>
      <c r="E13" s="40">
        <v>-4.96</v>
      </c>
      <c r="F13" s="40">
        <v>-3.86</v>
      </c>
      <c r="G13" s="40">
        <v>-4.07</v>
      </c>
      <c r="H13" s="40">
        <v>-1.81</v>
      </c>
    </row>
    <row r="14" spans="1:8" x14ac:dyDescent="0.25">
      <c r="A14" s="40" t="s">
        <v>64</v>
      </c>
      <c r="B14" s="40">
        <v>6.0000000000000001E-3</v>
      </c>
      <c r="C14" s="40">
        <v>7.0000000000000001E-3</v>
      </c>
      <c r="D14" s="40">
        <v>0.03</v>
      </c>
      <c r="E14" s="40">
        <v>3.1E-2</v>
      </c>
      <c r="F14" s="40">
        <v>2.1000000000000001E-2</v>
      </c>
      <c r="G14" s="40">
        <v>2.1999999999999999E-2</v>
      </c>
      <c r="H14" s="40">
        <v>6.0000000000000001E-3</v>
      </c>
    </row>
    <row r="15" spans="1:8" x14ac:dyDescent="0.25">
      <c r="A15" s="40" t="s">
        <v>558</v>
      </c>
      <c r="B15" s="40">
        <v>1.01E-2</v>
      </c>
      <c r="C15" s="40">
        <v>6.4099999999999999E-3</v>
      </c>
      <c r="D15" s="40" t="s">
        <v>820</v>
      </c>
      <c r="E15" s="40" t="s">
        <v>821</v>
      </c>
      <c r="F15" s="40" t="s">
        <v>822</v>
      </c>
      <c r="G15" s="40" t="s">
        <v>823</v>
      </c>
      <c r="H15" s="40">
        <v>5.8999999999999999E-3</v>
      </c>
    </row>
    <row r="16" spans="1:8" x14ac:dyDescent="0.25">
      <c r="A16" s="40"/>
      <c r="B16" s="40">
        <v>-1.2</v>
      </c>
      <c r="C16" s="40">
        <v>-0.82</v>
      </c>
      <c r="D16" s="40">
        <v>-4.91</v>
      </c>
      <c r="E16" s="40">
        <v>-4.03</v>
      </c>
      <c r="F16" s="40">
        <v>-3.57</v>
      </c>
      <c r="G16" s="40">
        <v>-3.2</v>
      </c>
      <c r="H16" s="40">
        <v>-0.91</v>
      </c>
    </row>
    <row r="17" spans="1:8" x14ac:dyDescent="0.25">
      <c r="A17" s="40" t="s">
        <v>64</v>
      </c>
      <c r="B17" s="40">
        <v>3.0000000000000001E-3</v>
      </c>
      <c r="C17" s="40">
        <v>2E-3</v>
      </c>
      <c r="D17" s="40">
        <v>4.4999999999999998E-2</v>
      </c>
      <c r="E17" s="40">
        <v>2.9000000000000001E-2</v>
      </c>
      <c r="F17" s="40">
        <v>2.4E-2</v>
      </c>
      <c r="G17" s="40">
        <v>1.4999999999999999E-2</v>
      </c>
      <c r="H17" s="40">
        <v>2E-3</v>
      </c>
    </row>
    <row r="18" spans="1:8" x14ac:dyDescent="0.25">
      <c r="A18" s="40" t="s">
        <v>559</v>
      </c>
      <c r="B18" s="40" t="s">
        <v>824</v>
      </c>
      <c r="C18" s="40">
        <v>9.0600000000000003E-3</v>
      </c>
      <c r="D18" s="40" t="s">
        <v>86</v>
      </c>
      <c r="E18" s="40" t="s">
        <v>825</v>
      </c>
      <c r="F18" s="40" t="s">
        <v>826</v>
      </c>
      <c r="G18" s="40" t="s">
        <v>562</v>
      </c>
      <c r="H18" s="40">
        <v>6.8300000000000001E-3</v>
      </c>
    </row>
    <row r="19" spans="1:8" x14ac:dyDescent="0.25">
      <c r="A19" s="40"/>
      <c r="B19" s="40">
        <v>-2.04</v>
      </c>
      <c r="C19" s="40">
        <v>-1.19</v>
      </c>
      <c r="D19" s="40">
        <v>-3.52</v>
      </c>
      <c r="E19" s="40">
        <v>-3.66</v>
      </c>
      <c r="F19" s="40">
        <v>-3.47</v>
      </c>
      <c r="G19" s="40">
        <v>-2.81</v>
      </c>
      <c r="H19" s="40">
        <v>-1.1499999999999999</v>
      </c>
    </row>
    <row r="20" spans="1:8" x14ac:dyDescent="0.25">
      <c r="A20" s="40" t="s">
        <v>64</v>
      </c>
      <c r="B20" s="40">
        <v>8.0000000000000002E-3</v>
      </c>
      <c r="C20" s="40">
        <v>3.0000000000000001E-3</v>
      </c>
      <c r="D20" s="40">
        <v>3.2000000000000001E-2</v>
      </c>
      <c r="E20" s="40">
        <v>2.8000000000000001E-2</v>
      </c>
      <c r="F20" s="40">
        <v>2.1999999999999999E-2</v>
      </c>
      <c r="G20" s="40">
        <v>1.2E-2</v>
      </c>
      <c r="H20" s="40">
        <v>3.0000000000000001E-3</v>
      </c>
    </row>
    <row r="21" spans="1:8" x14ac:dyDescent="0.25">
      <c r="A21" s="40" t="s">
        <v>560</v>
      </c>
      <c r="B21" s="40">
        <v>1.67E-2</v>
      </c>
      <c r="C21" s="40">
        <v>9.9000000000000008E-3</v>
      </c>
      <c r="D21" s="40" t="s">
        <v>827</v>
      </c>
      <c r="E21" s="40" t="s">
        <v>828</v>
      </c>
      <c r="F21" s="40" t="s">
        <v>829</v>
      </c>
      <c r="G21" s="40" t="s">
        <v>830</v>
      </c>
      <c r="H21" s="40">
        <v>1.2099999999999999E-3</v>
      </c>
    </row>
    <row r="22" spans="1:8" x14ac:dyDescent="0.25">
      <c r="A22" s="40"/>
      <c r="B22" s="40">
        <v>-1.66</v>
      </c>
      <c r="C22" s="40">
        <v>-1.1000000000000001</v>
      </c>
      <c r="D22" s="40">
        <v>-3.6</v>
      </c>
      <c r="E22" s="40">
        <v>-3.42</v>
      </c>
      <c r="F22" s="40">
        <v>-3.17</v>
      </c>
      <c r="G22" s="40">
        <v>-2.61</v>
      </c>
      <c r="H22" s="40">
        <v>-0.18</v>
      </c>
    </row>
    <row r="23" spans="1:8" x14ac:dyDescent="0.25">
      <c r="A23" s="40" t="s">
        <v>64</v>
      </c>
      <c r="B23" s="40">
        <v>6.0000000000000001E-3</v>
      </c>
      <c r="C23" s="40">
        <v>3.0000000000000001E-3</v>
      </c>
      <c r="D23" s="40">
        <v>3.3000000000000002E-2</v>
      </c>
      <c r="E23" s="40">
        <v>2.3E-2</v>
      </c>
      <c r="F23" s="40">
        <v>1.7999999999999999E-2</v>
      </c>
      <c r="G23" s="40">
        <v>0.01</v>
      </c>
      <c r="H23" s="40">
        <v>0</v>
      </c>
    </row>
    <row r="24" spans="1:8" x14ac:dyDescent="0.25">
      <c r="A24" s="40" t="s">
        <v>561</v>
      </c>
      <c r="B24" s="40">
        <v>-3.3700000000000002E-3</v>
      </c>
      <c r="C24" s="40">
        <v>2.15E-3</v>
      </c>
      <c r="D24" s="40">
        <v>-6.6899999999999998E-3</v>
      </c>
      <c r="E24" s="40">
        <v>-5.5199999999999997E-3</v>
      </c>
      <c r="F24" s="40">
        <v>-5.1500000000000001E-3</v>
      </c>
      <c r="G24" s="40">
        <v>-3.3899999999999998E-3</v>
      </c>
      <c r="H24" s="40">
        <v>-3.29E-3</v>
      </c>
    </row>
    <row r="25" spans="1:8" x14ac:dyDescent="0.25">
      <c r="A25" s="40"/>
      <c r="B25" s="40" t="s">
        <v>315</v>
      </c>
      <c r="C25" s="40">
        <v>-0.54</v>
      </c>
      <c r="D25" s="40" t="s">
        <v>418</v>
      </c>
      <c r="E25" s="40" t="s">
        <v>332</v>
      </c>
      <c r="F25" s="40" t="s">
        <v>328</v>
      </c>
      <c r="G25" s="40" t="s">
        <v>318</v>
      </c>
      <c r="H25" s="40" t="s">
        <v>788</v>
      </c>
    </row>
    <row r="26" spans="1:8" x14ac:dyDescent="0.25">
      <c r="A26" s="40" t="s">
        <v>64</v>
      </c>
      <c r="B26" s="40">
        <v>2E-3</v>
      </c>
      <c r="C26" s="40">
        <v>1E-3</v>
      </c>
      <c r="D26" s="40">
        <v>8.0000000000000002E-3</v>
      </c>
      <c r="E26" s="40">
        <v>7.0000000000000001E-3</v>
      </c>
      <c r="F26" s="40">
        <v>6.0000000000000001E-3</v>
      </c>
      <c r="G26" s="40">
        <v>3.0000000000000001E-3</v>
      </c>
      <c r="H26" s="40">
        <v>4.0000000000000001E-3</v>
      </c>
    </row>
    <row r="27" spans="1:8" x14ac:dyDescent="0.25">
      <c r="A27" s="40" t="s">
        <v>564</v>
      </c>
      <c r="B27" s="40" t="s">
        <v>831</v>
      </c>
      <c r="C27" s="40">
        <v>-1.4E-2</v>
      </c>
      <c r="D27" s="40" t="s">
        <v>832</v>
      </c>
      <c r="E27" s="40" t="s">
        <v>833</v>
      </c>
      <c r="F27" s="40">
        <v>-2.3800000000000002E-2</v>
      </c>
      <c r="G27" s="40" t="s">
        <v>97</v>
      </c>
      <c r="H27" s="40" t="s">
        <v>834</v>
      </c>
    </row>
    <row r="28" spans="1:8" x14ac:dyDescent="0.25">
      <c r="A28" s="40"/>
      <c r="B28" s="40" t="s">
        <v>766</v>
      </c>
      <c r="C28" s="40" t="s">
        <v>400</v>
      </c>
      <c r="D28" s="40" t="s">
        <v>360</v>
      </c>
      <c r="E28" s="40" t="s">
        <v>763</v>
      </c>
      <c r="F28" s="40" t="s">
        <v>318</v>
      </c>
      <c r="G28" s="40" t="s">
        <v>319</v>
      </c>
      <c r="H28" s="40" t="s">
        <v>835</v>
      </c>
    </row>
    <row r="29" spans="1:8" x14ac:dyDescent="0.25">
      <c r="A29" s="40" t="s">
        <v>64</v>
      </c>
      <c r="B29" s="40">
        <v>1.6E-2</v>
      </c>
      <c r="C29" s="40">
        <v>2E-3</v>
      </c>
      <c r="D29" s="40">
        <v>5.0999999999999997E-2</v>
      </c>
      <c r="E29" s="40">
        <v>1.4999999999999999E-2</v>
      </c>
      <c r="F29" s="40">
        <v>7.0000000000000001E-3</v>
      </c>
      <c r="G29" s="40">
        <v>1.7000000000000001E-2</v>
      </c>
      <c r="H29" s="40">
        <v>3.1E-2</v>
      </c>
    </row>
    <row r="30" spans="1:8" x14ac:dyDescent="0.25">
      <c r="A30" s="40" t="s">
        <v>567</v>
      </c>
      <c r="B30" s="40" t="s">
        <v>836</v>
      </c>
      <c r="C30" s="40">
        <v>-1.9300000000000001E-2</v>
      </c>
      <c r="D30" s="40" t="s">
        <v>837</v>
      </c>
      <c r="E30" s="40" t="s">
        <v>838</v>
      </c>
      <c r="F30" s="40">
        <v>-2.9100000000000001E-2</v>
      </c>
      <c r="G30" s="40" t="s">
        <v>839</v>
      </c>
      <c r="H30" s="40" t="s">
        <v>840</v>
      </c>
    </row>
    <row r="31" spans="1:8" x14ac:dyDescent="0.25">
      <c r="A31" s="40"/>
      <c r="B31" s="40" t="s">
        <v>841</v>
      </c>
      <c r="C31" s="40" t="s">
        <v>377</v>
      </c>
      <c r="D31" s="40" t="s">
        <v>842</v>
      </c>
      <c r="E31" s="40" t="s">
        <v>843</v>
      </c>
      <c r="F31" s="40" t="s">
        <v>442</v>
      </c>
      <c r="G31" s="40" t="s">
        <v>747</v>
      </c>
      <c r="H31" s="40" t="s">
        <v>844</v>
      </c>
    </row>
    <row r="32" spans="1:8" x14ac:dyDescent="0.25">
      <c r="A32" s="40" t="s">
        <v>64</v>
      </c>
      <c r="B32" s="40">
        <v>1.7999999999999999E-2</v>
      </c>
      <c r="C32" s="40">
        <v>4.0000000000000001E-3</v>
      </c>
      <c r="D32" s="40">
        <v>5.0999999999999997E-2</v>
      </c>
      <c r="E32" s="40">
        <v>1.7999999999999999E-2</v>
      </c>
      <c r="F32" s="40">
        <v>8.9999999999999993E-3</v>
      </c>
      <c r="G32" s="40">
        <v>2.1000000000000001E-2</v>
      </c>
      <c r="H32" s="40">
        <v>2.5999999999999999E-2</v>
      </c>
    </row>
    <row r="33" spans="1:8" x14ac:dyDescent="0.25">
      <c r="A33" s="40" t="s">
        <v>568</v>
      </c>
      <c r="B33" s="40" t="s">
        <v>845</v>
      </c>
      <c r="C33" s="40">
        <v>-1.4E-2</v>
      </c>
      <c r="D33" s="40" t="s">
        <v>846</v>
      </c>
      <c r="E33" s="40" t="s">
        <v>847</v>
      </c>
      <c r="F33" s="40">
        <v>-2.7799999999999998E-2</v>
      </c>
      <c r="G33" s="40" t="s">
        <v>848</v>
      </c>
      <c r="H33" s="40" t="s">
        <v>849</v>
      </c>
    </row>
    <row r="34" spans="1:8" x14ac:dyDescent="0.25">
      <c r="A34" s="40"/>
      <c r="B34" s="40" t="s">
        <v>488</v>
      </c>
      <c r="C34" s="40" t="s">
        <v>312</v>
      </c>
      <c r="D34" s="40" t="s">
        <v>850</v>
      </c>
      <c r="E34" s="40" t="s">
        <v>687</v>
      </c>
      <c r="F34" s="40" t="s">
        <v>365</v>
      </c>
      <c r="G34" s="40" t="s">
        <v>407</v>
      </c>
      <c r="H34" s="40" t="s">
        <v>421</v>
      </c>
    </row>
    <row r="35" spans="1:8" x14ac:dyDescent="0.25">
      <c r="A35" s="40" t="s">
        <v>64</v>
      </c>
      <c r="B35" s="40">
        <v>1.7000000000000001E-2</v>
      </c>
      <c r="C35" s="40">
        <v>3.0000000000000001E-3</v>
      </c>
      <c r="D35" s="40">
        <v>5.7000000000000002E-2</v>
      </c>
      <c r="E35" s="40">
        <v>2.3E-2</v>
      </c>
      <c r="F35" s="40">
        <v>1.2E-2</v>
      </c>
      <c r="G35" s="40">
        <v>0.02</v>
      </c>
      <c r="H35" s="40">
        <v>2.8000000000000001E-2</v>
      </c>
    </row>
    <row r="36" spans="1:8" x14ac:dyDescent="0.25">
      <c r="A36" s="40" t="s">
        <v>570</v>
      </c>
      <c r="B36" s="40" t="s">
        <v>838</v>
      </c>
      <c r="C36" s="40">
        <v>-1.7000000000000001E-2</v>
      </c>
      <c r="D36" s="40" t="s">
        <v>851</v>
      </c>
      <c r="E36" s="40" t="s">
        <v>852</v>
      </c>
      <c r="F36" s="40">
        <v>-2.98E-2</v>
      </c>
      <c r="G36" s="40" t="s">
        <v>853</v>
      </c>
      <c r="H36" s="40" t="s">
        <v>854</v>
      </c>
    </row>
    <row r="37" spans="1:8" x14ac:dyDescent="0.25">
      <c r="A37" s="40"/>
      <c r="B37" s="40" t="s">
        <v>525</v>
      </c>
      <c r="C37" s="40" t="s">
        <v>508</v>
      </c>
      <c r="D37" s="40" t="s">
        <v>676</v>
      </c>
      <c r="E37" s="40" t="s">
        <v>855</v>
      </c>
      <c r="F37" s="40" t="s">
        <v>358</v>
      </c>
      <c r="G37" s="40" t="s">
        <v>856</v>
      </c>
      <c r="H37" s="40" t="s">
        <v>857</v>
      </c>
    </row>
    <row r="38" spans="1:8" x14ac:dyDescent="0.25">
      <c r="A38" s="40" t="s">
        <v>64</v>
      </c>
      <c r="B38" s="40">
        <v>1.7999999999999999E-2</v>
      </c>
      <c r="C38" s="40">
        <v>5.0000000000000001E-3</v>
      </c>
      <c r="D38" s="40">
        <v>5.8000000000000003E-2</v>
      </c>
      <c r="E38" s="40">
        <v>2.4E-2</v>
      </c>
      <c r="F38" s="40">
        <v>1.4E-2</v>
      </c>
      <c r="G38" s="40">
        <v>2.1000000000000001E-2</v>
      </c>
      <c r="H38" s="40">
        <v>2.8000000000000001E-2</v>
      </c>
    </row>
    <row r="39" spans="1:8" x14ac:dyDescent="0.25">
      <c r="A39" s="40" t="s">
        <v>571</v>
      </c>
      <c r="B39" s="40" t="s">
        <v>858</v>
      </c>
      <c r="C39" s="40">
        <v>-2.3099999999999999E-2</v>
      </c>
      <c r="D39" s="40" t="s">
        <v>859</v>
      </c>
      <c r="E39" s="40" t="s">
        <v>860</v>
      </c>
      <c r="F39" s="40" t="s">
        <v>861</v>
      </c>
      <c r="G39" s="40" t="s">
        <v>862</v>
      </c>
      <c r="H39" s="40" t="s">
        <v>863</v>
      </c>
    </row>
    <row r="40" spans="1:8" x14ac:dyDescent="0.25">
      <c r="A40" s="40"/>
      <c r="B40" s="40" t="s">
        <v>499</v>
      </c>
      <c r="C40" s="40" t="s">
        <v>591</v>
      </c>
      <c r="D40" s="40" t="s">
        <v>864</v>
      </c>
      <c r="E40" s="40" t="s">
        <v>865</v>
      </c>
      <c r="F40" s="40" t="s">
        <v>514</v>
      </c>
      <c r="G40" s="40" t="s">
        <v>866</v>
      </c>
      <c r="H40" s="40" t="s">
        <v>867</v>
      </c>
    </row>
    <row r="41" spans="1:8" x14ac:dyDescent="0.25">
      <c r="A41" s="40" t="s">
        <v>64</v>
      </c>
      <c r="B41" s="40">
        <v>1.6E-2</v>
      </c>
      <c r="C41" s="40">
        <v>7.0000000000000001E-3</v>
      </c>
      <c r="D41" s="40">
        <v>6.0999999999999999E-2</v>
      </c>
      <c r="E41" s="40">
        <v>2.1999999999999999E-2</v>
      </c>
      <c r="F41" s="40">
        <v>1.4999999999999999E-2</v>
      </c>
      <c r="G41" s="40">
        <v>2.3E-2</v>
      </c>
      <c r="H41" s="40">
        <v>3.1E-2</v>
      </c>
    </row>
    <row r="42" spans="1:8" x14ac:dyDescent="0.25">
      <c r="A42" s="40" t="s">
        <v>574</v>
      </c>
      <c r="B42" s="40">
        <v>-1.2699999999999999E-2</v>
      </c>
      <c r="C42" s="40">
        <v>-7.5199999999999998E-3</v>
      </c>
      <c r="D42" s="40">
        <v>4.45E-3</v>
      </c>
      <c r="E42" s="40">
        <v>8.3400000000000002E-3</v>
      </c>
      <c r="F42" s="40">
        <v>6.2399999999999999E-3</v>
      </c>
      <c r="G42" s="40">
        <v>8.52E-4</v>
      </c>
      <c r="H42" s="40">
        <v>-6.8799999999999998E-3</v>
      </c>
    </row>
    <row r="43" spans="1:8" x14ac:dyDescent="0.25">
      <c r="A43" s="40"/>
      <c r="B43" s="40" t="s">
        <v>300</v>
      </c>
      <c r="C43" s="40" t="s">
        <v>314</v>
      </c>
      <c r="D43" s="40">
        <v>-0.36</v>
      </c>
      <c r="E43" s="40">
        <v>-0.71</v>
      </c>
      <c r="F43" s="40">
        <v>-0.51</v>
      </c>
      <c r="G43" s="40">
        <v>-0.09</v>
      </c>
      <c r="H43" s="40" t="s">
        <v>466</v>
      </c>
    </row>
    <row r="44" spans="1:8" x14ac:dyDescent="0.25">
      <c r="A44" s="40" t="s">
        <v>64</v>
      </c>
      <c r="B44" s="40">
        <v>2E-3</v>
      </c>
      <c r="C44" s="40">
        <v>1E-3</v>
      </c>
      <c r="D44" s="40">
        <v>0</v>
      </c>
      <c r="E44" s="40">
        <v>1E-3</v>
      </c>
      <c r="F44" s="40">
        <v>1E-3</v>
      </c>
      <c r="G44" s="40">
        <v>0</v>
      </c>
      <c r="H44" s="40">
        <v>1E-3</v>
      </c>
    </row>
    <row r="45" spans="1:8" x14ac:dyDescent="0.25">
      <c r="A45" s="40" t="s">
        <v>576</v>
      </c>
      <c r="B45" s="40">
        <v>-3.4500000000000003E-2</v>
      </c>
      <c r="C45" s="40">
        <v>-2.0500000000000001E-2</v>
      </c>
      <c r="D45" s="40">
        <v>8.5199999999999998E-3</v>
      </c>
      <c r="E45" s="40">
        <v>1.7700000000000001E-3</v>
      </c>
      <c r="F45" s="40">
        <v>4.7400000000000003E-3</v>
      </c>
      <c r="G45" s="40">
        <v>2.5699999999999998E-3</v>
      </c>
      <c r="H45" s="40">
        <v>-1.61E-2</v>
      </c>
    </row>
    <row r="46" spans="1:8" x14ac:dyDescent="0.25">
      <c r="A46" s="40"/>
      <c r="B46" s="40" t="s">
        <v>565</v>
      </c>
      <c r="C46" s="40" t="s">
        <v>591</v>
      </c>
      <c r="D46" s="40">
        <v>-0.49</v>
      </c>
      <c r="E46" s="40">
        <v>-0.1</v>
      </c>
      <c r="F46" s="40">
        <v>-0.25</v>
      </c>
      <c r="G46" s="40">
        <v>-0.19</v>
      </c>
      <c r="H46" s="40" t="s">
        <v>505</v>
      </c>
    </row>
    <row r="47" spans="1:8" x14ac:dyDescent="0.25">
      <c r="A47" s="40" t="s">
        <v>64</v>
      </c>
      <c r="B47" s="40">
        <v>8.0000000000000002E-3</v>
      </c>
      <c r="C47" s="40">
        <v>4.0000000000000001E-3</v>
      </c>
      <c r="D47" s="40">
        <v>1E-3</v>
      </c>
      <c r="E47" s="40">
        <v>0</v>
      </c>
      <c r="F47" s="40">
        <v>0</v>
      </c>
      <c r="G47" s="40">
        <v>0</v>
      </c>
      <c r="H47" s="40">
        <v>4.0000000000000001E-3</v>
      </c>
    </row>
    <row r="48" spans="1:8" x14ac:dyDescent="0.25">
      <c r="A48" s="40" t="s">
        <v>577</v>
      </c>
      <c r="B48" s="40">
        <v>-1.7600000000000001E-2</v>
      </c>
      <c r="C48" s="40">
        <v>-6.2599999999999999E-3</v>
      </c>
      <c r="D48" s="40">
        <v>-1.3599999999999999E-2</v>
      </c>
      <c r="E48" s="40">
        <v>6.8199999999999997E-3</v>
      </c>
      <c r="F48" s="40">
        <v>9.0699999999999999E-3</v>
      </c>
      <c r="G48" s="40">
        <v>1.17E-3</v>
      </c>
      <c r="H48" s="40">
        <v>1.5299999999999999E-3</v>
      </c>
    </row>
    <row r="49" spans="1:8" x14ac:dyDescent="0.25">
      <c r="A49" s="40"/>
      <c r="B49" s="40" t="s">
        <v>394</v>
      </c>
      <c r="C49" s="40" t="s">
        <v>348</v>
      </c>
      <c r="D49" s="40" t="s">
        <v>495</v>
      </c>
      <c r="E49" s="40">
        <v>-0.42</v>
      </c>
      <c r="F49" s="40">
        <v>-0.5</v>
      </c>
      <c r="G49" s="40">
        <v>-0.09</v>
      </c>
      <c r="H49" s="40">
        <v>-0.14000000000000001</v>
      </c>
    </row>
    <row r="50" spans="1:8" x14ac:dyDescent="0.25">
      <c r="A50" s="40" t="s">
        <v>64</v>
      </c>
      <c r="B50" s="40">
        <v>2E-3</v>
      </c>
      <c r="C50" s="40">
        <v>0</v>
      </c>
      <c r="D50" s="40">
        <v>1E-3</v>
      </c>
      <c r="E50" s="40">
        <v>0</v>
      </c>
      <c r="F50" s="40">
        <v>1E-3</v>
      </c>
      <c r="G50" s="40">
        <v>0</v>
      </c>
      <c r="H50" s="40">
        <v>0</v>
      </c>
    </row>
    <row r="51" spans="1:8" x14ac:dyDescent="0.25">
      <c r="A51" s="40" t="s">
        <v>579</v>
      </c>
      <c r="B51" s="40">
        <v>-2.0899999999999998E-2</v>
      </c>
      <c r="C51" s="40">
        <v>-1.35E-2</v>
      </c>
      <c r="D51" s="40">
        <v>-1.9800000000000002E-2</v>
      </c>
      <c r="E51" s="40">
        <v>7.79E-3</v>
      </c>
      <c r="F51" s="40">
        <v>7.26E-3</v>
      </c>
      <c r="G51" s="40">
        <v>-6.8900000000000003E-3</v>
      </c>
      <c r="H51" s="40">
        <v>-7.2999999999999996E-4</v>
      </c>
    </row>
    <row r="52" spans="1:8" x14ac:dyDescent="0.25">
      <c r="A52" s="40"/>
      <c r="B52" s="40" t="s">
        <v>330</v>
      </c>
      <c r="C52" s="40" t="s">
        <v>301</v>
      </c>
      <c r="D52" s="40" t="s">
        <v>408</v>
      </c>
      <c r="E52" s="40">
        <v>-0.47</v>
      </c>
      <c r="F52" s="40">
        <v>-0.39</v>
      </c>
      <c r="G52" s="40" t="s">
        <v>495</v>
      </c>
      <c r="H52" s="40" t="s">
        <v>302</v>
      </c>
    </row>
    <row r="53" spans="1:8" x14ac:dyDescent="0.25">
      <c r="A53" s="40" t="s">
        <v>64</v>
      </c>
      <c r="B53" s="40">
        <v>3.0000000000000001E-3</v>
      </c>
      <c r="C53" s="40">
        <v>2E-3</v>
      </c>
      <c r="D53" s="40">
        <v>3.0000000000000001E-3</v>
      </c>
      <c r="E53" s="40">
        <v>1E-3</v>
      </c>
      <c r="F53" s="40">
        <v>0</v>
      </c>
      <c r="G53" s="40">
        <v>0</v>
      </c>
      <c r="H53" s="40">
        <v>0</v>
      </c>
    </row>
    <row r="54" spans="1:8" x14ac:dyDescent="0.25">
      <c r="A54" s="40" t="s">
        <v>580</v>
      </c>
      <c r="B54" s="40">
        <v>-3.3000000000000002E-2</v>
      </c>
      <c r="C54" s="40">
        <v>-2.8899999999999998E-4</v>
      </c>
      <c r="D54" s="40">
        <v>-2.8799999999999999E-2</v>
      </c>
      <c r="E54" s="40">
        <v>4.5100000000000001E-3</v>
      </c>
      <c r="F54" s="40">
        <v>8.5100000000000002E-3</v>
      </c>
      <c r="G54" s="40">
        <v>-3.8400000000000001E-4</v>
      </c>
      <c r="H54" s="40">
        <v>5.0000000000000001E-3</v>
      </c>
    </row>
    <row r="55" spans="1:8" x14ac:dyDescent="0.25">
      <c r="A55" s="40"/>
      <c r="B55" s="40" t="s">
        <v>678</v>
      </c>
      <c r="C55" s="40" t="s">
        <v>468</v>
      </c>
      <c r="D55" s="40" t="s">
        <v>450</v>
      </c>
      <c r="E55" s="40">
        <v>-0.26</v>
      </c>
      <c r="F55" s="40">
        <v>-0.41</v>
      </c>
      <c r="G55" s="40" t="s">
        <v>380</v>
      </c>
      <c r="H55" s="40">
        <v>-0.4</v>
      </c>
    </row>
    <row r="56" spans="1:8" x14ac:dyDescent="0.25">
      <c r="A56" s="40" t="s">
        <v>64</v>
      </c>
      <c r="B56" s="40">
        <v>6.0000000000000001E-3</v>
      </c>
      <c r="C56" s="40">
        <v>0</v>
      </c>
      <c r="D56" s="40">
        <v>5.0000000000000001E-3</v>
      </c>
      <c r="E56" s="40">
        <v>0</v>
      </c>
      <c r="F56" s="40">
        <v>1E-3</v>
      </c>
      <c r="G56" s="40">
        <v>0</v>
      </c>
      <c r="H56" s="40">
        <v>0</v>
      </c>
    </row>
    <row r="57" spans="1:8" x14ac:dyDescent="0.25">
      <c r="A57" s="40" t="s">
        <v>582</v>
      </c>
      <c r="B57" s="40">
        <v>-3.1099999999999999E-2</v>
      </c>
      <c r="C57" s="40">
        <v>-1.12E-2</v>
      </c>
      <c r="D57" s="40">
        <v>-1.26E-2</v>
      </c>
      <c r="E57" s="40">
        <v>5.6800000000000004E-4</v>
      </c>
      <c r="F57" s="40">
        <v>3.2100000000000002E-3</v>
      </c>
      <c r="G57" s="40">
        <v>-7.4700000000000001E-3</v>
      </c>
      <c r="H57" s="40">
        <v>-1.6799999999999999E-2</v>
      </c>
    </row>
    <row r="58" spans="1:8" x14ac:dyDescent="0.25">
      <c r="A58" s="40"/>
      <c r="B58" s="40" t="s">
        <v>418</v>
      </c>
      <c r="C58" s="40" t="s">
        <v>502</v>
      </c>
      <c r="D58" s="40" t="s">
        <v>372</v>
      </c>
      <c r="E58" s="40">
        <v>-0.03</v>
      </c>
      <c r="F58" s="40">
        <v>-0.17</v>
      </c>
      <c r="G58" s="40" t="s">
        <v>455</v>
      </c>
      <c r="H58" s="40" t="s">
        <v>353</v>
      </c>
    </row>
    <row r="59" spans="1:8" x14ac:dyDescent="0.25">
      <c r="A59" s="40" t="s">
        <v>64</v>
      </c>
      <c r="B59" s="40">
        <v>6.0000000000000001E-3</v>
      </c>
      <c r="C59" s="40">
        <v>1E-3</v>
      </c>
      <c r="D59" s="40">
        <v>1E-3</v>
      </c>
      <c r="E59" s="40">
        <v>0</v>
      </c>
      <c r="F59" s="40">
        <v>0</v>
      </c>
      <c r="G59" s="40">
        <v>1E-3</v>
      </c>
      <c r="H59" s="40">
        <v>4.0000000000000001E-3</v>
      </c>
    </row>
    <row r="60" spans="1:8" x14ac:dyDescent="0.25">
      <c r="A60" s="40" t="s">
        <v>583</v>
      </c>
      <c r="B60" s="40" t="s">
        <v>868</v>
      </c>
      <c r="C60" s="40">
        <v>-3.2899999999999999E-2</v>
      </c>
      <c r="D60" s="40" t="s">
        <v>869</v>
      </c>
      <c r="E60" s="40" t="s">
        <v>870</v>
      </c>
      <c r="F60" s="40" t="s">
        <v>871</v>
      </c>
      <c r="G60" s="40" t="s">
        <v>872</v>
      </c>
      <c r="H60" s="40" t="s">
        <v>873</v>
      </c>
    </row>
    <row r="61" spans="1:8" x14ac:dyDescent="0.25">
      <c r="A61" s="40"/>
      <c r="B61" s="40" t="s">
        <v>721</v>
      </c>
      <c r="C61" s="40" t="s">
        <v>353</v>
      </c>
      <c r="D61" s="40" t="s">
        <v>398</v>
      </c>
      <c r="E61" s="40" t="s">
        <v>874</v>
      </c>
      <c r="F61" s="40" t="s">
        <v>875</v>
      </c>
      <c r="G61" s="40" t="s">
        <v>876</v>
      </c>
      <c r="H61" s="40" t="s">
        <v>512</v>
      </c>
    </row>
    <row r="62" spans="1:8" x14ac:dyDescent="0.25">
      <c r="A62" s="40" t="s">
        <v>64</v>
      </c>
      <c r="B62" s="40">
        <v>1.2999999999999999E-2</v>
      </c>
      <c r="C62" s="40">
        <v>0.01</v>
      </c>
      <c r="D62" s="40">
        <v>2.7E-2</v>
      </c>
      <c r="E62" s="40">
        <v>2.8000000000000001E-2</v>
      </c>
      <c r="F62" s="40">
        <v>3.4000000000000002E-2</v>
      </c>
      <c r="G62" s="40">
        <v>2.1999999999999999E-2</v>
      </c>
      <c r="H62" s="40">
        <v>1.0999999999999999E-2</v>
      </c>
    </row>
    <row r="63" spans="1:8" x14ac:dyDescent="0.25">
      <c r="A63" s="40" t="s">
        <v>585</v>
      </c>
      <c r="B63" s="40" t="s">
        <v>877</v>
      </c>
      <c r="C63" s="40">
        <v>-2.76E-2</v>
      </c>
      <c r="D63" s="40" t="s">
        <v>878</v>
      </c>
      <c r="E63" s="40" t="s">
        <v>879</v>
      </c>
      <c r="F63" s="40" t="s">
        <v>880</v>
      </c>
      <c r="G63" s="40" t="s">
        <v>881</v>
      </c>
      <c r="H63" s="40" t="s">
        <v>882</v>
      </c>
    </row>
    <row r="64" spans="1:8" x14ac:dyDescent="0.25">
      <c r="A64" s="40"/>
      <c r="B64" s="40" t="s">
        <v>429</v>
      </c>
      <c r="C64" s="40" t="s">
        <v>437</v>
      </c>
      <c r="D64" s="40" t="s">
        <v>883</v>
      </c>
      <c r="E64" s="40" t="s">
        <v>884</v>
      </c>
      <c r="F64" s="40" t="s">
        <v>885</v>
      </c>
      <c r="G64" s="40" t="s">
        <v>886</v>
      </c>
      <c r="H64" s="40" t="s">
        <v>618</v>
      </c>
    </row>
    <row r="65" spans="1:8" x14ac:dyDescent="0.25">
      <c r="A65" s="40" t="s">
        <v>64</v>
      </c>
      <c r="B65" s="40">
        <v>1.2999999999999999E-2</v>
      </c>
      <c r="C65" s="40">
        <v>6.0000000000000001E-3</v>
      </c>
      <c r="D65" s="40">
        <v>0.04</v>
      </c>
      <c r="E65" s="40">
        <v>4.8000000000000001E-2</v>
      </c>
      <c r="F65" s="40">
        <v>4.2000000000000003E-2</v>
      </c>
      <c r="G65" s="40">
        <v>2.9000000000000001E-2</v>
      </c>
      <c r="H65" s="40">
        <v>1.4999999999999999E-2</v>
      </c>
    </row>
    <row r="66" spans="1:8" x14ac:dyDescent="0.25">
      <c r="A66" s="40" t="s">
        <v>589</v>
      </c>
      <c r="B66" s="40">
        <v>-4.4600000000000001E-2</v>
      </c>
      <c r="C66" s="40">
        <v>-1.9800000000000002E-2</v>
      </c>
      <c r="D66" s="40">
        <v>-3.7199999999999997E-2</v>
      </c>
      <c r="E66" s="40" t="s">
        <v>887</v>
      </c>
      <c r="F66" s="40" t="s">
        <v>888</v>
      </c>
      <c r="G66" s="40">
        <v>-3.95E-2</v>
      </c>
      <c r="H66" s="40" t="s">
        <v>769</v>
      </c>
    </row>
    <row r="67" spans="1:8" x14ac:dyDescent="0.25">
      <c r="A67" s="40"/>
      <c r="B67" s="40" t="s">
        <v>507</v>
      </c>
      <c r="C67" s="40" t="s">
        <v>312</v>
      </c>
      <c r="D67" s="40" t="s">
        <v>788</v>
      </c>
      <c r="E67" s="40" t="s">
        <v>386</v>
      </c>
      <c r="F67" s="40" t="s">
        <v>889</v>
      </c>
      <c r="G67" s="40" t="s">
        <v>340</v>
      </c>
      <c r="H67" s="40" t="s">
        <v>890</v>
      </c>
    </row>
    <row r="68" spans="1:8" x14ac:dyDescent="0.25">
      <c r="A68" s="40" t="s">
        <v>64</v>
      </c>
      <c r="B68" s="40">
        <v>6.0000000000000001E-3</v>
      </c>
      <c r="C68" s="40">
        <v>2E-3</v>
      </c>
      <c r="D68" s="40">
        <v>4.0000000000000001E-3</v>
      </c>
      <c r="E68" s="40">
        <v>1.6E-2</v>
      </c>
      <c r="F68" s="40">
        <v>2.3E-2</v>
      </c>
      <c r="G68" s="40">
        <v>7.0000000000000001E-3</v>
      </c>
      <c r="H68" s="40">
        <v>8.9999999999999993E-3</v>
      </c>
    </row>
    <row r="69" spans="1:8" x14ac:dyDescent="0.25">
      <c r="A69" s="40" t="s">
        <v>590</v>
      </c>
      <c r="B69" s="40">
        <v>-0.03</v>
      </c>
      <c r="C69" s="40">
        <v>-7.0699999999999999E-3</v>
      </c>
      <c r="D69" s="40">
        <v>-2.52E-2</v>
      </c>
      <c r="E69" s="40" t="s">
        <v>891</v>
      </c>
      <c r="F69" s="40" t="s">
        <v>892</v>
      </c>
      <c r="G69" s="40">
        <v>-8.6300000000000005E-3</v>
      </c>
      <c r="H69" s="40">
        <v>-1.04E-2</v>
      </c>
    </row>
    <row r="70" spans="1:8" x14ac:dyDescent="0.25">
      <c r="A70" s="40"/>
      <c r="B70" s="40" t="s">
        <v>479</v>
      </c>
      <c r="C70" s="40" t="s">
        <v>385</v>
      </c>
      <c r="D70" s="40" t="s">
        <v>353</v>
      </c>
      <c r="E70" s="40" t="s">
        <v>521</v>
      </c>
      <c r="F70" s="40" t="s">
        <v>355</v>
      </c>
      <c r="G70" s="40" t="s">
        <v>344</v>
      </c>
      <c r="H70" s="40" t="s">
        <v>611</v>
      </c>
    </row>
    <row r="71" spans="1:8" x14ac:dyDescent="0.25">
      <c r="A71" s="40" t="s">
        <v>64</v>
      </c>
      <c r="B71" s="40">
        <v>5.0000000000000001E-3</v>
      </c>
      <c r="C71" s="40">
        <v>0</v>
      </c>
      <c r="D71" s="40">
        <v>4.0000000000000001E-3</v>
      </c>
      <c r="E71" s="40">
        <v>0.01</v>
      </c>
      <c r="F71" s="40">
        <v>1.6E-2</v>
      </c>
      <c r="G71" s="40">
        <v>1E-3</v>
      </c>
      <c r="H71" s="40">
        <v>1E-3</v>
      </c>
    </row>
    <row r="72" spans="1:8" x14ac:dyDescent="0.25">
      <c r="A72" s="40" t="s">
        <v>592</v>
      </c>
      <c r="B72" s="40" t="s">
        <v>893</v>
      </c>
      <c r="C72" s="40">
        <v>8.2500000000000004E-3</v>
      </c>
      <c r="D72" s="40">
        <v>2.3900000000000002E-3</v>
      </c>
      <c r="E72" s="40" t="s">
        <v>894</v>
      </c>
      <c r="F72" s="40" t="s">
        <v>895</v>
      </c>
      <c r="G72" s="40" t="s">
        <v>896</v>
      </c>
      <c r="H72" s="40" t="s">
        <v>897</v>
      </c>
    </row>
    <row r="73" spans="1:8" x14ac:dyDescent="0.25">
      <c r="A73" s="40"/>
      <c r="B73" s="40">
        <v>-3.19</v>
      </c>
      <c r="C73" s="40">
        <v>-1.98</v>
      </c>
      <c r="D73" s="40">
        <v>-0.62</v>
      </c>
      <c r="E73" s="40">
        <v>-3.76</v>
      </c>
      <c r="F73" s="40">
        <v>-4.04</v>
      </c>
      <c r="G73" s="40">
        <v>-2.54</v>
      </c>
      <c r="H73" s="40">
        <v>-2.4</v>
      </c>
    </row>
    <row r="74" spans="1:8" x14ac:dyDescent="0.25">
      <c r="A74" s="40" t="s">
        <v>64</v>
      </c>
      <c r="B74" s="40">
        <v>2.1000000000000001E-2</v>
      </c>
      <c r="C74" s="40">
        <v>1.0999999999999999E-2</v>
      </c>
      <c r="D74" s="40">
        <v>1E-3</v>
      </c>
      <c r="E74" s="40">
        <v>2.4E-2</v>
      </c>
      <c r="F74" s="40">
        <v>2.1999999999999999E-2</v>
      </c>
      <c r="G74" s="40">
        <v>8.0000000000000002E-3</v>
      </c>
      <c r="H74" s="40">
        <v>8.0000000000000002E-3</v>
      </c>
    </row>
    <row r="75" spans="1:8" x14ac:dyDescent="0.25">
      <c r="A75" s="40" t="s">
        <v>593</v>
      </c>
      <c r="B75" s="40" t="s">
        <v>990</v>
      </c>
      <c r="C75" s="40" t="s">
        <v>992</v>
      </c>
      <c r="D75" s="40">
        <v>2.2499999999999998E-3</v>
      </c>
      <c r="E75" s="40" t="s">
        <v>898</v>
      </c>
      <c r="F75" s="40" t="s">
        <v>899</v>
      </c>
      <c r="G75" s="40" t="s">
        <v>900</v>
      </c>
      <c r="H75" s="40">
        <v>2.98E-3</v>
      </c>
    </row>
    <row r="76" spans="1:8" x14ac:dyDescent="0.25">
      <c r="A76" s="40"/>
      <c r="B76" s="40">
        <v>-3.44</v>
      </c>
      <c r="C76" s="40">
        <v>-2.48</v>
      </c>
      <c r="D76" s="40">
        <v>-0.55000000000000004</v>
      </c>
      <c r="E76" s="40">
        <v>-3.21</v>
      </c>
      <c r="F76" s="40">
        <v>-3.18</v>
      </c>
      <c r="G76" s="40">
        <v>-2.0499999999999998</v>
      </c>
      <c r="H76" s="40">
        <v>-1.25</v>
      </c>
    </row>
    <row r="77" spans="1:8" x14ac:dyDescent="0.25">
      <c r="A77" s="40" t="s">
        <v>64</v>
      </c>
      <c r="B77" s="40">
        <v>1.7000000000000001E-2</v>
      </c>
      <c r="C77" s="40">
        <v>1.6E-2</v>
      </c>
      <c r="D77" s="40">
        <v>1E-3</v>
      </c>
      <c r="E77" s="40">
        <v>1.6E-2</v>
      </c>
      <c r="F77" s="40">
        <v>1.2999999999999999E-2</v>
      </c>
      <c r="G77" s="40">
        <v>6.0000000000000001E-3</v>
      </c>
      <c r="H77" s="40">
        <v>2E-3</v>
      </c>
    </row>
    <row r="78" spans="1:8" x14ac:dyDescent="0.25">
      <c r="A78" s="40" t="s">
        <v>595</v>
      </c>
      <c r="B78" s="40" t="s">
        <v>991</v>
      </c>
      <c r="C78" s="40" t="s">
        <v>993</v>
      </c>
      <c r="D78" s="40">
        <v>6.0800000000000003E-3</v>
      </c>
      <c r="E78" s="40" t="s">
        <v>795</v>
      </c>
      <c r="F78" s="40" t="s">
        <v>901</v>
      </c>
      <c r="G78" s="40" t="s">
        <v>902</v>
      </c>
      <c r="H78" s="40" t="s">
        <v>903</v>
      </c>
    </row>
    <row r="79" spans="1:8" x14ac:dyDescent="0.25">
      <c r="A79" s="40"/>
      <c r="B79" s="40">
        <v>-3.84</v>
      </c>
      <c r="C79" s="40">
        <v>-2.31</v>
      </c>
      <c r="D79" s="40">
        <v>-1.66</v>
      </c>
      <c r="E79" s="40">
        <v>-5</v>
      </c>
      <c r="F79" s="40">
        <v>-4.59</v>
      </c>
      <c r="G79" s="40">
        <v>-3.66</v>
      </c>
      <c r="H79" s="40">
        <v>-2.12</v>
      </c>
    </row>
    <row r="80" spans="1:8" x14ac:dyDescent="0.25">
      <c r="A80" s="40" t="s">
        <v>64</v>
      </c>
      <c r="B80" s="40">
        <v>2.3E-2</v>
      </c>
      <c r="C80" s="40">
        <v>1.6E-2</v>
      </c>
      <c r="D80" s="40">
        <v>5.0000000000000001E-3</v>
      </c>
      <c r="E80" s="40">
        <v>3.5000000000000003E-2</v>
      </c>
      <c r="F80" s="40">
        <v>2.5999999999999999E-2</v>
      </c>
      <c r="G80" s="40">
        <v>1.6E-2</v>
      </c>
      <c r="H80" s="40">
        <v>7.0000000000000001E-3</v>
      </c>
    </row>
    <row r="81" spans="1:8" x14ac:dyDescent="0.25">
      <c r="A81" s="40" t="s">
        <v>598</v>
      </c>
      <c r="B81" s="40" t="s">
        <v>163</v>
      </c>
      <c r="C81" s="40" t="s">
        <v>994</v>
      </c>
      <c r="D81" s="40" t="s">
        <v>156</v>
      </c>
      <c r="E81" s="40" t="s">
        <v>157</v>
      </c>
      <c r="F81" s="40" t="s">
        <v>904</v>
      </c>
      <c r="G81" s="40" t="s">
        <v>905</v>
      </c>
      <c r="H81" s="40">
        <v>5.1599999999999997E-3</v>
      </c>
    </row>
    <row r="82" spans="1:8" x14ac:dyDescent="0.25">
      <c r="A82" s="40"/>
      <c r="B82" s="40">
        <v>-3.42</v>
      </c>
      <c r="C82" s="40">
        <v>-2.54</v>
      </c>
      <c r="D82" s="40">
        <v>-2.4500000000000002</v>
      </c>
      <c r="E82" s="40">
        <v>-5.31</v>
      </c>
      <c r="F82" s="40">
        <v>-4.29</v>
      </c>
      <c r="G82" s="40">
        <v>-3.73</v>
      </c>
      <c r="H82" s="40">
        <v>-1.88</v>
      </c>
    </row>
    <row r="83" spans="1:8" x14ac:dyDescent="0.25">
      <c r="A83" s="40" t="s">
        <v>64</v>
      </c>
      <c r="B83" s="40">
        <v>1.4999999999999999E-2</v>
      </c>
      <c r="C83" s="40">
        <v>1.4E-2</v>
      </c>
      <c r="D83" s="40">
        <v>1.2999999999999999E-2</v>
      </c>
      <c r="E83" s="40">
        <v>3.5999999999999997E-2</v>
      </c>
      <c r="F83" s="40">
        <v>2.9000000000000001E-2</v>
      </c>
      <c r="G83" s="40">
        <v>2.4E-2</v>
      </c>
      <c r="H83" s="40">
        <v>8.0000000000000002E-3</v>
      </c>
    </row>
    <row r="84" spans="1:8" x14ac:dyDescent="0.25">
      <c r="A84" s="40" t="s">
        <v>599</v>
      </c>
      <c r="B84" s="40">
        <v>6.6E-3</v>
      </c>
      <c r="C84" s="40" t="s">
        <v>995</v>
      </c>
      <c r="D84" s="40">
        <v>1.07E-3</v>
      </c>
      <c r="E84" s="40" t="s">
        <v>906</v>
      </c>
      <c r="F84" s="40" t="s">
        <v>789</v>
      </c>
      <c r="G84" s="40" t="s">
        <v>907</v>
      </c>
      <c r="H84" s="40">
        <v>4.4099999999999999E-3</v>
      </c>
    </row>
    <row r="85" spans="1:8" x14ac:dyDescent="0.25">
      <c r="A85" s="40"/>
      <c r="B85" s="40">
        <v>-1.95</v>
      </c>
      <c r="C85" s="40">
        <v>-2.61</v>
      </c>
      <c r="D85" s="40">
        <v>-0.32</v>
      </c>
      <c r="E85" s="40">
        <v>-3.88</v>
      </c>
      <c r="F85" s="40">
        <v>-2.93</v>
      </c>
      <c r="G85" s="40">
        <v>-3.05</v>
      </c>
      <c r="H85" s="40">
        <v>-1.84</v>
      </c>
    </row>
    <row r="86" spans="1:8" x14ac:dyDescent="0.25">
      <c r="A86" s="40" t="s">
        <v>64</v>
      </c>
      <c r="B86" s="40">
        <v>7.0000000000000001E-3</v>
      </c>
      <c r="C86" s="40">
        <v>1.4E-2</v>
      </c>
      <c r="D86" s="40">
        <v>0</v>
      </c>
      <c r="E86" s="40">
        <v>2.3E-2</v>
      </c>
      <c r="F86" s="40">
        <v>1.9E-2</v>
      </c>
      <c r="G86" s="40">
        <v>1.7000000000000001E-2</v>
      </c>
      <c r="H86" s="40">
        <v>7.0000000000000001E-3</v>
      </c>
    </row>
    <row r="87" spans="1:8" x14ac:dyDescent="0.25">
      <c r="A87" s="40" t="s">
        <v>600</v>
      </c>
      <c r="B87" s="40" t="s">
        <v>908</v>
      </c>
      <c r="C87" s="40">
        <v>7.9500000000000005E-3</v>
      </c>
      <c r="D87" s="40">
        <v>6.5700000000000003E-4</v>
      </c>
      <c r="E87" s="40">
        <v>5.2900000000000004E-3</v>
      </c>
      <c r="F87" s="40">
        <v>6.11E-3</v>
      </c>
      <c r="G87" s="40">
        <v>3.3999999999999998E-3</v>
      </c>
      <c r="H87" s="40">
        <v>2.0600000000000002E-3</v>
      </c>
    </row>
    <row r="88" spans="1:8" x14ac:dyDescent="0.25">
      <c r="A88" s="40"/>
      <c r="B88" s="40">
        <v>-2.38</v>
      </c>
      <c r="C88" s="40">
        <v>-1.39</v>
      </c>
      <c r="D88" s="40">
        <v>-0.15</v>
      </c>
      <c r="E88" s="40">
        <v>-1.31</v>
      </c>
      <c r="F88" s="40">
        <v>-1.64</v>
      </c>
      <c r="G88" s="40">
        <v>-1.04</v>
      </c>
      <c r="H88" s="40">
        <v>-0.8</v>
      </c>
    </row>
    <row r="89" spans="1:8" x14ac:dyDescent="0.25">
      <c r="A89" s="40" t="s">
        <v>64</v>
      </c>
      <c r="B89" s="40">
        <v>1.2E-2</v>
      </c>
      <c r="C89" s="40">
        <v>8.9999999999999993E-3</v>
      </c>
      <c r="D89" s="40">
        <v>0</v>
      </c>
      <c r="E89" s="40">
        <v>4.0000000000000001E-3</v>
      </c>
      <c r="F89" s="40">
        <v>5.0000000000000001E-3</v>
      </c>
      <c r="G89" s="40">
        <v>2E-3</v>
      </c>
      <c r="H89" s="40">
        <v>1E-3</v>
      </c>
    </row>
    <row r="90" spans="1:8" x14ac:dyDescent="0.25">
      <c r="A90" s="40" t="s">
        <v>601</v>
      </c>
      <c r="B90" s="40">
        <v>2.2799999999999999E-3</v>
      </c>
      <c r="C90" s="40">
        <v>2.3600000000000001E-3</v>
      </c>
      <c r="D90" s="40">
        <v>-8.9599999999999999E-4</v>
      </c>
      <c r="E90" s="40">
        <v>-8.1800000000000004E-4</v>
      </c>
      <c r="F90" s="40">
        <v>-2.33E-3</v>
      </c>
      <c r="G90" s="40">
        <v>1.7200000000000001E-4</v>
      </c>
      <c r="H90" s="40">
        <v>1.2999999999999999E-3</v>
      </c>
    </row>
    <row r="91" spans="1:8" x14ac:dyDescent="0.25">
      <c r="A91" s="40"/>
      <c r="B91" s="40">
        <v>-0.64</v>
      </c>
      <c r="C91" s="40">
        <v>-0.66</v>
      </c>
      <c r="D91" s="40" t="s">
        <v>308</v>
      </c>
      <c r="E91" s="40" t="s">
        <v>308</v>
      </c>
      <c r="F91" s="40" t="s">
        <v>299</v>
      </c>
      <c r="G91" s="40">
        <v>-7.0000000000000007E-2</v>
      </c>
      <c r="H91" s="40">
        <v>-0.66</v>
      </c>
    </row>
    <row r="92" spans="1:8" x14ac:dyDescent="0.25">
      <c r="A92" s="40" t="s">
        <v>64</v>
      </c>
      <c r="B92" s="40">
        <v>1E-3</v>
      </c>
      <c r="C92" s="40">
        <v>1E-3</v>
      </c>
      <c r="D92" s="40">
        <v>0</v>
      </c>
      <c r="E92" s="40">
        <v>0</v>
      </c>
      <c r="F92" s="40">
        <v>1E-3</v>
      </c>
      <c r="G92" s="40">
        <v>0</v>
      </c>
      <c r="H92" s="40">
        <v>1E-3</v>
      </c>
    </row>
    <row r="93" spans="1:8" x14ac:dyDescent="0.25">
      <c r="A93" s="40" t="s">
        <v>602</v>
      </c>
      <c r="B93" s="40">
        <v>2.4099999999999998E-3</v>
      </c>
      <c r="C93" s="40">
        <v>3.1900000000000001E-3</v>
      </c>
      <c r="D93" s="40">
        <v>-1.65E-3</v>
      </c>
      <c r="E93" s="40">
        <v>-4.6000000000000001E-4</v>
      </c>
      <c r="F93" s="40">
        <v>-7.5500000000000003E-4</v>
      </c>
      <c r="G93" s="40">
        <v>1.07E-3</v>
      </c>
      <c r="H93" s="40">
        <v>1.81E-3</v>
      </c>
    </row>
    <row r="94" spans="1:8" x14ac:dyDescent="0.25">
      <c r="A94" s="40"/>
      <c r="B94" s="40">
        <v>-0.7</v>
      </c>
      <c r="C94" s="40">
        <v>-0.93</v>
      </c>
      <c r="D94" s="40" t="s">
        <v>485</v>
      </c>
      <c r="E94" s="40" t="s">
        <v>374</v>
      </c>
      <c r="F94" s="40" t="s">
        <v>373</v>
      </c>
      <c r="G94" s="40">
        <v>-0.44</v>
      </c>
      <c r="H94" s="40">
        <v>-0.92</v>
      </c>
    </row>
    <row r="95" spans="1:8" x14ac:dyDescent="0.25">
      <c r="A95" s="40" t="s">
        <v>64</v>
      </c>
      <c r="B95" s="40">
        <v>1E-3</v>
      </c>
      <c r="C95" s="40">
        <v>2E-3</v>
      </c>
      <c r="D95" s="40">
        <v>0</v>
      </c>
      <c r="E95" s="40">
        <v>0</v>
      </c>
      <c r="F95" s="40">
        <v>0</v>
      </c>
      <c r="G95" s="40">
        <v>0</v>
      </c>
      <c r="H95" s="40">
        <v>1E-3</v>
      </c>
    </row>
    <row r="96" spans="1:8" x14ac:dyDescent="0.25">
      <c r="A96" s="40" t="s">
        <v>605</v>
      </c>
      <c r="B96" s="40">
        <v>3.31E-3</v>
      </c>
      <c r="C96" s="40">
        <v>2.9399999999999999E-3</v>
      </c>
      <c r="D96" s="40">
        <v>1.2999999999999999E-3</v>
      </c>
      <c r="E96" s="40">
        <v>-1.8799999999999999E-3</v>
      </c>
      <c r="F96" s="40">
        <v>-1.7600000000000001E-3</v>
      </c>
      <c r="G96" s="40">
        <v>3.0699999999999998E-4</v>
      </c>
      <c r="H96" s="40">
        <v>-1.7899999999999999E-4</v>
      </c>
    </row>
    <row r="97" spans="1:8" x14ac:dyDescent="0.25">
      <c r="A97" s="40"/>
      <c r="B97" s="40">
        <v>-1.0900000000000001</v>
      </c>
      <c r="C97" s="40">
        <v>-0.77</v>
      </c>
      <c r="D97" s="40">
        <v>-0.32</v>
      </c>
      <c r="E97" s="40" t="s">
        <v>327</v>
      </c>
      <c r="F97" s="40" t="s">
        <v>482</v>
      </c>
      <c r="G97" s="40">
        <v>-0.13</v>
      </c>
      <c r="H97" s="40" t="s">
        <v>305</v>
      </c>
    </row>
    <row r="98" spans="1:8" x14ac:dyDescent="0.25">
      <c r="A98" s="40" t="s">
        <v>64</v>
      </c>
      <c r="B98" s="40">
        <v>2E-3</v>
      </c>
      <c r="C98" s="40">
        <v>2E-3</v>
      </c>
      <c r="D98" s="40">
        <v>0</v>
      </c>
      <c r="E98" s="40">
        <v>1E-3</v>
      </c>
      <c r="F98" s="40">
        <v>1E-3</v>
      </c>
      <c r="G98" s="40">
        <v>0</v>
      </c>
      <c r="H98" s="40">
        <v>0</v>
      </c>
    </row>
    <row r="99" spans="1:8" x14ac:dyDescent="0.25">
      <c r="A99" s="40" t="s">
        <v>606</v>
      </c>
      <c r="B99" s="40">
        <v>3.5100000000000001E-3</v>
      </c>
      <c r="C99" s="40">
        <v>2.6099999999999999E-3</v>
      </c>
      <c r="D99" s="40">
        <v>-9.7300000000000002E-4</v>
      </c>
      <c r="E99" s="40">
        <v>-1.82E-3</v>
      </c>
      <c r="F99" s="40">
        <v>-1.17E-3</v>
      </c>
      <c r="G99" s="40">
        <v>9.0499999999999999E-4</v>
      </c>
      <c r="H99" s="40">
        <v>-8.4800000000000001E-4</v>
      </c>
    </row>
    <row r="100" spans="1:8" x14ac:dyDescent="0.25">
      <c r="A100" s="40"/>
      <c r="B100" s="40">
        <v>-1.18</v>
      </c>
      <c r="C100" s="40">
        <v>-0.68</v>
      </c>
      <c r="D100" s="40" t="s">
        <v>352</v>
      </c>
      <c r="E100" s="40" t="s">
        <v>502</v>
      </c>
      <c r="F100" s="40" t="s">
        <v>500</v>
      </c>
      <c r="G100" s="40">
        <v>-0.39</v>
      </c>
      <c r="H100" s="40" t="s">
        <v>369</v>
      </c>
    </row>
    <row r="101" spans="1:8" x14ac:dyDescent="0.25">
      <c r="A101" s="40" t="s">
        <v>64</v>
      </c>
      <c r="B101" s="40">
        <v>2E-3</v>
      </c>
      <c r="C101" s="40">
        <v>2E-3</v>
      </c>
      <c r="D101" s="40">
        <v>0</v>
      </c>
      <c r="E101" s="40">
        <v>1E-3</v>
      </c>
      <c r="F101" s="40">
        <v>0</v>
      </c>
      <c r="G101" s="40">
        <v>0</v>
      </c>
      <c r="H101" s="40">
        <v>0</v>
      </c>
    </row>
    <row r="102" spans="1:8" x14ac:dyDescent="0.25">
      <c r="A102" s="40" t="s">
        <v>608</v>
      </c>
      <c r="B102" s="40">
        <v>5.2399999999999999E-3</v>
      </c>
      <c r="C102" s="40">
        <v>4.79E-3</v>
      </c>
      <c r="D102" s="40">
        <v>1.57E-3</v>
      </c>
      <c r="E102" s="40">
        <v>-8.0500000000000005E-4</v>
      </c>
      <c r="F102" s="40">
        <v>-7.4100000000000001E-4</v>
      </c>
      <c r="G102" s="40">
        <v>1.5299999999999999E-3</v>
      </c>
      <c r="H102" s="40">
        <v>1.4300000000000001E-3</v>
      </c>
    </row>
    <row r="103" spans="1:8" x14ac:dyDescent="0.25">
      <c r="A103" s="40"/>
      <c r="B103" s="40">
        <v>-1.77</v>
      </c>
      <c r="C103" s="40">
        <v>-1.21</v>
      </c>
      <c r="D103" s="40">
        <v>-0.38</v>
      </c>
      <c r="E103" s="40" t="s">
        <v>476</v>
      </c>
      <c r="F103" s="40" t="s">
        <v>373</v>
      </c>
      <c r="G103" s="40">
        <v>-0.59</v>
      </c>
      <c r="H103" s="40">
        <v>-0.7</v>
      </c>
    </row>
    <row r="104" spans="1:8" x14ac:dyDescent="0.25">
      <c r="A104" s="40" t="s">
        <v>64</v>
      </c>
      <c r="B104" s="40">
        <v>5.0000000000000001E-3</v>
      </c>
      <c r="C104" s="40">
        <v>6.0000000000000001E-3</v>
      </c>
      <c r="D104" s="40">
        <v>0</v>
      </c>
      <c r="E104" s="40">
        <v>0</v>
      </c>
      <c r="F104" s="40">
        <v>0</v>
      </c>
      <c r="G104" s="40">
        <v>1E-3</v>
      </c>
      <c r="H104" s="40">
        <v>1E-3</v>
      </c>
    </row>
    <row r="105" spans="1:8" x14ac:dyDescent="0.25">
      <c r="A105" s="40" t="s">
        <v>609</v>
      </c>
      <c r="B105" s="40">
        <v>4.2300000000000003E-3</v>
      </c>
      <c r="C105" s="40">
        <v>3.1800000000000001E-3</v>
      </c>
      <c r="D105" s="40">
        <v>2.7499999999999998E-3</v>
      </c>
      <c r="E105" s="40">
        <v>-1.4300000000000001E-3</v>
      </c>
      <c r="F105" s="40">
        <v>-7.6900000000000004E-4</v>
      </c>
      <c r="G105" s="40">
        <v>1.83E-3</v>
      </c>
      <c r="H105" s="40">
        <v>1.5499999999999999E-3</v>
      </c>
    </row>
    <row r="106" spans="1:8" x14ac:dyDescent="0.25">
      <c r="A106" s="40"/>
      <c r="B106" s="40">
        <v>-1.39</v>
      </c>
      <c r="C106" s="40">
        <v>-0.74</v>
      </c>
      <c r="D106" s="40">
        <v>-0.61</v>
      </c>
      <c r="E106" s="40" t="s">
        <v>321</v>
      </c>
      <c r="F106" s="40" t="s">
        <v>458</v>
      </c>
      <c r="G106" s="40">
        <v>-0.72</v>
      </c>
      <c r="H106" s="40">
        <v>-0.74</v>
      </c>
    </row>
    <row r="107" spans="1:8" x14ac:dyDescent="0.25">
      <c r="A107" s="40" t="s">
        <v>64</v>
      </c>
      <c r="B107" s="40">
        <v>3.0000000000000001E-3</v>
      </c>
      <c r="C107" s="40">
        <v>2E-3</v>
      </c>
      <c r="D107" s="40">
        <v>1E-3</v>
      </c>
      <c r="E107" s="40">
        <v>0</v>
      </c>
      <c r="F107" s="40">
        <v>0</v>
      </c>
      <c r="G107" s="40">
        <v>1E-3</v>
      </c>
      <c r="H107" s="40">
        <v>1E-3</v>
      </c>
    </row>
    <row r="108" spans="1:8" x14ac:dyDescent="0.25">
      <c r="A108" s="40" t="s">
        <v>612</v>
      </c>
      <c r="B108" s="40">
        <v>3.5699999999999998E-3</v>
      </c>
      <c r="C108" s="40">
        <v>2.5699999999999998E-3</v>
      </c>
      <c r="D108" s="40">
        <v>3.81E-3</v>
      </c>
      <c r="E108" s="40">
        <v>-1.99E-3</v>
      </c>
      <c r="F108" s="40">
        <v>-2.5899999999999999E-3</v>
      </c>
      <c r="G108" s="40">
        <v>1.3699999999999999E-3</v>
      </c>
      <c r="H108" s="40">
        <v>3.9500000000000004E-3</v>
      </c>
    </row>
    <row r="109" spans="1:8" x14ac:dyDescent="0.25">
      <c r="A109" s="40"/>
      <c r="B109" s="40">
        <v>-1.1499999999999999</v>
      </c>
      <c r="C109" s="40">
        <v>-0.68</v>
      </c>
      <c r="D109" s="40">
        <v>-0.92</v>
      </c>
      <c r="E109" s="40" t="s">
        <v>389</v>
      </c>
      <c r="F109" s="40" t="s">
        <v>349</v>
      </c>
      <c r="G109" s="40">
        <v>-0.55000000000000004</v>
      </c>
      <c r="H109" s="40">
        <v>-1.95</v>
      </c>
    </row>
    <row r="110" spans="1:8" x14ac:dyDescent="0.25">
      <c r="A110" s="40" t="s">
        <v>64</v>
      </c>
      <c r="B110" s="40">
        <v>2E-3</v>
      </c>
      <c r="C110" s="40">
        <v>2E-3</v>
      </c>
      <c r="D110" s="40">
        <v>3.0000000000000001E-3</v>
      </c>
      <c r="E110" s="40">
        <v>1E-3</v>
      </c>
      <c r="F110" s="40">
        <v>2E-3</v>
      </c>
      <c r="G110" s="40">
        <v>1E-3</v>
      </c>
      <c r="H110" s="40">
        <v>6.0000000000000001E-3</v>
      </c>
    </row>
    <row r="111" spans="1:8" x14ac:dyDescent="0.25">
      <c r="A111" s="40" t="s">
        <v>613</v>
      </c>
      <c r="B111" s="40">
        <v>2.9099999999999998E-3</v>
      </c>
      <c r="C111" s="40">
        <v>2.5899999999999999E-3</v>
      </c>
      <c r="D111" s="40">
        <v>3.7599999999999999E-3</v>
      </c>
      <c r="E111" s="40">
        <v>-2.6199999999999999E-3</v>
      </c>
      <c r="F111" s="40">
        <v>-3.81E-3</v>
      </c>
      <c r="G111" s="40">
        <v>4.6799999999999999E-4</v>
      </c>
      <c r="H111" s="40">
        <v>2.6199999999999999E-3</v>
      </c>
    </row>
    <row r="112" spans="1:8" x14ac:dyDescent="0.25">
      <c r="A112" s="40"/>
      <c r="B112" s="40">
        <v>-0.98</v>
      </c>
      <c r="C112" s="40">
        <v>-0.71</v>
      </c>
      <c r="D112" s="40">
        <v>-0.94</v>
      </c>
      <c r="E112" s="40" t="s">
        <v>394</v>
      </c>
      <c r="F112" s="40" t="s">
        <v>395</v>
      </c>
      <c r="G112" s="40">
        <v>-0.19</v>
      </c>
      <c r="H112" s="40">
        <v>-1.33</v>
      </c>
    </row>
    <row r="113" spans="1:8" x14ac:dyDescent="0.25">
      <c r="A113" s="40" t="s">
        <v>64</v>
      </c>
      <c r="B113" s="40">
        <v>2E-3</v>
      </c>
      <c r="C113" s="40">
        <v>2E-3</v>
      </c>
      <c r="D113" s="40">
        <v>3.0000000000000001E-3</v>
      </c>
      <c r="E113" s="40">
        <v>2E-3</v>
      </c>
      <c r="F113" s="40">
        <v>4.0000000000000001E-3</v>
      </c>
      <c r="G113" s="40">
        <v>0</v>
      </c>
      <c r="H113" s="40">
        <v>3.0000000000000001E-3</v>
      </c>
    </row>
    <row r="114" spans="1:8" x14ac:dyDescent="0.25">
      <c r="A114" s="40" t="s">
        <v>614</v>
      </c>
      <c r="B114" s="40">
        <v>3.62E-3</v>
      </c>
      <c r="C114" s="40">
        <v>1.66E-3</v>
      </c>
      <c r="D114" s="40">
        <v>2.7499999999999998E-3</v>
      </c>
      <c r="E114" s="40">
        <v>-3.5400000000000002E-3</v>
      </c>
      <c r="F114" s="40">
        <v>-3.8400000000000001E-3</v>
      </c>
      <c r="G114" s="40">
        <v>-8.5400000000000005E-4</v>
      </c>
      <c r="H114" s="40">
        <v>2.2300000000000002E-3</v>
      </c>
    </row>
    <row r="115" spans="1:8" x14ac:dyDescent="0.25">
      <c r="A115" s="40"/>
      <c r="B115" s="40">
        <v>-1.21</v>
      </c>
      <c r="C115" s="40">
        <v>-0.44</v>
      </c>
      <c r="D115" s="40">
        <v>-0.66</v>
      </c>
      <c r="E115" s="40" t="s">
        <v>581</v>
      </c>
      <c r="F115" s="40" t="s">
        <v>330</v>
      </c>
      <c r="G115" s="40" t="s">
        <v>306</v>
      </c>
      <c r="H115" s="40">
        <v>-1.19</v>
      </c>
    </row>
    <row r="116" spans="1:8" x14ac:dyDescent="0.25">
      <c r="A116" s="40" t="s">
        <v>64</v>
      </c>
      <c r="B116" s="40">
        <v>2E-3</v>
      </c>
      <c r="C116" s="40">
        <v>1E-3</v>
      </c>
      <c r="D116" s="40">
        <v>1E-3</v>
      </c>
      <c r="E116" s="40">
        <v>3.0000000000000001E-3</v>
      </c>
      <c r="F116" s="40">
        <v>3.0000000000000001E-3</v>
      </c>
      <c r="G116" s="40">
        <v>0</v>
      </c>
      <c r="H116" s="40">
        <v>2E-3</v>
      </c>
    </row>
    <row r="117" spans="1:8" x14ac:dyDescent="0.25">
      <c r="A117" s="40" t="s">
        <v>616</v>
      </c>
      <c r="B117" s="40">
        <v>-2.9499999999999998E-2</v>
      </c>
      <c r="C117" s="40">
        <v>-2.92E-2</v>
      </c>
      <c r="D117" s="40" t="s">
        <v>909</v>
      </c>
      <c r="E117" s="40" t="s">
        <v>833</v>
      </c>
      <c r="F117" s="40">
        <v>-2.64E-2</v>
      </c>
      <c r="G117" s="40">
        <v>-2.5399999999999999E-2</v>
      </c>
      <c r="H117" s="40">
        <v>-9.9900000000000006E-3</v>
      </c>
    </row>
    <row r="118" spans="1:8" x14ac:dyDescent="0.25">
      <c r="A118" s="40"/>
      <c r="B118" s="40" t="s">
        <v>586</v>
      </c>
      <c r="C118" s="40" t="s">
        <v>659</v>
      </c>
      <c r="D118" s="40" t="s">
        <v>569</v>
      </c>
      <c r="E118" s="40" t="s">
        <v>370</v>
      </c>
      <c r="F118" s="40" t="s">
        <v>758</v>
      </c>
      <c r="G118" s="40" t="s">
        <v>507</v>
      </c>
      <c r="H118" s="40" t="s">
        <v>449</v>
      </c>
    </row>
    <row r="119" spans="1:8" x14ac:dyDescent="0.25">
      <c r="A119" s="40" t="s">
        <v>64</v>
      </c>
      <c r="B119" s="40">
        <v>5.0000000000000001E-3</v>
      </c>
      <c r="C119" s="40">
        <v>6.0000000000000001E-3</v>
      </c>
      <c r="D119" s="40">
        <v>1.2E-2</v>
      </c>
      <c r="E119" s="40">
        <v>8.9999999999999993E-3</v>
      </c>
      <c r="F119" s="40">
        <v>5.0000000000000001E-3</v>
      </c>
      <c r="G119" s="40">
        <v>6.0000000000000001E-3</v>
      </c>
      <c r="H119" s="40">
        <v>1E-3</v>
      </c>
    </row>
    <row r="120" spans="1:8" x14ac:dyDescent="0.25">
      <c r="A120" s="40" t="s">
        <v>619</v>
      </c>
      <c r="B120" s="40" t="s">
        <v>910</v>
      </c>
      <c r="C120" s="40">
        <v>-1.14E-2</v>
      </c>
      <c r="D120" s="40" t="s">
        <v>911</v>
      </c>
      <c r="E120" s="40" t="s">
        <v>912</v>
      </c>
      <c r="F120" s="40">
        <v>-1.5599999999999999E-2</v>
      </c>
      <c r="G120" s="40" t="s">
        <v>913</v>
      </c>
      <c r="H120" s="40">
        <v>-1.06E-2</v>
      </c>
    </row>
    <row r="121" spans="1:8" x14ac:dyDescent="0.25">
      <c r="A121" s="40"/>
      <c r="B121" s="40" t="s">
        <v>370</v>
      </c>
      <c r="C121" s="40" t="s">
        <v>342</v>
      </c>
      <c r="D121" s="40" t="s">
        <v>319</v>
      </c>
      <c r="E121" s="40" t="s">
        <v>857</v>
      </c>
      <c r="F121" s="40" t="s">
        <v>418</v>
      </c>
      <c r="G121" s="40" t="s">
        <v>404</v>
      </c>
      <c r="H121" s="40" t="s">
        <v>361</v>
      </c>
    </row>
    <row r="122" spans="1:8" x14ac:dyDescent="0.25">
      <c r="A122" s="40" t="s">
        <v>64</v>
      </c>
      <c r="B122" s="40">
        <v>1.0999999999999999E-2</v>
      </c>
      <c r="C122" s="40">
        <v>4.0000000000000001E-3</v>
      </c>
      <c r="D122" s="40">
        <v>1.9E-2</v>
      </c>
      <c r="E122" s="40">
        <v>2.3E-2</v>
      </c>
      <c r="F122" s="40">
        <v>7.0000000000000001E-3</v>
      </c>
      <c r="G122" s="40">
        <v>1.6E-2</v>
      </c>
      <c r="H122" s="40">
        <v>6.0000000000000001E-3</v>
      </c>
    </row>
    <row r="123" spans="1:8" x14ac:dyDescent="0.25">
      <c r="A123" s="40" t="s">
        <v>621</v>
      </c>
      <c r="B123" s="40" t="s">
        <v>914</v>
      </c>
      <c r="C123" s="40">
        <v>-1.2800000000000001E-2</v>
      </c>
      <c r="D123" s="40" t="s">
        <v>202</v>
      </c>
      <c r="E123" s="40" t="s">
        <v>203</v>
      </c>
      <c r="F123" s="40">
        <v>-1.8499999999999999E-2</v>
      </c>
      <c r="G123" s="40" t="s">
        <v>915</v>
      </c>
      <c r="H123" s="40" t="s">
        <v>916</v>
      </c>
    </row>
    <row r="124" spans="1:8" x14ac:dyDescent="0.25">
      <c r="A124" s="40"/>
      <c r="B124" s="40" t="s">
        <v>706</v>
      </c>
      <c r="C124" s="40" t="s">
        <v>354</v>
      </c>
      <c r="D124" s="40" t="s">
        <v>420</v>
      </c>
      <c r="E124" s="40" t="s">
        <v>421</v>
      </c>
      <c r="F124" s="40" t="s">
        <v>584</v>
      </c>
      <c r="G124" s="40" t="s">
        <v>747</v>
      </c>
      <c r="H124" s="40" t="s">
        <v>382</v>
      </c>
    </row>
    <row r="125" spans="1:8" x14ac:dyDescent="0.25">
      <c r="A125" s="40" t="s">
        <v>64</v>
      </c>
      <c r="B125" s="40">
        <v>1.2999999999999999E-2</v>
      </c>
      <c r="C125" s="40">
        <v>5.0000000000000001E-3</v>
      </c>
      <c r="D125" s="40">
        <v>1.9E-2</v>
      </c>
      <c r="E125" s="40">
        <v>2.3E-2</v>
      </c>
      <c r="F125" s="40">
        <v>8.9999999999999993E-3</v>
      </c>
      <c r="G125" s="40">
        <v>1.7999999999999999E-2</v>
      </c>
      <c r="H125" s="40">
        <v>0.01</v>
      </c>
    </row>
    <row r="126" spans="1:8" x14ac:dyDescent="0.25">
      <c r="A126" s="40" t="s">
        <v>622</v>
      </c>
      <c r="B126" s="40" t="s">
        <v>917</v>
      </c>
      <c r="C126" s="40">
        <v>-1.1299999999999999E-2</v>
      </c>
      <c r="D126" s="40" t="s">
        <v>918</v>
      </c>
      <c r="E126" s="40" t="s">
        <v>919</v>
      </c>
      <c r="F126" s="40" t="s">
        <v>607</v>
      </c>
      <c r="G126" s="40" t="s">
        <v>196</v>
      </c>
      <c r="H126" s="40">
        <v>-1.17E-2</v>
      </c>
    </row>
    <row r="127" spans="1:8" x14ac:dyDescent="0.25">
      <c r="A127" s="40"/>
      <c r="B127" s="40" t="s">
        <v>890</v>
      </c>
      <c r="C127" s="40" t="s">
        <v>391</v>
      </c>
      <c r="D127" s="40" t="s">
        <v>920</v>
      </c>
      <c r="E127" s="40" t="s">
        <v>921</v>
      </c>
      <c r="F127" s="40" t="s">
        <v>313</v>
      </c>
      <c r="G127" s="40" t="s">
        <v>922</v>
      </c>
      <c r="H127" s="40" t="s">
        <v>461</v>
      </c>
    </row>
    <row r="128" spans="1:8" x14ac:dyDescent="0.25">
      <c r="A128" s="40" t="s">
        <v>64</v>
      </c>
      <c r="B128" s="40">
        <v>0.01</v>
      </c>
      <c r="C128" s="40">
        <v>3.0000000000000001E-3</v>
      </c>
      <c r="D128" s="40">
        <v>1.9E-2</v>
      </c>
      <c r="E128" s="40">
        <v>2.5000000000000001E-2</v>
      </c>
      <c r="F128" s="40">
        <v>0.01</v>
      </c>
      <c r="G128" s="40">
        <v>1.7000000000000001E-2</v>
      </c>
      <c r="H128" s="40">
        <v>6.0000000000000001E-3</v>
      </c>
    </row>
    <row r="129" spans="1:8" x14ac:dyDescent="0.25">
      <c r="A129" s="40" t="s">
        <v>624</v>
      </c>
      <c r="B129" s="40">
        <v>-1.35E-2</v>
      </c>
      <c r="C129" s="40">
        <v>-5.5900000000000004E-3</v>
      </c>
      <c r="D129" s="40" t="s">
        <v>923</v>
      </c>
      <c r="E129" s="40" t="s">
        <v>924</v>
      </c>
      <c r="F129" s="40">
        <v>-1.4500000000000001E-2</v>
      </c>
      <c r="G129" s="40" t="s">
        <v>925</v>
      </c>
      <c r="H129" s="40">
        <v>-6.4999999999999997E-3</v>
      </c>
    </row>
    <row r="130" spans="1:8" x14ac:dyDescent="0.25">
      <c r="A130" s="40"/>
      <c r="B130" s="40" t="s">
        <v>379</v>
      </c>
      <c r="C130" s="40" t="s">
        <v>487</v>
      </c>
      <c r="D130" s="40" t="s">
        <v>926</v>
      </c>
      <c r="E130" s="40" t="s">
        <v>386</v>
      </c>
      <c r="F130" s="40" t="s">
        <v>402</v>
      </c>
      <c r="G130" s="40" t="s">
        <v>699</v>
      </c>
      <c r="H130" s="40" t="s">
        <v>394</v>
      </c>
    </row>
    <row r="131" spans="1:8" x14ac:dyDescent="0.25">
      <c r="A131" s="40" t="s">
        <v>64</v>
      </c>
      <c r="B131" s="40">
        <v>4.0000000000000001E-3</v>
      </c>
      <c r="C131" s="40">
        <v>1E-3</v>
      </c>
      <c r="D131" s="40">
        <v>2.3E-2</v>
      </c>
      <c r="E131" s="40">
        <v>1.9E-2</v>
      </c>
      <c r="F131" s="40">
        <v>5.0000000000000001E-3</v>
      </c>
      <c r="G131" s="40">
        <v>1.2999999999999999E-2</v>
      </c>
      <c r="H131" s="40">
        <v>2E-3</v>
      </c>
    </row>
    <row r="132" spans="1:8" x14ac:dyDescent="0.25">
      <c r="A132" s="40" t="s">
        <v>625</v>
      </c>
      <c r="B132" s="40" t="s">
        <v>927</v>
      </c>
      <c r="C132" s="40">
        <v>-1.9400000000000001E-2</v>
      </c>
      <c r="D132" s="40" t="s">
        <v>928</v>
      </c>
      <c r="E132" s="40">
        <v>-2.4799999999999999E-2</v>
      </c>
      <c r="F132" s="40">
        <v>-1.5299999999999999E-2</v>
      </c>
      <c r="G132" s="40" t="s">
        <v>929</v>
      </c>
      <c r="H132" s="40">
        <v>-2.0199999999999999E-2</v>
      </c>
    </row>
    <row r="133" spans="1:8" x14ac:dyDescent="0.25">
      <c r="A133" s="40"/>
      <c r="B133" s="40" t="s">
        <v>431</v>
      </c>
      <c r="C133" s="40" t="s">
        <v>394</v>
      </c>
      <c r="D133" s="40" t="s">
        <v>423</v>
      </c>
      <c r="E133" s="40" t="s">
        <v>678</v>
      </c>
      <c r="F133" s="40" t="s">
        <v>351</v>
      </c>
      <c r="G133" s="40" t="s">
        <v>317</v>
      </c>
      <c r="H133" s="40" t="s">
        <v>358</v>
      </c>
    </row>
    <row r="134" spans="1:8" x14ac:dyDescent="0.25">
      <c r="A134" s="40" t="s">
        <v>64</v>
      </c>
      <c r="B134" s="40">
        <v>1.6E-2</v>
      </c>
      <c r="C134" s="40">
        <v>5.0000000000000001E-3</v>
      </c>
      <c r="D134" s="40">
        <v>0.03</v>
      </c>
      <c r="E134" s="40">
        <v>8.0000000000000002E-3</v>
      </c>
      <c r="F134" s="40">
        <v>3.0000000000000001E-3</v>
      </c>
      <c r="G134" s="40">
        <v>8.0000000000000002E-3</v>
      </c>
      <c r="H134" s="40">
        <v>8.9999999999999993E-3</v>
      </c>
    </row>
    <row r="135" spans="1:8" x14ac:dyDescent="0.25">
      <c r="A135" s="40" t="s">
        <v>627</v>
      </c>
      <c r="B135" s="40" t="s">
        <v>930</v>
      </c>
      <c r="C135" s="40">
        <v>-1.43E-2</v>
      </c>
      <c r="D135" s="40" t="s">
        <v>931</v>
      </c>
      <c r="E135" s="40">
        <v>-2.75E-2</v>
      </c>
      <c r="F135" s="40">
        <v>-1.55E-2</v>
      </c>
      <c r="G135" s="40" t="s">
        <v>932</v>
      </c>
      <c r="H135" s="40" t="s">
        <v>933</v>
      </c>
    </row>
    <row r="136" spans="1:8" x14ac:dyDescent="0.25">
      <c r="A136" s="40"/>
      <c r="B136" s="40" t="s">
        <v>934</v>
      </c>
      <c r="C136" s="40" t="s">
        <v>597</v>
      </c>
      <c r="D136" s="40" t="s">
        <v>610</v>
      </c>
      <c r="E136" s="40" t="s">
        <v>689</v>
      </c>
      <c r="F136" s="40" t="s">
        <v>797</v>
      </c>
      <c r="G136" s="40" t="s">
        <v>934</v>
      </c>
      <c r="H136" s="40" t="s">
        <v>512</v>
      </c>
    </row>
    <row r="137" spans="1:8" x14ac:dyDescent="0.25">
      <c r="A137" s="40" t="s">
        <v>64</v>
      </c>
      <c r="B137" s="40">
        <v>1.2999999999999999E-2</v>
      </c>
      <c r="C137" s="40">
        <v>3.0000000000000001E-3</v>
      </c>
      <c r="D137" s="40">
        <v>3.4000000000000002E-2</v>
      </c>
      <c r="E137" s="40">
        <v>0.01</v>
      </c>
      <c r="F137" s="40">
        <v>3.0000000000000001E-3</v>
      </c>
      <c r="G137" s="40">
        <v>0.01</v>
      </c>
      <c r="H137" s="40">
        <v>8.9999999999999993E-3</v>
      </c>
    </row>
    <row r="138" spans="1:8" x14ac:dyDescent="0.25">
      <c r="A138" s="40" t="s">
        <v>628</v>
      </c>
      <c r="B138" s="40" t="s">
        <v>935</v>
      </c>
      <c r="C138" s="40">
        <v>-1.35E-2</v>
      </c>
      <c r="D138" s="40" t="s">
        <v>936</v>
      </c>
      <c r="E138" s="40">
        <v>-2.8500000000000001E-2</v>
      </c>
      <c r="F138" s="40">
        <v>-1.7899999999999999E-2</v>
      </c>
      <c r="G138" s="40" t="s">
        <v>215</v>
      </c>
      <c r="H138" s="40" t="s">
        <v>937</v>
      </c>
    </row>
    <row r="139" spans="1:8" x14ac:dyDescent="0.25">
      <c r="A139" s="40"/>
      <c r="B139" s="40" t="s">
        <v>370</v>
      </c>
      <c r="C139" s="40" t="s">
        <v>494</v>
      </c>
      <c r="D139" s="40" t="s">
        <v>920</v>
      </c>
      <c r="E139" s="40" t="s">
        <v>445</v>
      </c>
      <c r="F139" s="40" t="s">
        <v>446</v>
      </c>
      <c r="G139" s="40" t="s">
        <v>721</v>
      </c>
      <c r="H139" s="40" t="s">
        <v>317</v>
      </c>
    </row>
    <row r="140" spans="1:8" x14ac:dyDescent="0.25">
      <c r="A140" s="40" t="s">
        <v>64</v>
      </c>
      <c r="B140" s="40">
        <v>1.2999999999999999E-2</v>
      </c>
      <c r="C140" s="40">
        <v>3.0000000000000001E-3</v>
      </c>
      <c r="D140" s="40">
        <v>2.8000000000000001E-2</v>
      </c>
      <c r="E140" s="40">
        <v>1.2E-2</v>
      </c>
      <c r="F140" s="40">
        <v>4.0000000000000001E-3</v>
      </c>
      <c r="G140" s="40">
        <v>8.9999999999999993E-3</v>
      </c>
      <c r="H140" s="40">
        <v>8.9999999999999993E-3</v>
      </c>
    </row>
    <row r="141" spans="1:8" x14ac:dyDescent="0.25">
      <c r="A141" s="40" t="s">
        <v>629</v>
      </c>
      <c r="B141" s="40" t="s">
        <v>930</v>
      </c>
      <c r="C141" s="40">
        <v>-1.5900000000000001E-2</v>
      </c>
      <c r="D141" s="40" t="s">
        <v>938</v>
      </c>
      <c r="E141" s="40" t="s">
        <v>939</v>
      </c>
      <c r="F141" s="40">
        <v>-2.0400000000000001E-2</v>
      </c>
      <c r="G141" s="40" t="s">
        <v>940</v>
      </c>
      <c r="H141" s="40">
        <v>-2.0199999999999999E-2</v>
      </c>
    </row>
    <row r="142" spans="1:8" x14ac:dyDescent="0.25">
      <c r="A142" s="40"/>
      <c r="B142" s="40" t="s">
        <v>768</v>
      </c>
      <c r="C142" s="40" t="s">
        <v>490</v>
      </c>
      <c r="D142" s="40" t="s">
        <v>431</v>
      </c>
      <c r="E142" s="40" t="s">
        <v>313</v>
      </c>
      <c r="F142" s="40" t="s">
        <v>439</v>
      </c>
      <c r="G142" s="40" t="s">
        <v>382</v>
      </c>
      <c r="H142" s="40" t="s">
        <v>587</v>
      </c>
    </row>
    <row r="143" spans="1:8" x14ac:dyDescent="0.25">
      <c r="A143" s="40" t="s">
        <v>64</v>
      </c>
      <c r="B143" s="40">
        <v>1.2999999999999999E-2</v>
      </c>
      <c r="C143" s="40">
        <v>4.0000000000000001E-3</v>
      </c>
      <c r="D143" s="40">
        <v>2.1999999999999999E-2</v>
      </c>
      <c r="E143" s="40">
        <v>1.4E-2</v>
      </c>
      <c r="F143" s="40">
        <v>6.0000000000000001E-3</v>
      </c>
      <c r="G143" s="40">
        <v>8.9999999999999993E-3</v>
      </c>
      <c r="H143" s="40">
        <v>8.9999999999999993E-3</v>
      </c>
    </row>
    <row r="144" spans="1:8" x14ac:dyDescent="0.25">
      <c r="A144" s="40" t="s">
        <v>632</v>
      </c>
      <c r="B144" s="40" t="s">
        <v>941</v>
      </c>
      <c r="C144" s="40">
        <v>1.9699999999999999E-2</v>
      </c>
      <c r="D144" s="40" t="s">
        <v>942</v>
      </c>
      <c r="E144" s="40" t="s">
        <v>258</v>
      </c>
      <c r="F144" s="40">
        <v>3.7199999999999997E-2</v>
      </c>
      <c r="G144" s="40" t="s">
        <v>943</v>
      </c>
      <c r="H144" s="40" t="s">
        <v>944</v>
      </c>
    </row>
    <row r="145" spans="1:8" x14ac:dyDescent="0.25">
      <c r="A145" s="40"/>
      <c r="B145" s="40">
        <v>-2.2599999999999998</v>
      </c>
      <c r="C145" s="40">
        <v>-0.79</v>
      </c>
      <c r="D145" s="40">
        <v>-4.0199999999999996</v>
      </c>
      <c r="E145" s="40">
        <v>-2.6</v>
      </c>
      <c r="F145" s="40">
        <v>-1.69</v>
      </c>
      <c r="G145" s="40">
        <v>-2.66</v>
      </c>
      <c r="H145" s="40">
        <v>-2.5099999999999998</v>
      </c>
    </row>
    <row r="146" spans="1:8" x14ac:dyDescent="0.25">
      <c r="A146" s="40" t="s">
        <v>64</v>
      </c>
      <c r="B146" s="40">
        <v>1.2E-2</v>
      </c>
      <c r="C146" s="40">
        <v>3.0000000000000001E-3</v>
      </c>
      <c r="D146" s="40">
        <v>4.2999999999999997E-2</v>
      </c>
      <c r="E146" s="40">
        <v>2.1000000000000001E-2</v>
      </c>
      <c r="F146" s="40">
        <v>1.0999999999999999E-2</v>
      </c>
      <c r="G146" s="40">
        <v>1.4E-2</v>
      </c>
      <c r="H146" s="40">
        <v>1.2999999999999999E-2</v>
      </c>
    </row>
    <row r="147" spans="1:8" x14ac:dyDescent="0.25">
      <c r="A147" s="40" t="s">
        <v>633</v>
      </c>
      <c r="B147" s="40" t="s">
        <v>945</v>
      </c>
      <c r="C147" s="40">
        <v>1.9300000000000001E-2</v>
      </c>
      <c r="D147" s="40" t="s">
        <v>946</v>
      </c>
      <c r="E147" s="40" t="s">
        <v>947</v>
      </c>
      <c r="F147" s="40" t="s">
        <v>948</v>
      </c>
      <c r="G147" s="40" t="s">
        <v>949</v>
      </c>
      <c r="H147" s="40" t="s">
        <v>950</v>
      </c>
    </row>
    <row r="148" spans="1:8" x14ac:dyDescent="0.25">
      <c r="A148" s="40"/>
      <c r="B148" s="40">
        <v>-2.08</v>
      </c>
      <c r="C148" s="40">
        <v>-0.85</v>
      </c>
      <c r="D148" s="40">
        <v>-4.24</v>
      </c>
      <c r="E148" s="40">
        <v>-2.92</v>
      </c>
      <c r="F148" s="40">
        <v>-2.06</v>
      </c>
      <c r="G148" s="40">
        <v>-2.95</v>
      </c>
      <c r="H148" s="40">
        <v>-2.58</v>
      </c>
    </row>
    <row r="149" spans="1:8" x14ac:dyDescent="0.25">
      <c r="A149" s="40" t="s">
        <v>64</v>
      </c>
      <c r="B149" s="40">
        <v>8.9999999999999993E-3</v>
      </c>
      <c r="C149" s="40">
        <v>3.0000000000000001E-3</v>
      </c>
      <c r="D149" s="40">
        <v>0.04</v>
      </c>
      <c r="E149" s="40">
        <v>2.3E-2</v>
      </c>
      <c r="F149" s="40">
        <v>1.4E-2</v>
      </c>
      <c r="G149" s="40">
        <v>1.6E-2</v>
      </c>
      <c r="H149" s="40">
        <v>1.4E-2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Working_Table_1</vt:lpstr>
      <vt:lpstr>Income and Pop</vt:lpstr>
      <vt:lpstr>Employment and Productivity</vt:lpstr>
      <vt:lpstr>Full Result Comparison</vt:lpstr>
      <vt:lpstr>Total R^2 values</vt:lpstr>
      <vt:lpstr>Full Coeficient Comparison</vt:lpstr>
      <vt:lpstr>NFincome_Time</vt:lpstr>
      <vt:lpstr>Output_Time</vt:lpstr>
      <vt:lpstr>Population_Time</vt:lpstr>
      <vt:lpstr>Emp_Time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 Department</dc:creator>
  <cp:lastModifiedBy>Duncan, Kevin D</cp:lastModifiedBy>
  <dcterms:created xsi:type="dcterms:W3CDTF">2013-08-01T10:22:38Z</dcterms:created>
  <dcterms:modified xsi:type="dcterms:W3CDTF">2013-08-22T16:46:01Z</dcterms:modified>
</cp:coreProperties>
</file>