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SC\FRUIT\YRBOOK\Yrbook2019\"/>
    </mc:Choice>
  </mc:AlternateContent>
  <bookViews>
    <workbookView xWindow="0" yWindow="0" windowWidth="28800" windowHeight="11835" tabRatio="598"/>
  </bookViews>
  <sheets>
    <sheet name="Content" sheetId="35" r:id="rId1"/>
    <sheet name="tabb-1" sheetId="1" r:id="rId2"/>
    <sheet name="tabb-2" sheetId="2" r:id="rId3"/>
    <sheet name="tabb-3" sheetId="3" r:id="rId4"/>
    <sheet name="tabb-4" sheetId="4" r:id="rId5"/>
    <sheet name="tabb-5" sheetId="5" r:id="rId6"/>
    <sheet name="tabb-6" sheetId="6" r:id="rId7"/>
    <sheet name="tabb-7" sheetId="7" r:id="rId8"/>
    <sheet name="tabb-8" sheetId="8" r:id="rId9"/>
    <sheet name="tabb-9" sheetId="9" r:id="rId10"/>
    <sheet name="tabb10" sheetId="10" r:id="rId11"/>
    <sheet name="tabb11" sheetId="11" r:id="rId12"/>
    <sheet name="tabb12" sheetId="12" r:id="rId13"/>
    <sheet name="tabb13" sheetId="13" r:id="rId14"/>
    <sheet name="tabb14" sheetId="14" r:id="rId15"/>
    <sheet name="tabb15" sheetId="15" r:id="rId16"/>
    <sheet name="tabb16" sheetId="16" r:id="rId17"/>
    <sheet name="tabb17" sheetId="17" r:id="rId18"/>
    <sheet name="tabb18" sheetId="18" r:id="rId19"/>
    <sheet name="tabb19" sheetId="19" r:id="rId20"/>
    <sheet name="tabb20" sheetId="20" r:id="rId21"/>
    <sheet name="tabb21" sheetId="21" r:id="rId22"/>
    <sheet name="tabb22" sheetId="22" r:id="rId23"/>
    <sheet name="tabb23" sheetId="23" r:id="rId24"/>
    <sheet name="tabb24" sheetId="24" r:id="rId25"/>
    <sheet name="tabb25" sheetId="25" r:id="rId26"/>
    <sheet name="tabb26" sheetId="26" r:id="rId27"/>
    <sheet name="tabb27" sheetId="27" r:id="rId28"/>
    <sheet name="tabb28" sheetId="29" r:id="rId29"/>
    <sheet name="tabb29" sheetId="30" r:id="rId30"/>
    <sheet name="tabb30" sheetId="31" r:id="rId31"/>
    <sheet name="tabb31" sheetId="32" r:id="rId32"/>
    <sheet name="tabb32" sheetId="33" r:id="rId33"/>
    <sheet name="tabb33" sheetId="34" r:id="rId34"/>
  </sheets>
  <definedNames>
    <definedName name="CHART" localSheetId="11">#REF!</definedName>
    <definedName name="CHART" localSheetId="14">#REF!</definedName>
    <definedName name="CHART" localSheetId="19">#REF!</definedName>
    <definedName name="CHART" localSheetId="20">#REF!</definedName>
    <definedName name="CHART" localSheetId="21">#REF!</definedName>
    <definedName name="CHART" localSheetId="22">#REF!</definedName>
    <definedName name="CHART" localSheetId="23">#REF!</definedName>
    <definedName name="CHART" localSheetId="24">#REF!</definedName>
    <definedName name="CHART" localSheetId="25">#REF!</definedName>
    <definedName name="CHART" localSheetId="26">#REF!</definedName>
    <definedName name="CHART" localSheetId="27">#REF!</definedName>
    <definedName name="CHART" localSheetId="28">#REF!</definedName>
    <definedName name="CHART" localSheetId="29">#REF!</definedName>
    <definedName name="CHART" localSheetId="30">#REF!</definedName>
    <definedName name="CHART" localSheetId="31">#REF!</definedName>
    <definedName name="CHART" localSheetId="32">#REF!</definedName>
    <definedName name="CHART" localSheetId="33">#REF!</definedName>
    <definedName name="CHART" localSheetId="6">#REF!</definedName>
    <definedName name="CHART" localSheetId="8">#REF!</definedName>
    <definedName name="CHART">#REF!</definedName>
    <definedName name="_xlnm.Print_Area" localSheetId="0">Content!$A$1:$A$34</definedName>
    <definedName name="_xlnm.Print_Area" localSheetId="1">'tabb-1'!$A$1:$J$59</definedName>
    <definedName name="_xlnm.Print_Area" localSheetId="10">tabb10!$A$1:$G$53</definedName>
    <definedName name="_xlnm.Print_Area" localSheetId="11">tabb11!$A$1:$J$50</definedName>
    <definedName name="_xlnm.Print_Area" localSheetId="12">tabb12!$A$1:$J$50</definedName>
    <definedName name="_xlnm.Print_Area" localSheetId="13">tabb13!$A$1:$H$53</definedName>
    <definedName name="_xlnm.Print_Area" localSheetId="14">tabb14!$A$1:$J$51</definedName>
    <definedName name="_xlnm.Print_Area" localSheetId="15">tabb15!$A$1:$L$52</definedName>
    <definedName name="_xlnm.Print_Area" localSheetId="16">tabb16!$A$1:$L$53</definedName>
    <definedName name="_xlnm.Print_Area" localSheetId="17">tabb17!$A$1:$I$32</definedName>
    <definedName name="_xlnm.Print_Area" localSheetId="18">tabb18!$A$1:$L$52</definedName>
    <definedName name="_xlnm.Print_Area" localSheetId="19">tabb19!$A$1:$E$49</definedName>
    <definedName name="_xlnm.Print_Area" localSheetId="20">tabb20!$A$1:$H$51</definedName>
    <definedName name="_xlnm.Print_Area" localSheetId="21">tabb21!$A$1:$J$23</definedName>
    <definedName name="_xlnm.Print_Area" localSheetId="22">tabb22!$A$1:$M$57</definedName>
    <definedName name="_xlnm.Print_Area" localSheetId="23">tabb23!$A$1:$J$53</definedName>
    <definedName name="_xlnm.Print_Area" localSheetId="24">tabb24!$A$1:$J$50</definedName>
    <definedName name="_xlnm.Print_Area" localSheetId="25">tabb25!$A$1:$G$51</definedName>
    <definedName name="_xlnm.Print_Area" localSheetId="26">tabb26!$A$1:$L$50</definedName>
    <definedName name="_xlnm.Print_Area" localSheetId="27">tabb27!$A$1:$J$51</definedName>
    <definedName name="_xlnm.Print_Area" localSheetId="28">tabb28!$A$1:$J$52</definedName>
    <definedName name="_xlnm.Print_Area" localSheetId="29">tabb29!$A$1:$M$52</definedName>
    <definedName name="_xlnm.Print_Area" localSheetId="3">'tabb-3'!$A$1:$J$52</definedName>
    <definedName name="_xlnm.Print_Area" localSheetId="30">tabb30!$A$1:$L$47</definedName>
    <definedName name="_xlnm.Print_Area" localSheetId="31">tabb31!$A$1:$E$49</definedName>
    <definedName name="_xlnm.Print_Area" localSheetId="32">#REF!</definedName>
    <definedName name="_xlnm.Print_Area" localSheetId="33">tabb33!$A$1:$J$49</definedName>
    <definedName name="_xlnm.Print_Area" localSheetId="4">'tabb-4'!$A$1:$J$51</definedName>
    <definedName name="_xlnm.Print_Area" localSheetId="5">#REF!</definedName>
    <definedName name="_xlnm.Print_Area" localSheetId="6">#REF!</definedName>
    <definedName name="_xlnm.Print_Area" localSheetId="7">'tabb-7'!$A$1:$R$53</definedName>
    <definedName name="_xlnm.Print_Area" localSheetId="8">'tabb-8'!$A$1:$J$50</definedName>
    <definedName name="_xlnm.Print_Area" localSheetId="9">#REF!</definedName>
    <definedName name="_xlnm.Print_Area">#REF!</definedName>
    <definedName name="Print_Area_MI" localSheetId="1">'tabb-1'!$A$1:$J$61</definedName>
    <definedName name="Print_Area_MI" localSheetId="10">tabb10!$A$1:$G$53</definedName>
    <definedName name="Print_Area_MI" localSheetId="11">tabb11!$A$1:$K$50</definedName>
    <definedName name="Print_Area_MI" localSheetId="12">tabb12!$A$1:$K$50</definedName>
    <definedName name="Print_Area_MI" localSheetId="13">tabb13!$A$1:$H$53</definedName>
    <definedName name="Print_Area_MI" localSheetId="14">tabb14!$A$1:$K$51</definedName>
    <definedName name="Print_Area_MI" localSheetId="15">tabb15!$A$1:$L$53</definedName>
    <definedName name="Print_Area_MI" localSheetId="16">tabb16!$A$1:$L$53</definedName>
    <definedName name="Print_Area_MI" localSheetId="17">tabb17!$A$1:$I$33</definedName>
    <definedName name="PRINT_AREA_MI" localSheetId="18">#REF!</definedName>
    <definedName name="Print_Area_MI" localSheetId="19">tabb19!$A$1:$E$49</definedName>
    <definedName name="Print_Area_MI" localSheetId="2">'tabb-2'!$A$1:$I$82</definedName>
    <definedName name="Print_Area_MI" localSheetId="20">tabb20!$A$1:$I$52</definedName>
    <definedName name="PRINT_AREA_MI" localSheetId="21">#REF!</definedName>
    <definedName name="Print_Area_MI" localSheetId="22">tabb22!$A$1:$M$58</definedName>
    <definedName name="Print_Area_MI" localSheetId="23">tabb23!$A$1:$L$53</definedName>
    <definedName name="Print_Area_MI" localSheetId="24">tabb24!$A$1:$J$24</definedName>
    <definedName name="Print_Area_MI" localSheetId="25">tabb25!$A$1:$H$53</definedName>
    <definedName name="Print_Area_MI" localSheetId="26">tabb26!$A$1:$L$50</definedName>
    <definedName name="Print_Area_MI" localSheetId="27">tabb27!$A$1:$K$50</definedName>
    <definedName name="Print_Area_MI" localSheetId="28">tabb28!$A$1:$K$53</definedName>
    <definedName name="Print_Area_MI" localSheetId="29">tabb29!$A$1:$M$52</definedName>
    <definedName name="Print_Area_MI" localSheetId="3">'tabb-3'!$A$1:$K$56</definedName>
    <definedName name="Print_Area_MI" localSheetId="30">tabb30!$A$1:$L$47</definedName>
    <definedName name="Print_Area_MI" localSheetId="31">tabb31!$A$1:$E$49</definedName>
    <definedName name="Print_Area_MI" localSheetId="32">tabb32!$A$1:$E$49</definedName>
    <definedName name="Print_Area_MI" localSheetId="33">tabb33!$A$1:$J$48</definedName>
    <definedName name="Print_Area_MI" localSheetId="4">'tabb-4'!$A$1:$J$51</definedName>
    <definedName name="Print_Area_MI" localSheetId="5">'tabb-5'!$A$1:$M$51</definedName>
    <definedName name="Print_Area_MI" localSheetId="6">'tabb-6'!$A$1:$M$51</definedName>
    <definedName name="Print_Area_MI" localSheetId="7">'tabb-7'!$A$1:$R$55</definedName>
    <definedName name="Print_Area_MI" localSheetId="8">'tabb-8'!$A$1:$J$50</definedName>
    <definedName name="Print_Area_MI" localSheetId="9">'tabb-9'!$A$1:$L$53</definedName>
    <definedName name="PRINT_AREA_MI">#REF!</definedName>
  </definedNames>
  <calcPr calcId="152511"/>
</workbook>
</file>

<file path=xl/calcChain.xml><?xml version="1.0" encoding="utf-8"?>
<calcChain xmlns="http://schemas.openxmlformats.org/spreadsheetml/2006/main">
  <c r="J48" i="3" l="1"/>
  <c r="J47" i="3" l="1"/>
  <c r="J46" i="3" l="1"/>
  <c r="K45" i="26" l="1"/>
  <c r="K44" i="26"/>
  <c r="K43" i="26"/>
  <c r="E43" i="26"/>
  <c r="B43" i="26"/>
  <c r="K42" i="26"/>
  <c r="H42" i="26"/>
  <c r="E42" i="26"/>
  <c r="B42" i="26"/>
  <c r="K41" i="26"/>
  <c r="H41" i="26"/>
  <c r="E41" i="26"/>
  <c r="K40" i="26"/>
  <c r="H40" i="26"/>
  <c r="E40" i="26"/>
  <c r="K39" i="26"/>
  <c r="H39" i="26"/>
  <c r="E39" i="26"/>
  <c r="B39" i="26"/>
  <c r="K38" i="26"/>
  <c r="H38" i="26"/>
  <c r="E38" i="26"/>
  <c r="B38" i="26"/>
  <c r="K37" i="26"/>
  <c r="H37" i="26"/>
  <c r="E37" i="26"/>
  <c r="B37" i="26"/>
  <c r="K36" i="26"/>
  <c r="H36" i="26"/>
  <c r="E36" i="26"/>
  <c r="B36" i="26"/>
  <c r="K35" i="26"/>
  <c r="H35" i="26"/>
  <c r="E35" i="26"/>
  <c r="B35" i="26"/>
  <c r="K33" i="26"/>
  <c r="H33" i="26"/>
  <c r="E33" i="26"/>
  <c r="B33" i="26"/>
  <c r="K32" i="26"/>
  <c r="H32" i="26"/>
  <c r="E32" i="26"/>
  <c r="B32" i="26"/>
  <c r="L15" i="9" l="1"/>
  <c r="J15" i="9"/>
  <c r="L14" i="9"/>
  <c r="J14" i="9"/>
  <c r="L12" i="9"/>
  <c r="J12" i="9"/>
  <c r="L11" i="9"/>
  <c r="J11" i="9"/>
  <c r="L10" i="9"/>
  <c r="J10" i="9"/>
  <c r="J9" i="9"/>
  <c r="L8" i="9"/>
  <c r="J8" i="9"/>
  <c r="L7" i="9"/>
  <c r="J7" i="9"/>
  <c r="J45" i="3" l="1"/>
  <c r="J44" i="3"/>
  <c r="J43" i="3"/>
  <c r="J42" i="3"/>
  <c r="J41" i="3"/>
  <c r="I40" i="3"/>
  <c r="J40" i="3" s="1"/>
  <c r="I39" i="3"/>
  <c r="J39" i="3" s="1"/>
  <c r="I38" i="3"/>
  <c r="J38" i="3" s="1"/>
  <c r="E38" i="3"/>
  <c r="I37" i="3"/>
  <c r="E37" i="3"/>
  <c r="J37" i="3" s="1"/>
  <c r="I36" i="3"/>
  <c r="E36" i="3"/>
  <c r="J36" i="3" s="1"/>
  <c r="J35" i="3"/>
  <c r="I35" i="3"/>
  <c r="E35" i="3"/>
  <c r="I33" i="3"/>
  <c r="E33" i="3"/>
  <c r="J33" i="3" s="1"/>
  <c r="I32" i="3"/>
  <c r="E32" i="3"/>
  <c r="J32" i="3" s="1"/>
  <c r="I31" i="3"/>
  <c r="E31" i="3"/>
  <c r="J31" i="3" s="1"/>
  <c r="I30" i="3"/>
  <c r="E30" i="3"/>
  <c r="J30" i="3" s="1"/>
  <c r="I29" i="3"/>
  <c r="J29" i="3" s="1"/>
  <c r="E29" i="3"/>
  <c r="I28" i="3"/>
  <c r="E28" i="3"/>
  <c r="J28" i="3" s="1"/>
  <c r="I26" i="3"/>
  <c r="E26" i="3"/>
  <c r="J26" i="3" s="1"/>
  <c r="J25" i="3"/>
  <c r="I25" i="3"/>
  <c r="E25" i="3"/>
  <c r="I24" i="3"/>
  <c r="E24" i="3"/>
  <c r="J24" i="3" s="1"/>
  <c r="I23" i="3"/>
  <c r="E23" i="3"/>
  <c r="J23" i="3" s="1"/>
  <c r="I22" i="3"/>
  <c r="E22" i="3"/>
  <c r="J22" i="3" s="1"/>
  <c r="E21" i="3"/>
  <c r="J21" i="3" s="1"/>
  <c r="I19" i="3"/>
  <c r="E19" i="3"/>
  <c r="J19" i="3" s="1"/>
  <c r="I18" i="3"/>
  <c r="E18" i="3"/>
  <c r="J18" i="3" s="1"/>
  <c r="I17" i="3"/>
  <c r="E17" i="3"/>
  <c r="J17" i="3" s="1"/>
  <c r="I16" i="3"/>
  <c r="J16" i="3" s="1"/>
  <c r="E16" i="3"/>
  <c r="D16" i="3"/>
  <c r="C16" i="3"/>
  <c r="I15" i="3"/>
  <c r="G15" i="3"/>
  <c r="E15" i="3"/>
  <c r="D15" i="3"/>
  <c r="J15" i="3" s="1"/>
  <c r="C15" i="3"/>
  <c r="I14" i="3"/>
  <c r="G14" i="3"/>
  <c r="F14" i="3"/>
  <c r="E14" i="3"/>
  <c r="D14" i="3"/>
  <c r="C14" i="3"/>
  <c r="J14" i="3" s="1"/>
  <c r="I12" i="3"/>
  <c r="E12" i="3"/>
  <c r="J12" i="3" s="1"/>
  <c r="I11" i="3"/>
  <c r="E11" i="3"/>
  <c r="J11" i="3" s="1"/>
  <c r="I10" i="3"/>
  <c r="J10" i="3" s="1"/>
  <c r="E10" i="3"/>
  <c r="I9" i="3"/>
  <c r="E9" i="3"/>
  <c r="J9" i="3" s="1"/>
  <c r="I8" i="3"/>
  <c r="E8" i="3"/>
  <c r="J8" i="3" s="1"/>
  <c r="J7" i="3"/>
  <c r="I7" i="3"/>
  <c r="E7" i="3"/>
  <c r="F71" i="2" l="1"/>
  <c r="I71" i="2" s="1"/>
  <c r="F70" i="2"/>
  <c r="I70" i="2" s="1"/>
  <c r="I69" i="2"/>
  <c r="F69" i="2"/>
  <c r="F68" i="2"/>
  <c r="F67" i="2"/>
  <c r="I67" i="2" s="1"/>
  <c r="F66" i="2"/>
  <c r="I66" i="2" s="1"/>
  <c r="I65" i="2"/>
  <c r="F65" i="2"/>
  <c r="I64" i="2"/>
  <c r="F63" i="2"/>
  <c r="I63" i="2" s="1"/>
  <c r="F61" i="2"/>
  <c r="I61" i="2" s="1"/>
  <c r="F60" i="2"/>
  <c r="I60" i="2" s="1"/>
  <c r="I59" i="2"/>
  <c r="F59" i="2"/>
  <c r="F58" i="2"/>
  <c r="I58" i="2" s="1"/>
  <c r="F57" i="2"/>
  <c r="I57" i="2" s="1"/>
  <c r="F56" i="2"/>
  <c r="I56" i="2" s="1"/>
  <c r="I54" i="2"/>
  <c r="F54" i="2"/>
  <c r="F53" i="2"/>
  <c r="I53" i="2" s="1"/>
  <c r="F52" i="2"/>
  <c r="I52" i="2" s="1"/>
  <c r="F51" i="2"/>
  <c r="I51" i="2" s="1"/>
  <c r="I50" i="2"/>
  <c r="F50" i="2"/>
  <c r="F49" i="2"/>
  <c r="I49" i="2" s="1"/>
  <c r="F47" i="2"/>
  <c r="I47" i="2" s="1"/>
  <c r="I46" i="2"/>
  <c r="I45" i="2"/>
  <c r="I44" i="2"/>
  <c r="I43" i="2"/>
  <c r="I42" i="2"/>
  <c r="E33" i="2"/>
  <c r="I68" i="2" s="1"/>
</calcChain>
</file>

<file path=xl/sharedStrings.xml><?xml version="1.0" encoding="utf-8"?>
<sst xmlns="http://schemas.openxmlformats.org/spreadsheetml/2006/main" count="1498" uniqueCount="442">
  <si>
    <t>Utilized</t>
  </si>
  <si>
    <t xml:space="preserve">Value of </t>
  </si>
  <si>
    <t>Year</t>
  </si>
  <si>
    <t>production</t>
  </si>
  <si>
    <t>Fresh</t>
  </si>
  <si>
    <t>utilized</t>
  </si>
  <si>
    <t>Canned</t>
  </si>
  <si>
    <t>Dried</t>
  </si>
  <si>
    <t>Juice</t>
  </si>
  <si>
    <t>Frozen</t>
  </si>
  <si>
    <t>Wine</t>
  </si>
  <si>
    <t>Other</t>
  </si>
  <si>
    <t xml:space="preserve">$1,000 </t>
  </si>
  <si>
    <t xml:space="preserve">kiwifruit, nectarines, olives, papayas, peaches, pears, pineapples, pomegranates (discontinued after 1989), plums, prunes, and strawberries (beginning 1987). </t>
  </si>
  <si>
    <r>
      <t xml:space="preserve">Source: USDA, National Agricultural Statistics Service, </t>
    </r>
    <r>
      <rPr>
        <i/>
        <sz val="7"/>
        <rFont val="Helvetica"/>
        <family val="2"/>
      </rPr>
      <t>Noncitrus Fruits and Nuts Summary,</t>
    </r>
    <r>
      <rPr>
        <sz val="7"/>
        <rFont val="Helvetica"/>
        <family val="2"/>
      </rPr>
      <t xml:space="preserve"> various issues.</t>
    </r>
  </si>
  <si>
    <t>na = not available.</t>
  </si>
  <si>
    <r>
      <t xml:space="preserve">production </t>
    </r>
    <r>
      <rPr>
        <vertAlign val="superscript"/>
        <sz val="8"/>
        <rFont val="Helvetica"/>
      </rPr>
      <t>2</t>
    </r>
  </si>
  <si>
    <r>
      <t xml:space="preserve">Table B-1--Utilization of noncitrus fruit production and value, United States, 1980 to date </t>
    </r>
    <r>
      <rPr>
        <vertAlign val="superscript"/>
        <sz val="8"/>
        <rFont val="Helvetica"/>
      </rPr>
      <t>1</t>
    </r>
  </si>
  <si>
    <r>
      <t xml:space="preserve">Processed </t>
    </r>
    <r>
      <rPr>
        <vertAlign val="superscript"/>
        <sz val="8"/>
        <rFont val="Helvetica"/>
      </rPr>
      <t>3</t>
    </r>
  </si>
  <si>
    <r>
      <rPr>
        <vertAlign val="superscript"/>
        <sz val="7"/>
        <rFont val="Helvetica"/>
      </rPr>
      <t>1</t>
    </r>
    <r>
      <rPr>
        <sz val="7"/>
        <rFont val="Helvetica"/>
        <family val="2"/>
      </rPr>
      <t xml:space="preserve"> Includes apples, apricots, avocados, bananas, berries (beginning 1992), cherries (sweet and tart), cranberries, dates, figs, grapes, guavas (beginning 1989),</t>
    </r>
  </si>
  <si>
    <r>
      <rPr>
        <vertAlign val="superscript"/>
        <sz val="7"/>
        <rFont val="Helvetica"/>
      </rPr>
      <t>2</t>
    </r>
    <r>
      <rPr>
        <sz val="7"/>
        <rFont val="Helvetica"/>
        <family val="2"/>
      </rPr>
      <t xml:space="preserve"> Cranberry quantity included in utilized production and value, excluded from fresh and processed breakdown. </t>
    </r>
    <r>
      <rPr>
        <vertAlign val="superscript"/>
        <sz val="7"/>
        <rFont val="Helvetica"/>
      </rPr>
      <t>3</t>
    </r>
    <r>
      <rPr>
        <sz val="7"/>
        <rFont val="Helvetica"/>
        <family val="2"/>
      </rPr>
      <t xml:space="preserve"> Processed strawberries are included in frozen.</t>
    </r>
  </si>
  <si>
    <r>
      <rPr>
        <vertAlign val="superscript"/>
        <sz val="7"/>
        <rFont val="Helvetica"/>
      </rPr>
      <t>4</t>
    </r>
    <r>
      <rPr>
        <sz val="7"/>
        <rFont val="Helvetica"/>
        <family val="2"/>
      </rPr>
      <t xml:space="preserve"> In 2012, the total value of utilized production excludes avocados, bananas, figs, guavas, and papayas.</t>
    </r>
  </si>
  <si>
    <t>Table B-2--Fruit, frozen: Commercial pack, United States, 1980 to 2006</t>
  </si>
  <si>
    <t>Cherries</t>
  </si>
  <si>
    <t>Grapes</t>
  </si>
  <si>
    <t>Plums</t>
  </si>
  <si>
    <t xml:space="preserve">Purees, </t>
  </si>
  <si>
    <t>Apples</t>
  </si>
  <si>
    <t>Apricots</t>
  </si>
  <si>
    <t>Tart</t>
  </si>
  <si>
    <t>Sweet</t>
  </si>
  <si>
    <t>and pulp</t>
  </si>
  <si>
    <t>Peaches</t>
  </si>
  <si>
    <t>and prunes</t>
  </si>
  <si>
    <r>
      <t xml:space="preserve">noncitrus </t>
    </r>
    <r>
      <rPr>
        <vertAlign val="superscript"/>
        <sz val="8"/>
        <rFont val="Helvetica"/>
      </rPr>
      <t>1</t>
    </r>
  </si>
  <si>
    <t>--1,000 pounds--</t>
  </si>
  <si>
    <r>
      <t xml:space="preserve">              </t>
    </r>
    <r>
      <rPr>
        <vertAlign val="superscript"/>
        <sz val="8"/>
        <rFont val="Helvetica"/>
      </rPr>
      <t>2</t>
    </r>
  </si>
  <si>
    <t xml:space="preserve">        3</t>
  </si>
  <si>
    <r>
      <t xml:space="preserve">        144,300 </t>
    </r>
    <r>
      <rPr>
        <vertAlign val="superscript"/>
        <sz val="8"/>
        <rFont val="Helvetica"/>
      </rPr>
      <t>5</t>
    </r>
  </si>
  <si>
    <r>
      <t xml:space="preserve">        148,083 </t>
    </r>
    <r>
      <rPr>
        <vertAlign val="superscript"/>
        <sz val="8"/>
        <rFont val="Helvetica"/>
      </rPr>
      <t>5</t>
    </r>
  </si>
  <si>
    <r>
      <t xml:space="preserve">        176,800 </t>
    </r>
    <r>
      <rPr>
        <vertAlign val="superscript"/>
        <sz val="8"/>
        <rFont val="Helvetica"/>
      </rPr>
      <t>5</t>
    </r>
  </si>
  <si>
    <r>
      <t xml:space="preserve">        131,694 </t>
    </r>
    <r>
      <rPr>
        <vertAlign val="superscript"/>
        <sz val="8"/>
        <rFont val="Helvetica"/>
      </rPr>
      <t>5</t>
    </r>
  </si>
  <si>
    <r>
      <t xml:space="preserve">     115,020 </t>
    </r>
    <r>
      <rPr>
        <vertAlign val="superscript"/>
        <sz val="8"/>
        <rFont val="Helvetica"/>
      </rPr>
      <t>5</t>
    </r>
  </si>
  <si>
    <r>
      <t xml:space="preserve">          28,900 </t>
    </r>
    <r>
      <rPr>
        <vertAlign val="superscript"/>
        <sz val="8"/>
        <rFont val="Helvetica"/>
      </rPr>
      <t>5</t>
    </r>
  </si>
  <si>
    <r>
      <t xml:space="preserve">        135,884 </t>
    </r>
    <r>
      <rPr>
        <vertAlign val="superscript"/>
        <sz val="8"/>
        <rFont val="Helvetica"/>
      </rPr>
      <t>5</t>
    </r>
  </si>
  <si>
    <r>
      <t xml:space="preserve">     169,080 </t>
    </r>
    <r>
      <rPr>
        <vertAlign val="superscript"/>
        <sz val="8"/>
        <rFont val="Helvetica"/>
      </rPr>
      <t>5</t>
    </r>
  </si>
  <si>
    <r>
      <t xml:space="preserve">        148,700 </t>
    </r>
    <r>
      <rPr>
        <vertAlign val="superscript"/>
        <sz val="8"/>
        <rFont val="Helvetica"/>
      </rPr>
      <t>5</t>
    </r>
  </si>
  <si>
    <r>
      <t xml:space="preserve">        136,204 </t>
    </r>
    <r>
      <rPr>
        <vertAlign val="superscript"/>
        <sz val="8"/>
        <rFont val="Helvetica"/>
      </rPr>
      <t>5</t>
    </r>
  </si>
  <si>
    <r>
      <t xml:space="preserve">2004 </t>
    </r>
    <r>
      <rPr>
        <vertAlign val="superscript"/>
        <sz val="8"/>
        <rFont val="Helvetica"/>
      </rPr>
      <t>4</t>
    </r>
  </si>
  <si>
    <r>
      <t xml:space="preserve">     153,480 </t>
    </r>
    <r>
      <rPr>
        <vertAlign val="superscript"/>
        <sz val="8"/>
        <rFont val="Helvetica"/>
      </rPr>
      <t>5</t>
    </r>
  </si>
  <si>
    <r>
      <t xml:space="preserve">        150,100 </t>
    </r>
    <r>
      <rPr>
        <vertAlign val="superscript"/>
        <sz val="8"/>
        <rFont val="Helvetica"/>
      </rPr>
      <t>5</t>
    </r>
  </si>
  <si>
    <r>
      <t xml:space="preserve">        123,378 </t>
    </r>
    <r>
      <rPr>
        <vertAlign val="superscript"/>
        <sz val="8"/>
        <rFont val="Helvetica"/>
      </rPr>
      <t>5</t>
    </r>
  </si>
  <si>
    <r>
      <t xml:space="preserve">2005 </t>
    </r>
    <r>
      <rPr>
        <vertAlign val="superscript"/>
        <sz val="8"/>
        <rFont val="Helvetica"/>
      </rPr>
      <t>4</t>
    </r>
  </si>
  <si>
    <r>
      <t xml:space="preserve">     155,640 </t>
    </r>
    <r>
      <rPr>
        <vertAlign val="superscript"/>
        <sz val="8"/>
        <rFont val="Helvetica"/>
      </rPr>
      <t>5</t>
    </r>
  </si>
  <si>
    <t xml:space="preserve">       6</t>
  </si>
  <si>
    <r>
      <t xml:space="preserve">        187,900 </t>
    </r>
    <r>
      <rPr>
        <vertAlign val="superscript"/>
        <sz val="8"/>
        <rFont val="Helvetica"/>
      </rPr>
      <t>5</t>
    </r>
  </si>
  <si>
    <r>
      <t xml:space="preserve">        118,122 </t>
    </r>
    <r>
      <rPr>
        <vertAlign val="superscript"/>
        <sz val="8"/>
        <rFont val="Helvetica"/>
      </rPr>
      <t>5</t>
    </r>
  </si>
  <si>
    <r>
      <t xml:space="preserve">               549 </t>
    </r>
    <r>
      <rPr>
        <vertAlign val="superscript"/>
        <sz val="8"/>
        <rFont val="Helvetica"/>
      </rPr>
      <t>5</t>
    </r>
  </si>
  <si>
    <r>
      <t xml:space="preserve">2006 </t>
    </r>
    <r>
      <rPr>
        <vertAlign val="superscript"/>
        <sz val="8"/>
        <rFont val="Helvetica"/>
      </rPr>
      <t>4</t>
    </r>
  </si>
  <si>
    <r>
      <t xml:space="preserve">     145,080 </t>
    </r>
    <r>
      <rPr>
        <vertAlign val="superscript"/>
        <sz val="8"/>
        <rFont val="Helvetica"/>
      </rPr>
      <t>5</t>
    </r>
  </si>
  <si>
    <r>
      <t xml:space="preserve">        157,800 </t>
    </r>
    <r>
      <rPr>
        <vertAlign val="superscript"/>
        <sz val="8"/>
        <rFont val="Helvetica"/>
      </rPr>
      <t>5</t>
    </r>
  </si>
  <si>
    <r>
      <t xml:space="preserve">        112,263 </t>
    </r>
    <r>
      <rPr>
        <vertAlign val="superscript"/>
        <sz val="8"/>
        <rFont val="Helvetica"/>
      </rPr>
      <t>5</t>
    </r>
  </si>
  <si>
    <r>
      <t xml:space="preserve">            2,745 </t>
    </r>
    <r>
      <rPr>
        <vertAlign val="superscript"/>
        <sz val="8"/>
        <rFont val="Helvetica"/>
      </rPr>
      <t>5</t>
    </r>
  </si>
  <si>
    <t>Other fruit</t>
  </si>
  <si>
    <t>Blackberries</t>
  </si>
  <si>
    <t>Blueberries</t>
  </si>
  <si>
    <t>Boysenberries</t>
  </si>
  <si>
    <t>Loganberries</t>
  </si>
  <si>
    <t>Raspberries</t>
  </si>
  <si>
    <t>Strawberries</t>
  </si>
  <si>
    <r>
      <t xml:space="preserve">and berries </t>
    </r>
    <r>
      <rPr>
        <vertAlign val="superscript"/>
        <sz val="8"/>
        <rFont val="Helvetica"/>
      </rPr>
      <t>7</t>
    </r>
  </si>
  <si>
    <t>Total</t>
  </si>
  <si>
    <r>
      <t xml:space="preserve">        444,976 </t>
    </r>
    <r>
      <rPr>
        <vertAlign val="superscript"/>
        <sz val="8"/>
        <rFont val="Helvetica"/>
      </rPr>
      <t>4</t>
    </r>
  </si>
  <si>
    <r>
      <t xml:space="preserve"> </t>
    </r>
    <r>
      <rPr>
        <vertAlign val="superscript"/>
        <sz val="7"/>
        <rFont val="Helvetica"/>
      </rPr>
      <t>1</t>
    </r>
    <r>
      <rPr>
        <sz val="7"/>
        <rFont val="Helvetica"/>
        <family val="2"/>
      </rPr>
      <t xml:space="preserve"> Includes purees of apples, apricots, bananas, blackberries, black and red raspberries, boysenberries, cherries, elderberries, loganberries, nectarines,</t>
    </r>
  </si>
  <si>
    <t>peaches, plums, strawberries, cantaloupes, grapes, melons, blueberries, cranberries, guavas, kiwifruit, marionberries, passion fruit, prunes, pears, and</t>
  </si>
  <si>
    <r>
      <t xml:space="preserve">gooseberries. </t>
    </r>
    <r>
      <rPr>
        <vertAlign val="superscript"/>
        <sz val="7"/>
        <rFont val="Helvetica"/>
      </rPr>
      <t>2</t>
    </r>
    <r>
      <rPr>
        <sz val="7"/>
        <rFont val="Helvetica"/>
        <family val="2"/>
      </rPr>
      <t xml:space="preserve"> Due to lack of industry disclosure, tart cherries are included in miscellaneous fruit and berries. </t>
    </r>
    <r>
      <rPr>
        <vertAlign val="superscript"/>
        <sz val="7"/>
        <rFont val="Helvetica"/>
      </rPr>
      <t>3</t>
    </r>
    <r>
      <rPr>
        <sz val="7"/>
        <rFont val="Helvetica"/>
        <family val="2"/>
      </rPr>
      <t xml:space="preserve"> Included in miscellaneous fruit and berries.</t>
    </r>
  </si>
  <si>
    <r>
      <rPr>
        <vertAlign val="superscript"/>
        <sz val="7"/>
        <rFont val="Helvetica"/>
      </rPr>
      <t>4</t>
    </r>
    <r>
      <rPr>
        <sz val="7"/>
        <rFont val="Helvetica"/>
        <family val="2"/>
      </rPr>
      <t xml:space="preserve"> Data discontinued from the American Frozen Food Institute. Estimates derived by the USDA, Economic Research Service (ERS) based on data from USDA, </t>
    </r>
  </si>
  <si>
    <r>
      <t xml:space="preserve">to derive the frozen pack was not reported to avoid disclosure of individual operations. </t>
    </r>
    <r>
      <rPr>
        <vertAlign val="superscript"/>
        <sz val="7"/>
        <rFont val="Helvetica"/>
      </rPr>
      <t>7</t>
    </r>
    <r>
      <rPr>
        <sz val="7"/>
        <rFont val="Helvetica"/>
        <family val="2"/>
      </rPr>
      <t xml:space="preserve"> Includes cranberries, gooseberries, marionberries, melon balls, mixed fruit,</t>
    </r>
  </si>
  <si>
    <t xml:space="preserve">Montmorency cherries, elderberries, Morello cherries, grapes and pulp (1975 and 1984 only), pears, olallieberries, cantaloupes, crabapples, pineapples, guavas, currants, </t>
  </si>
  <si>
    <t xml:space="preserve">lemons, oranges, melons, kiwifruit, passion fruit, avocados, strawberry preserves, and watermelons. </t>
  </si>
  <si>
    <t>Source: American Frozen Food Institute and USDA, National Agricultural Statistics Service.</t>
  </si>
  <si>
    <r>
      <t xml:space="preserve">Dates </t>
    </r>
    <r>
      <rPr>
        <vertAlign val="superscript"/>
        <sz val="8"/>
        <rFont val="Helvetica"/>
      </rPr>
      <t>1</t>
    </r>
  </si>
  <si>
    <r>
      <t xml:space="preserve">Figs </t>
    </r>
    <r>
      <rPr>
        <vertAlign val="superscript"/>
        <sz val="8"/>
        <rFont val="Helvetica"/>
      </rPr>
      <t>2</t>
    </r>
  </si>
  <si>
    <r>
      <t xml:space="preserve">Peaches </t>
    </r>
    <r>
      <rPr>
        <vertAlign val="superscript"/>
        <sz val="8"/>
        <rFont val="Helvetica"/>
      </rPr>
      <t>3</t>
    </r>
  </si>
  <si>
    <r>
      <t xml:space="preserve">Pears </t>
    </r>
    <r>
      <rPr>
        <vertAlign val="superscript"/>
        <sz val="8"/>
        <rFont val="Helvetica"/>
      </rPr>
      <t>4</t>
    </r>
  </si>
  <si>
    <t xml:space="preserve">Prunes </t>
  </si>
  <si>
    <r>
      <t xml:space="preserve">Grapes </t>
    </r>
    <r>
      <rPr>
        <vertAlign val="superscript"/>
        <sz val="8"/>
        <rFont val="Helvetica"/>
      </rPr>
      <t>5</t>
    </r>
  </si>
  <si>
    <t>--Short tons--</t>
  </si>
  <si>
    <t xml:space="preserve">  d</t>
  </si>
  <si>
    <t xml:space="preserve">           6/</t>
  </si>
  <si>
    <r>
      <t xml:space="preserve">Table B-4--Apples: Production, utilization, and season-average grower price, United States, 1980 to date </t>
    </r>
    <r>
      <rPr>
        <vertAlign val="superscript"/>
        <sz val="8"/>
        <rFont val="Helvetica"/>
      </rPr>
      <t>1</t>
    </r>
  </si>
  <si>
    <t>Production</t>
  </si>
  <si>
    <t>Utilization</t>
  </si>
  <si>
    <t>Grower price</t>
  </si>
  <si>
    <r>
      <t xml:space="preserve">Total </t>
    </r>
    <r>
      <rPr>
        <vertAlign val="superscript"/>
        <sz val="8"/>
        <rFont val="Helvetica"/>
      </rPr>
      <t>2</t>
    </r>
  </si>
  <si>
    <t>Processed</t>
  </si>
  <si>
    <t>All</t>
  </si>
  <si>
    <t>Cents/pound</t>
  </si>
  <si>
    <t>Dollars/ton</t>
  </si>
  <si>
    <r>
      <rPr>
        <vertAlign val="superscript"/>
        <sz val="7"/>
        <rFont val="Helvetica"/>
      </rPr>
      <t>1</t>
    </r>
    <r>
      <rPr>
        <sz val="7"/>
        <rFont val="Helvetica"/>
        <family val="2"/>
      </rPr>
      <t xml:space="preserve"> Commercial crop in orchards of 100 or more bearing trees. </t>
    </r>
    <r>
      <rPr>
        <vertAlign val="superscript"/>
        <sz val="7"/>
        <rFont val="Helvetica"/>
      </rPr>
      <t>2</t>
    </r>
    <r>
      <rPr>
        <sz val="7"/>
        <rFont val="Helvetica"/>
        <family val="2"/>
      </rPr>
      <t xml:space="preserve"> Includes unharvested and harvested not sold.    </t>
    </r>
  </si>
  <si>
    <t>Table B-5--Apples, fresh: Monthly prices received by growers, United States, 1980 to date</t>
  </si>
  <si>
    <t>Jan.</t>
  </si>
  <si>
    <t>Feb.</t>
  </si>
  <si>
    <t>Mar.</t>
  </si>
  <si>
    <t>Apr.</t>
  </si>
  <si>
    <t xml:space="preserve">   May</t>
  </si>
  <si>
    <t>June</t>
  </si>
  <si>
    <t>July</t>
  </si>
  <si>
    <t>Aug.</t>
  </si>
  <si>
    <t>Sep.</t>
  </si>
  <si>
    <t>Oct.</t>
  </si>
  <si>
    <t>Nov.</t>
  </si>
  <si>
    <t>Dec.</t>
  </si>
  <si>
    <t>--Dollars/pound--</t>
  </si>
  <si>
    <t xml:space="preserve">1998 </t>
  </si>
  <si>
    <t xml:space="preserve">1999 </t>
  </si>
  <si>
    <t>na</t>
  </si>
  <si>
    <r>
      <t xml:space="preserve">Source: USDA, National Agricultural Statistics Service, </t>
    </r>
    <r>
      <rPr>
        <i/>
        <sz val="8"/>
        <rFont val="Helvetica"/>
        <family val="2"/>
      </rPr>
      <t>Agricultural Prices,</t>
    </r>
    <r>
      <rPr>
        <sz val="8"/>
        <rFont val="Helvetica"/>
        <family val="2"/>
      </rPr>
      <t xml:space="preserve"> various issues.</t>
    </r>
  </si>
  <si>
    <t>--</t>
  </si>
  <si>
    <t xml:space="preserve">Source: U.S. Department of Labor, Bureau of Labor Statistics. </t>
  </si>
  <si>
    <r>
      <t xml:space="preserve">Table B-7--Apples: Processed utilization and season-average grower price, United States, 1980 to date </t>
    </r>
    <r>
      <rPr>
        <vertAlign val="superscript"/>
        <sz val="8"/>
        <rFont val="Helvetica"/>
      </rPr>
      <t>1</t>
    </r>
  </si>
  <si>
    <t>Juice and cider</t>
  </si>
  <si>
    <r>
      <t xml:space="preserve"> Fresh slices </t>
    </r>
    <r>
      <rPr>
        <vertAlign val="superscript"/>
        <sz val="8"/>
        <rFont val="Helvetica"/>
      </rPr>
      <t>2</t>
    </r>
  </si>
  <si>
    <r>
      <t xml:space="preserve">Other </t>
    </r>
    <r>
      <rPr>
        <vertAlign val="superscript"/>
        <sz val="8"/>
        <rFont val="Helvetica"/>
      </rPr>
      <t>3</t>
    </r>
  </si>
  <si>
    <t>Quantity</t>
  </si>
  <si>
    <t>Price</t>
  </si>
  <si>
    <t xml:space="preserve">Price </t>
  </si>
  <si>
    <t>Mil. lb</t>
  </si>
  <si>
    <t>$/short ton</t>
  </si>
  <si>
    <t>Table B-8--Apricots: Production, utilization, and season-average grower price, United States, 1980 to date</t>
  </si>
  <si>
    <t xml:space="preserve">  Year</t>
  </si>
  <si>
    <t>Table B-9--Avocados: Production, season-average grower price, and value, by State, 1980/81 to date</t>
  </si>
  <si>
    <r>
      <t xml:space="preserve">Season </t>
    </r>
    <r>
      <rPr>
        <vertAlign val="superscript"/>
        <sz val="8"/>
        <rFont val="Helvetica"/>
      </rPr>
      <t>1</t>
    </r>
  </si>
  <si>
    <t>California</t>
  </si>
  <si>
    <t xml:space="preserve">  Florida</t>
  </si>
  <si>
    <r>
      <t xml:space="preserve">United States </t>
    </r>
    <r>
      <rPr>
        <vertAlign val="superscript"/>
        <sz val="8"/>
        <rFont val="Helvetica"/>
      </rPr>
      <t>2</t>
    </r>
  </si>
  <si>
    <t>Value</t>
  </si>
  <si>
    <t>Short tons</t>
  </si>
  <si>
    <t>$ 1,000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</si>
  <si>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</si>
  <si>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</si>
  <si>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</si>
  <si>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</si>
  <si>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</si>
  <si>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</si>
  <si>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</si>
  <si>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</si>
  <si>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</si>
  <si>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</si>
  <si>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</si>
  <si>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</si>
  <si>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</si>
  <si>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</si>
  <si>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</si>
  <si>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</si>
  <si>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</si>
  <si>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</si>
  <si>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</si>
  <si>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</si>
  <si>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</si>
  <si>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</si>
  <si>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</si>
  <si>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</si>
  <si>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</si>
  <si>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</si>
  <si>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</si>
  <si>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</si>
  <si>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</si>
  <si>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</si>
  <si>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</si>
  <si>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</si>
  <si>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</si>
  <si>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 xml:space="preserve">   na</t>
  </si>
  <si>
    <t xml:space="preserve">    na</t>
  </si>
  <si>
    <t>2013/14</t>
  </si>
  <si>
    <t>2014/15</t>
  </si>
  <si>
    <r>
      <t xml:space="preserve">Source: USDA, National Agricultural Statistics Service, </t>
    </r>
    <r>
      <rPr>
        <i/>
        <sz val="7"/>
        <rFont val="Helvetica"/>
        <family val="2"/>
      </rPr>
      <t>Noncitrus Fruits and Nuts Summary,</t>
    </r>
    <r>
      <rPr>
        <sz val="7"/>
        <rFont val="Helvetica"/>
        <family val="2"/>
      </rPr>
      <t>various issues.</t>
    </r>
  </si>
  <si>
    <t>Table B-10--Bananas: Number of farms, acreage, production, price, and value, Hawaii, 1980 to date</t>
  </si>
  <si>
    <t>Farms</t>
  </si>
  <si>
    <t>Acreage</t>
  </si>
  <si>
    <t>Yield</t>
  </si>
  <si>
    <t>Farm</t>
  </si>
  <si>
    <t>Value of</t>
  </si>
  <si>
    <t>harvested</t>
  </si>
  <si>
    <t>per acre</t>
  </si>
  <si>
    <t>price</t>
  </si>
  <si>
    <t>Number</t>
  </si>
  <si>
    <t>Acres</t>
  </si>
  <si>
    <t>1,000 dollars</t>
  </si>
  <si>
    <r>
      <t xml:space="preserve">Sources:  USDA, National Agricultural Statistics Service Hawaii field office, </t>
    </r>
    <r>
      <rPr>
        <i/>
        <sz val="7"/>
        <rFont val="Helvetica"/>
        <family val="2"/>
      </rPr>
      <t>Statistics of Hawaii Agriculture,</t>
    </r>
    <r>
      <rPr>
        <sz val="7"/>
        <rFont val="Helvetica"/>
        <family val="2"/>
      </rPr>
      <t xml:space="preserve"> various issues; </t>
    </r>
  </si>
  <si>
    <t>Table B-11--Cherries, sweet: Production, utilization, and season-average grower price, United States, 1980 to date</t>
  </si>
  <si>
    <t>Table B-12--Cherries, tart: Production, utilization, and season-average grower price, United States, 1980 to date</t>
  </si>
  <si>
    <t>--Cents/pound--</t>
  </si>
  <si>
    <t xml:space="preserve"> </t>
  </si>
  <si>
    <t>Table B-13--Figs: Production, utilization, and season-average grower price, California, 1980 to date</t>
  </si>
  <si>
    <r>
      <t xml:space="preserve">Production </t>
    </r>
    <r>
      <rPr>
        <vertAlign val="superscript"/>
        <sz val="8"/>
        <rFont val="Helvetica"/>
      </rPr>
      <t>1</t>
    </r>
  </si>
  <si>
    <r>
      <t xml:space="preserve">Fresh </t>
    </r>
    <r>
      <rPr>
        <vertAlign val="superscript"/>
        <sz val="8"/>
        <rFont val="Helvetica"/>
      </rPr>
      <t>2</t>
    </r>
  </si>
  <si>
    <r>
      <rPr>
        <vertAlign val="superscript"/>
        <sz val="7"/>
        <rFont val="Helvetica"/>
      </rPr>
      <t>1</t>
    </r>
    <r>
      <rPr>
        <sz val="7"/>
        <rFont val="Helvetica"/>
        <family val="2"/>
      </rPr>
      <t xml:space="preserve"> Production all utilized. </t>
    </r>
    <r>
      <rPr>
        <vertAlign val="superscript"/>
        <sz val="7"/>
        <rFont val="Helvetica"/>
      </rPr>
      <t>2</t>
    </r>
    <r>
      <rPr>
        <sz val="7"/>
        <rFont val="Helvetica"/>
        <family val="2"/>
      </rPr>
      <t xml:space="preserve"> Small quantities of canned figs are included in fresh to avoid disclosure of individual operations. </t>
    </r>
  </si>
  <si>
    <r>
      <rPr>
        <vertAlign val="superscript"/>
        <sz val="7"/>
        <rFont val="Helvetica"/>
      </rPr>
      <t>3</t>
    </r>
    <r>
      <rPr>
        <sz val="7"/>
        <rFont val="Helvetica"/>
        <family val="2"/>
      </rPr>
      <t xml:space="preserve"> Not published to avoid disclosure of individual operations, but included in "all" category.</t>
    </r>
  </si>
  <si>
    <t>Table B-14--Grapes: Production, utilization, and season-average grower price, United States, 1980 to date</t>
  </si>
  <si>
    <r>
      <t xml:space="preserve">Total </t>
    </r>
    <r>
      <rPr>
        <vertAlign val="superscript"/>
        <sz val="8"/>
        <rFont val="Helvetica"/>
      </rPr>
      <t>1</t>
    </r>
  </si>
  <si>
    <r>
      <rPr>
        <vertAlign val="superscript"/>
        <sz val="7"/>
        <rFont val="Helvetica"/>
      </rPr>
      <t>1</t>
    </r>
    <r>
      <rPr>
        <sz val="7"/>
        <rFont val="Helvetica"/>
        <family val="2"/>
      </rPr>
      <t xml:space="preserve"> Some figures may not add due to rounding. </t>
    </r>
    <r>
      <rPr>
        <vertAlign val="superscript"/>
        <sz val="7"/>
        <rFont val="Helvetica"/>
      </rPr>
      <t>2</t>
    </r>
    <r>
      <rPr>
        <sz val="7"/>
        <rFont val="Helvetica"/>
        <family val="2"/>
      </rPr>
      <t xml:space="preserve"> In 2005, California canned grapes included with fresh to avoid disclosure of individual operations.</t>
    </r>
  </si>
  <si>
    <r>
      <t xml:space="preserve">Table B-15--Grapes: Utilized production and season-average grower price, California, 1980 to date </t>
    </r>
    <r>
      <rPr>
        <vertAlign val="superscript"/>
        <sz val="8"/>
        <rFont val="Helvetica"/>
      </rPr>
      <t>1</t>
    </r>
  </si>
  <si>
    <t>Wine type</t>
  </si>
  <si>
    <t>Table type</t>
  </si>
  <si>
    <t>Raisin type</t>
  </si>
  <si>
    <t>All types</t>
  </si>
  <si>
    <t>1,000 short</t>
  </si>
  <si>
    <t>Dollars/</t>
  </si>
  <si>
    <t xml:space="preserve">  1,000 short</t>
  </si>
  <si>
    <t>tons</t>
  </si>
  <si>
    <t>ton</t>
  </si>
  <si>
    <t xml:space="preserve">   tons</t>
  </si>
  <si>
    <r>
      <rPr>
        <vertAlign val="superscript"/>
        <sz val="7"/>
        <rFont val="Helvetica"/>
      </rPr>
      <t>1</t>
    </r>
    <r>
      <rPr>
        <sz val="7"/>
        <rFont val="Helvetica"/>
        <family val="2"/>
      </rPr>
      <t xml:space="preserve"> Fresh-weight equivalent.  </t>
    </r>
  </si>
  <si>
    <t>Table B-16--Grapes: Processed utilization and season-average grower price, United States, 1980 to date</t>
  </si>
  <si>
    <t>1,000</t>
  </si>
  <si>
    <t>short tons</t>
  </si>
  <si>
    <t xml:space="preserve">        na</t>
  </si>
  <si>
    <t>Table B-17--Grapes, fresh: Monthly prices received by growers, United States, 1980 to date</t>
  </si>
  <si>
    <t>May</t>
  </si>
  <si>
    <t>--Dollars/short ton--</t>
  </si>
  <si>
    <t xml:space="preserve"> -- = Insufficient marketing to establish price. na = not available.  </t>
  </si>
  <si>
    <r>
      <t xml:space="preserve">Source: USDA, National Agricultural Statistics Service, </t>
    </r>
    <r>
      <rPr>
        <i/>
        <sz val="7"/>
        <rFont val="Helvetica"/>
        <family val="2"/>
      </rPr>
      <t>Agricultural Prices,</t>
    </r>
    <r>
      <rPr>
        <sz val="7"/>
        <rFont val="Helvetica"/>
        <family val="2"/>
      </rPr>
      <t xml:space="preserve"> various issues.</t>
    </r>
  </si>
  <si>
    <r>
      <t xml:space="preserve">Total delivered to processors </t>
    </r>
    <r>
      <rPr>
        <vertAlign val="superscript"/>
        <sz val="8"/>
        <rFont val="Helvetica"/>
      </rPr>
      <t>1</t>
    </r>
  </si>
  <si>
    <t>Farm production</t>
  </si>
  <si>
    <t>Average</t>
  </si>
  <si>
    <t>processed</t>
  </si>
  <si>
    <t>sales</t>
  </si>
  <si>
    <t>planted</t>
  </si>
  <si>
    <t>prices</t>
  </si>
  <si>
    <t>1,000 lb</t>
  </si>
  <si>
    <t>Cents/lb</t>
  </si>
  <si>
    <t>$1,000</t>
  </si>
  <si>
    <t>-- Acres --</t>
  </si>
  <si>
    <r>
      <rPr>
        <vertAlign val="superscript"/>
        <sz val="7"/>
        <rFont val="Helvetica"/>
      </rPr>
      <t>1</t>
    </r>
    <r>
      <rPr>
        <sz val="7"/>
        <rFont val="Helvetica"/>
        <family val="2"/>
      </rPr>
      <t xml:space="preserve"> Includes wild and cultivated production.</t>
    </r>
  </si>
  <si>
    <t xml:space="preserve">Table B-19--Kiwifruit: Acreage, production, season-average grower price, and value, California, 1980 to date </t>
  </si>
  <si>
    <t>Bearing acreage</t>
  </si>
  <si>
    <t>Total production</t>
  </si>
  <si>
    <t>Table B-20--Nectarines: Production, utilization, and season-average grower price, California, 1980 to date</t>
  </si>
  <si>
    <t xml:space="preserve">Total </t>
  </si>
  <si>
    <r>
      <rPr>
        <vertAlign val="superscript"/>
        <sz val="7"/>
        <rFont val="Helvetica"/>
      </rPr>
      <t>1</t>
    </r>
    <r>
      <rPr>
        <sz val="7"/>
        <rFont val="Helvetica"/>
        <family val="2"/>
      </rPr>
      <t xml:space="preserve"> Not published to avoid disclosure of individual operations.</t>
    </r>
  </si>
  <si>
    <t>Table B-21--Nectarines: Production, utilization, and season-average grower price, Washington, 2005 to date</t>
  </si>
  <si>
    <t>Bearing</t>
  </si>
  <si>
    <t>Yield per</t>
  </si>
  <si>
    <t>acreage</t>
  </si>
  <si>
    <t>acre</t>
  </si>
  <si>
    <t xml:space="preserve">             1</t>
  </si>
  <si>
    <t>Table B-22--Olives: Bearing acreage, production, utilization, season-average grower price, and value, California, 1980 to date</t>
  </si>
  <si>
    <r>
      <t xml:space="preserve">Processed utilization </t>
    </r>
    <r>
      <rPr>
        <vertAlign val="superscript"/>
        <sz val="8"/>
        <rFont val="Helvetica"/>
      </rPr>
      <t>1</t>
    </r>
  </si>
  <si>
    <t>Crushed</t>
  </si>
  <si>
    <r>
      <t>Other</t>
    </r>
    <r>
      <rPr>
        <vertAlign val="superscript"/>
        <sz val="8"/>
        <rFont val="Helvetica"/>
      </rPr>
      <t xml:space="preserve"> 3</t>
    </r>
  </si>
  <si>
    <t>Grower</t>
  </si>
  <si>
    <t>Canning-</t>
  </si>
  <si>
    <t>Limited-size</t>
  </si>
  <si>
    <t>for oil</t>
  </si>
  <si>
    <t>size fruit</t>
  </si>
  <si>
    <r>
      <t xml:space="preserve">fruit </t>
    </r>
    <r>
      <rPr>
        <vertAlign val="superscript"/>
        <sz val="8"/>
        <rFont val="Helvetica"/>
      </rPr>
      <t>2</t>
    </r>
  </si>
  <si>
    <t>$/ton</t>
  </si>
  <si>
    <t xml:space="preserve">-- = Represents zero.  </t>
  </si>
  <si>
    <r>
      <rPr>
        <vertAlign val="superscript"/>
        <sz val="7"/>
        <rFont val="Helvetica"/>
      </rPr>
      <t>1</t>
    </r>
    <r>
      <rPr>
        <sz val="7"/>
        <rFont val="Helvetica"/>
        <family val="2"/>
      </rPr>
      <t xml:space="preserve"> USDA, National Agricultural Statistics Service (NASS) began reporting "limited" and "undersized" as separate categories in 1990 and made estimates for 1988   </t>
    </r>
  </si>
  <si>
    <r>
      <t xml:space="preserve">and 1989.  All data since 1988 are as reported by NASS. </t>
    </r>
    <r>
      <rPr>
        <vertAlign val="superscript"/>
        <sz val="7"/>
        <rFont val="Helvetica"/>
      </rPr>
      <t xml:space="preserve"> 2</t>
    </r>
    <r>
      <rPr>
        <sz val="7"/>
        <rFont val="Helvetica"/>
        <family val="2"/>
      </rPr>
      <t xml:space="preserve"> Mostly canned, except for 1980 when use of limited-size fruit in canned ripe olives was not    </t>
    </r>
  </si>
  <si>
    <r>
      <t xml:space="preserve">permitted.  Reported by California Olive Committee until 1987. </t>
    </r>
    <r>
      <rPr>
        <vertAlign val="superscript"/>
        <sz val="7"/>
        <rFont val="Helvetica"/>
      </rPr>
      <t xml:space="preserve"> 3</t>
    </r>
    <r>
      <rPr>
        <sz val="7"/>
        <rFont val="Helvetica"/>
        <family val="2"/>
      </rPr>
      <t xml:space="preserve"> "Limited and undersized" reported by NASS, minus "limited size" reported by    </t>
    </r>
  </si>
  <si>
    <t xml:space="preserve">California Olive Committee for 1976 to 1987.  Includes undersized and culls.  </t>
  </si>
  <si>
    <r>
      <t xml:space="preserve">Sources: USDA, National Agricultural Statistics Service, </t>
    </r>
    <r>
      <rPr>
        <i/>
        <sz val="7"/>
        <rFont val="Helvetica"/>
        <family val="2"/>
      </rPr>
      <t>Noncitrus Fruits and Nuts Summary,</t>
    </r>
    <r>
      <rPr>
        <sz val="7"/>
        <rFont val="Helvetica"/>
        <family val="2"/>
      </rPr>
      <t xml:space="preserve"> various issues; and California Olive Committee.    </t>
    </r>
  </si>
  <si>
    <t>Table B-23--Papayas: Acreage, yield per acre, production, utilization, and season-average grower price, Hawaii, 1980 to date</t>
  </si>
  <si>
    <r>
      <t xml:space="preserve">acre </t>
    </r>
    <r>
      <rPr>
        <vertAlign val="superscript"/>
        <sz val="8"/>
        <rFont val="Helvetica"/>
      </rPr>
      <t>1</t>
    </r>
  </si>
  <si>
    <r>
      <t xml:space="preserve"> </t>
    </r>
    <r>
      <rPr>
        <vertAlign val="superscript"/>
        <sz val="8"/>
        <rFont val="Helvetica"/>
      </rPr>
      <t>2</t>
    </r>
  </si>
  <si>
    <t xml:space="preserve">  na</t>
  </si>
  <si>
    <r>
      <rPr>
        <vertAlign val="superscript"/>
        <sz val="7"/>
        <rFont val="Helvetica"/>
      </rPr>
      <t>1</t>
    </r>
    <r>
      <rPr>
        <sz val="7"/>
        <rFont val="Helvetica"/>
        <family val="2"/>
      </rPr>
      <t xml:space="preserve">Prior to 1988, yields based on total production.  Starting in 1993, yields based on utilized production.  Only utilized production estimated  beginning in 1988. </t>
    </r>
  </si>
  <si>
    <t>Table B-24--Peaches: Production, utilization, and season-average grower price, United States, 1980 to date</t>
  </si>
  <si>
    <t>Table B-25--Peaches, fresh: Monthly prices received by growers, United States, 1980 to date</t>
  </si>
  <si>
    <t xml:space="preserve"> May</t>
  </si>
  <si>
    <t xml:space="preserve">            --</t>
  </si>
  <si>
    <t xml:space="preserve">                  --</t>
  </si>
  <si>
    <t xml:space="preserve"> -- = Insufficient marketing to establish price. na = not available.</t>
  </si>
  <si>
    <t>Table B-26--Peaches: Processed utilization, and season-average grower price, United States, 1980 to date</t>
  </si>
  <si>
    <r>
      <t>Other</t>
    </r>
    <r>
      <rPr>
        <vertAlign val="superscript"/>
        <sz val="8"/>
        <rFont val="Helvetica"/>
      </rPr>
      <t xml:space="preserve"> 1</t>
    </r>
  </si>
  <si>
    <r>
      <t xml:space="preserve">Source: USDA, National Agricultural Statistics Service, </t>
    </r>
    <r>
      <rPr>
        <i/>
        <sz val="8"/>
        <rFont val="Helvetica"/>
        <family val="2"/>
      </rPr>
      <t>Noncitrus Fruits and Nuts Summary,</t>
    </r>
    <r>
      <rPr>
        <sz val="8"/>
        <rFont val="Helvetica"/>
        <family val="2"/>
      </rPr>
      <t xml:space="preserve"> various issues.</t>
    </r>
  </si>
  <si>
    <t>Table B-27--All pears: Production, utilization, and season-average grower price, United States, 1980 to date</t>
  </si>
  <si>
    <r>
      <t xml:space="preserve">Processed </t>
    </r>
    <r>
      <rPr>
        <vertAlign val="superscript"/>
        <sz val="8"/>
        <rFont val="Helvetica"/>
      </rPr>
      <t>1</t>
    </r>
  </si>
  <si>
    <r>
      <rPr>
        <vertAlign val="superscript"/>
        <sz val="8"/>
        <rFont val="Helvetica"/>
      </rPr>
      <t>1</t>
    </r>
    <r>
      <rPr>
        <sz val="8"/>
        <rFont val="Helvetica"/>
        <family val="2"/>
      </rPr>
      <t xml:space="preserve"> Excludes dried.</t>
    </r>
  </si>
  <si>
    <t>Table B-28--Bartlett pears: Production, utilization, and season-average grower price, United States, 1980 to date</t>
  </si>
  <si>
    <t>Processed excluding dried</t>
  </si>
  <si>
    <t>----------------------1,000 short tons----------------------</t>
  </si>
  <si>
    <t>----------------Dollars/ton----------------</t>
  </si>
  <si>
    <t>Table B-29--Pears, fresh: Monthly prices received by growers, United States, 1980 to date</t>
  </si>
  <si>
    <t xml:space="preserve">       --</t>
  </si>
  <si>
    <t xml:space="preserve">-- = Insufficient marketing to establish price. </t>
  </si>
  <si>
    <t xml:space="preserve">na = not available.  </t>
  </si>
  <si>
    <r>
      <t xml:space="preserve">Source: USDA, National Agricultural Statistics Service, </t>
    </r>
    <r>
      <rPr>
        <i/>
        <sz val="7"/>
        <rFont val="Helvetica"/>
        <family val="2"/>
      </rPr>
      <t>Agricultural Prices</t>
    </r>
    <r>
      <rPr>
        <sz val="7"/>
        <rFont val="Helvetica"/>
        <family val="2"/>
      </rPr>
      <t>, various issues.</t>
    </r>
  </si>
  <si>
    <t>Table B-30--Pineapples: Number of farms, acreage, production, disposition, price, and value, Hawaii, 1980 to 2010</t>
  </si>
  <si>
    <t>Acreage used</t>
  </si>
  <si>
    <t>Disposition</t>
  </si>
  <si>
    <t>Farm price</t>
  </si>
  <si>
    <r>
      <t>for crop</t>
    </r>
    <r>
      <rPr>
        <vertAlign val="superscript"/>
        <sz val="8"/>
        <rFont val="Helvetica"/>
      </rPr>
      <t xml:space="preserve"> 1</t>
    </r>
  </si>
  <si>
    <r>
      <t xml:space="preserve">Processed </t>
    </r>
    <r>
      <rPr>
        <vertAlign val="superscript"/>
        <sz val="8"/>
        <rFont val="Helvetica"/>
      </rPr>
      <t>2</t>
    </r>
  </si>
  <si>
    <r>
      <t>Processed</t>
    </r>
    <r>
      <rPr>
        <vertAlign val="superscript"/>
        <sz val="8"/>
        <rFont val="Helvetica"/>
      </rPr>
      <t xml:space="preserve"> 4</t>
    </r>
  </si>
  <si>
    <r>
      <t>market</t>
    </r>
    <r>
      <rPr>
        <vertAlign val="superscript"/>
        <sz val="8"/>
        <rFont val="Helvetica"/>
      </rPr>
      <t xml:space="preserve"> 3</t>
    </r>
  </si>
  <si>
    <r>
      <t>market</t>
    </r>
    <r>
      <rPr>
        <vertAlign val="superscript"/>
        <sz val="8"/>
        <rFont val="Helvetica"/>
      </rPr>
      <t xml:space="preserve"> 5</t>
    </r>
  </si>
  <si>
    <t>1,000 acres</t>
  </si>
  <si>
    <t>------------1,000 short tons------------</t>
  </si>
  <si>
    <t>----Dollars/ton----</t>
  </si>
  <si>
    <t xml:space="preserve">     6</t>
  </si>
  <si>
    <t xml:space="preserve">    7</t>
  </si>
  <si>
    <r>
      <rPr>
        <vertAlign val="superscript"/>
        <sz val="7"/>
        <rFont val="Helvetica"/>
      </rPr>
      <t>1</t>
    </r>
    <r>
      <rPr>
        <sz val="7"/>
        <rFont val="Helvetica"/>
        <family val="2"/>
      </rPr>
      <t xml:space="preserve"> Acreage is crop acres, not harvested acreage. </t>
    </r>
    <r>
      <rPr>
        <vertAlign val="superscript"/>
        <sz val="7"/>
        <rFont val="Helvetica"/>
      </rPr>
      <t xml:space="preserve">2 </t>
    </r>
    <r>
      <rPr>
        <sz val="7"/>
        <rFont val="Helvetica"/>
        <family val="2"/>
      </rPr>
      <t>Fresh-weight basis.</t>
    </r>
    <r>
      <rPr>
        <vertAlign val="superscript"/>
        <sz val="7"/>
        <rFont val="Helvetica"/>
      </rPr>
      <t xml:space="preserve"> 3</t>
    </r>
    <r>
      <rPr>
        <sz val="7"/>
        <rFont val="Helvetica"/>
        <family val="2"/>
      </rPr>
      <t xml:space="preserve"> Beginning in 1983, excludes sales of fresh pineapples (without tops) included in   </t>
    </r>
  </si>
  <si>
    <r>
      <t xml:space="preserve">processing utilization. </t>
    </r>
    <r>
      <rPr>
        <vertAlign val="superscript"/>
        <sz val="7"/>
        <rFont val="Helvetica"/>
      </rPr>
      <t xml:space="preserve">4 </t>
    </r>
    <r>
      <rPr>
        <sz val="7"/>
        <rFont val="Helvetica"/>
        <family val="2"/>
      </rPr>
      <t>Value of fresh fruit delivered to processing-plant door.</t>
    </r>
    <r>
      <rPr>
        <vertAlign val="superscript"/>
        <sz val="7"/>
        <rFont val="Helvetica"/>
      </rPr>
      <t xml:space="preserve"> 5 </t>
    </r>
    <r>
      <rPr>
        <sz val="7"/>
        <rFont val="Helvetica"/>
        <family val="2"/>
      </rPr>
      <t xml:space="preserve">Value of fresh fruit at wholesale establishments for local sales and </t>
    </r>
  </si>
  <si>
    <r>
      <t xml:space="preserve">shippers dock for mainland and foreign sales. </t>
    </r>
    <r>
      <rPr>
        <vertAlign val="superscript"/>
        <sz val="7"/>
        <rFont val="Helvetica"/>
      </rPr>
      <t xml:space="preserve">6 </t>
    </r>
    <r>
      <rPr>
        <sz val="7"/>
        <rFont val="Helvetica"/>
        <family val="2"/>
      </rPr>
      <t xml:space="preserve">Not published to avoid disclosure of individual operations. </t>
    </r>
    <r>
      <rPr>
        <vertAlign val="superscript"/>
        <sz val="7"/>
        <rFont val="Helvetica"/>
      </rPr>
      <t xml:space="preserve">7 </t>
    </r>
    <r>
      <rPr>
        <sz val="7"/>
        <rFont val="Helvetica"/>
        <family val="2"/>
      </rPr>
      <t>Data reporting was discontinued.</t>
    </r>
  </si>
  <si>
    <r>
      <t xml:space="preserve">Sources:  USDA, National Agricultural Statistics Service Hawaii Field Office, </t>
    </r>
    <r>
      <rPr>
        <i/>
        <sz val="7"/>
        <rFont val="Helvetica"/>
        <family val="2"/>
      </rPr>
      <t>Statistics of Hawaii Agriculture</t>
    </r>
    <r>
      <rPr>
        <sz val="7"/>
        <rFont val="Helvetica"/>
        <family val="2"/>
      </rPr>
      <t xml:space="preserve">, various issues; USDA, National Agricultural </t>
    </r>
  </si>
  <si>
    <r>
      <t xml:space="preserve">Statistics Service, </t>
    </r>
    <r>
      <rPr>
        <i/>
        <sz val="7"/>
        <rFont val="Helvetica"/>
        <family val="2"/>
      </rPr>
      <t>Noncitrus Fruits and Nuts Summary,</t>
    </r>
    <r>
      <rPr>
        <sz val="7"/>
        <rFont val="Helvetica"/>
        <family val="2"/>
      </rPr>
      <t>various issues.</t>
    </r>
  </si>
  <si>
    <t>Table B-31--Plums: Acreage, production, season-average grower price, and value, California, 1980 to date</t>
  </si>
  <si>
    <t>Utilized production</t>
  </si>
  <si>
    <r>
      <t>Table B-32--Prunes (dried basis): Acreage, production, season-average grower price, and value, California, 1980 to date</t>
    </r>
    <r>
      <rPr>
        <vertAlign val="superscript"/>
        <sz val="8"/>
        <rFont val="Helvetica"/>
      </rPr>
      <t xml:space="preserve"> 1</t>
    </r>
  </si>
  <si>
    <r>
      <rPr>
        <vertAlign val="superscript"/>
        <sz val="7"/>
        <rFont val="Helvetica"/>
      </rPr>
      <t xml:space="preserve">1 </t>
    </r>
    <r>
      <rPr>
        <sz val="7"/>
        <rFont val="Helvetica"/>
        <family val="2"/>
      </rPr>
      <t>The drying ratio is approximately 3 lbs of fresh to 1 lb of dried fruit.</t>
    </r>
  </si>
  <si>
    <t>------------------------------Short tons------------------------------</t>
  </si>
  <si>
    <t>Table B-1--Utilization of noncitrus fruit production and value, United States, 1980 to date</t>
  </si>
  <si>
    <t>Table B-4--Apples: Production, utilization, and season-average grower price, United States, 1980 to date</t>
  </si>
  <si>
    <t>Table B-7--Apples: Processed utilization and season-average grower price, United States, 1980 to date</t>
  </si>
  <si>
    <t>Table B-12--Cherries, tart: Production, utilization, season-average grower price, United States, 1980 to date</t>
  </si>
  <si>
    <t xml:space="preserve">Table B-14--Grapes: Production, utilization, and season-average grower price, United States, 1980 to date </t>
  </si>
  <si>
    <t>Table B-17--Grapes: Monthly prices received by growers, United States, 1995 to date</t>
  </si>
  <si>
    <t>Table B-21--Nectarines, Production, utilization, and season-average grower price, Washington, 2005 to date</t>
  </si>
  <si>
    <t>Table B-28--Bartlett pears: Production, utilization, and season-average grower price, Unites States, 1980 to date</t>
  </si>
  <si>
    <t>Table B-32--Prunes (dried): Acreage, production, season-average grower price, and value, California, 1980 to date</t>
  </si>
  <si>
    <t xml:space="preserve">        d</t>
  </si>
  <si>
    <r>
      <t>Table B-6--Apples, Red Delicious, fresh: Monthly retail prices, United States, 1980 to date</t>
    </r>
    <r>
      <rPr>
        <vertAlign val="superscript"/>
        <sz val="8"/>
        <rFont val="Helvetica"/>
      </rPr>
      <t xml:space="preserve"> 1</t>
    </r>
  </si>
  <si>
    <r>
      <rPr>
        <vertAlign val="superscript"/>
        <sz val="8"/>
        <rFont val="Helvetica"/>
      </rPr>
      <t>1</t>
    </r>
    <r>
      <rPr>
        <sz val="8"/>
        <rFont val="Helvetica"/>
        <family val="2"/>
      </rPr>
      <t xml:space="preserve"> Data not yet available for October-December.</t>
    </r>
  </si>
  <si>
    <t xml:space="preserve">                na</t>
  </si>
  <si>
    <t xml:space="preserve">              na</t>
  </si>
  <si>
    <t xml:space="preserve">            na</t>
  </si>
  <si>
    <t xml:space="preserve">               na</t>
  </si>
  <si>
    <r>
      <t xml:space="preserve">               </t>
    </r>
    <r>
      <rPr>
        <vertAlign val="superscript"/>
        <sz val="8"/>
        <rFont val="Helvetica"/>
      </rPr>
      <t>3</t>
    </r>
  </si>
  <si>
    <r>
      <t xml:space="preserve">           </t>
    </r>
    <r>
      <rPr>
        <vertAlign val="superscript"/>
        <sz val="8"/>
        <rFont val="Helvetica"/>
      </rPr>
      <t>3</t>
    </r>
  </si>
  <si>
    <t xml:space="preserve">         2</t>
  </si>
  <si>
    <t xml:space="preserve">               2</t>
  </si>
  <si>
    <t xml:space="preserve">           na</t>
  </si>
  <si>
    <t xml:space="preserve">         na</t>
  </si>
  <si>
    <r>
      <t xml:space="preserve">Sources:  USDA, National Agricultural Statistics Service Hawaii Field Office, </t>
    </r>
    <r>
      <rPr>
        <i/>
        <sz val="7"/>
        <rFont val="Helvetica"/>
        <family val="2"/>
      </rPr>
      <t>Statistics of Hawaii Agriculture</t>
    </r>
    <r>
      <rPr>
        <sz val="7"/>
        <rFont val="Helvetica"/>
        <family val="2"/>
      </rPr>
      <t>, various issues;  USDA, National Agricultural Statistics</t>
    </r>
  </si>
  <si>
    <r>
      <t xml:space="preserve">Service, </t>
    </r>
    <r>
      <rPr>
        <i/>
        <sz val="7"/>
        <rFont val="Helvetica"/>
        <family val="2"/>
      </rPr>
      <t>Noncitrus Fruits and Nuts Summary,</t>
    </r>
    <r>
      <rPr>
        <sz val="7"/>
        <rFont val="Helvetica"/>
        <family val="2"/>
      </rPr>
      <t xml:space="preserve"> various issues.</t>
    </r>
  </si>
  <si>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</si>
  <si>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</si>
  <si>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</si>
  <si>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1</t>
  </si>
  <si>
    <r>
      <t xml:space="preserve">       </t>
    </r>
    <r>
      <rPr>
        <vertAlign val="superscript"/>
        <sz val="8"/>
        <rFont val="Helvetica"/>
      </rPr>
      <t>1</t>
    </r>
  </si>
  <si>
    <t xml:space="preserve">          na</t>
  </si>
  <si>
    <t xml:space="preserve">                 6</t>
  </si>
  <si>
    <t xml:space="preserve">                 7</t>
  </si>
  <si>
    <t xml:space="preserve">                6</t>
  </si>
  <si>
    <t xml:space="preserve">                7</t>
  </si>
  <si>
    <t xml:space="preserve">                  6</t>
  </si>
  <si>
    <t xml:space="preserve">                  7</t>
  </si>
  <si>
    <t xml:space="preserve">              6</t>
  </si>
  <si>
    <t xml:space="preserve">              7</t>
  </si>
  <si>
    <t xml:space="preserve">             6</t>
  </si>
  <si>
    <t xml:space="preserve">             7</t>
  </si>
  <si>
    <t>------------------------------- 1,000 short tons (fresh equivalent) --------------------------------</t>
  </si>
  <si>
    <t>------- 1,000 pounds -------</t>
  </si>
  <si>
    <t>---------------------- Million pounds ----------------------</t>
  </si>
  <si>
    <t>------------------------- Million pounds -------------------------</t>
  </si>
  <si>
    <t>----------------- Short tons -----------------</t>
  </si>
  <si>
    <t>------------------------- Short tons -------------------------</t>
  </si>
  <si>
    <t>------------ Dollars/ton ------------</t>
  </si>
  <si>
    <t>----- 1,000 pounds-----</t>
  </si>
  <si>
    <t>-------------------------- Short tons -------------------------</t>
  </si>
  <si>
    <t>------------ Cents/pound ------------</t>
  </si>
  <si>
    <t>---------------------- 1,000 short tons ----------------------</t>
  </si>
  <si>
    <t>------------ Short tons ------------</t>
  </si>
  <si>
    <t>------- Dollars/ton -------</t>
  </si>
  <si>
    <t>------------------------------------------ Short tons -------------------------------------------</t>
  </si>
  <si>
    <t>------------------------ Million pounds ---------------------------</t>
  </si>
  <si>
    <t>-------------------- 1,000 short tons --------------------</t>
  </si>
  <si>
    <t>------------- Dollars/ton -------------</t>
  </si>
  <si>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</si>
  <si>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</si>
  <si>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</si>
  <si>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na</t>
  </si>
  <si>
    <r>
      <rPr>
        <vertAlign val="superscript"/>
        <sz val="7"/>
        <rFont val="Helvetica"/>
      </rPr>
      <t>1</t>
    </r>
    <r>
      <rPr>
        <sz val="7"/>
        <rFont val="Helvetica"/>
        <family val="2"/>
      </rPr>
      <t xml:space="preserve"> Not published to avoid disclosure of individual operations, but included in "all" category.</t>
    </r>
  </si>
  <si>
    <t xml:space="preserve">     </t>
  </si>
  <si>
    <t>2015/16</t>
  </si>
  <si>
    <t xml:space="preserve">  </t>
  </si>
  <si>
    <r>
      <t xml:space="preserve">na=not available. </t>
    </r>
    <r>
      <rPr>
        <vertAlign val="superscript"/>
        <sz val="8"/>
        <rFont val="Helvetica"/>
      </rPr>
      <t>1</t>
    </r>
    <r>
      <rPr>
        <sz val="8"/>
        <rFont val="Helvetica"/>
        <family val="2"/>
      </rPr>
      <t xml:space="preserve"> Pickles, wine, baby food, and brandy.</t>
    </r>
  </si>
  <si>
    <t xml:space="preserve">      na</t>
  </si>
  <si>
    <t>na=not available.</t>
  </si>
  <si>
    <t xml:space="preserve"> 3</t>
  </si>
  <si>
    <r>
      <t xml:space="preserve">na = not available. </t>
    </r>
    <r>
      <rPr>
        <vertAlign val="superscript"/>
        <sz val="7"/>
        <rFont val="Helvetica"/>
      </rPr>
      <t>1</t>
    </r>
    <r>
      <rPr>
        <sz val="7"/>
        <rFont val="Helvetica"/>
        <family val="2"/>
      </rPr>
      <t xml:space="preserve"> Commercial crop. </t>
    </r>
    <r>
      <rPr>
        <vertAlign val="superscript"/>
        <sz val="7"/>
        <rFont val="Helvetica"/>
      </rPr>
      <t>2</t>
    </r>
    <r>
      <rPr>
        <sz val="7"/>
        <rFont val="Helvetica"/>
        <family val="2"/>
      </rPr>
      <t xml:space="preserve"> Estimates initiated on July 2004.  In prior years, included in Other category. </t>
    </r>
  </si>
  <si>
    <r>
      <rPr>
        <vertAlign val="superscript"/>
        <sz val="7"/>
        <rFont val="Helvetica"/>
      </rPr>
      <t>1</t>
    </r>
    <r>
      <rPr>
        <sz val="7"/>
        <rFont val="Helvetica"/>
        <family val="2"/>
      </rPr>
      <t xml:space="preserve"> Season beginning November 1 to October 31 (following year) for California and June 20 to February 28 for Florida. </t>
    </r>
    <r>
      <rPr>
        <vertAlign val="superscript"/>
        <sz val="7"/>
        <rFont val="Helvetica"/>
      </rPr>
      <t>2</t>
    </r>
    <r>
      <rPr>
        <sz val="7"/>
        <rFont val="Helvetica"/>
        <family val="2"/>
      </rPr>
      <t xml:space="preserve"> Includes Hawaii beginning 1988/89.</t>
    </r>
  </si>
  <si>
    <r>
      <rPr>
        <vertAlign val="superscript"/>
        <sz val="7"/>
        <rFont val="Helvetica"/>
      </rPr>
      <t xml:space="preserve">2 </t>
    </r>
    <r>
      <rPr>
        <sz val="7"/>
        <rFont val="Helvetica"/>
        <family val="2"/>
      </rPr>
      <t xml:space="preserve">Yield was not estimated for the 1988 through 1991 crops.  </t>
    </r>
    <r>
      <rPr>
        <vertAlign val="superscript"/>
        <sz val="7"/>
        <rFont val="Helvetica"/>
      </rPr>
      <t>3</t>
    </r>
    <r>
      <rPr>
        <sz val="7"/>
        <rFont val="Helvetica"/>
        <family val="2"/>
      </rPr>
      <t xml:space="preserve"> Estimate withheld to avoid disclosing data for individual operations. </t>
    </r>
  </si>
  <si>
    <t>--Dollars/ton--</t>
  </si>
  <si>
    <t>2016/17</t>
  </si>
  <si>
    <t xml:space="preserve"> na</t>
  </si>
  <si>
    <t xml:space="preserve">                 2</t>
  </si>
  <si>
    <t xml:space="preserve">                        2</t>
  </si>
  <si>
    <t xml:space="preserve">                     2</t>
  </si>
  <si>
    <r>
      <rPr>
        <vertAlign val="superscript"/>
        <sz val="7"/>
        <rFont val="Helvetica"/>
      </rPr>
      <t>1</t>
    </r>
    <r>
      <rPr>
        <sz val="7"/>
        <rFont val="Helvetica"/>
        <family val="2"/>
      </rPr>
      <t xml:space="preserve"> Idaho, Michigan, Oregon, and Washington. </t>
    </r>
    <r>
      <rPr>
        <vertAlign val="superscript"/>
        <sz val="7"/>
        <rFont val="Helvetica"/>
      </rPr>
      <t>2</t>
    </r>
    <r>
      <rPr>
        <sz val="7"/>
        <rFont val="Helvetica"/>
        <family val="2"/>
      </rPr>
      <t xml:space="preserve"> Estimates discontinued in 2016.</t>
    </r>
  </si>
  <si>
    <t xml:space="preserve">       na</t>
  </si>
  <si>
    <t xml:space="preserve">Table B-15--Grapes: Utilized production and season-average grower price, California, 1980 to date </t>
  </si>
  <si>
    <r>
      <t xml:space="preserve">   2012 </t>
    </r>
    <r>
      <rPr>
        <vertAlign val="superscript"/>
        <sz val="9"/>
        <rFont val="Helvetica"/>
      </rPr>
      <t>4</t>
    </r>
  </si>
  <si>
    <r>
      <t xml:space="preserve">Source: USDA, National Agricultural Statistics Service, </t>
    </r>
    <r>
      <rPr>
        <i/>
        <sz val="7"/>
        <rFont val="Helvetica"/>
        <family val="2"/>
      </rPr>
      <t xml:space="preserve">Noncitrus Fruits and Nuts Summary, </t>
    </r>
    <r>
      <rPr>
        <sz val="7"/>
        <rFont val="Helvetica"/>
        <family val="2"/>
      </rPr>
      <t>various issues.</t>
    </r>
  </si>
  <si>
    <r>
      <t xml:space="preserve">USDA, National Agricultural Statistics Service, </t>
    </r>
    <r>
      <rPr>
        <i/>
        <sz val="7"/>
        <rFont val="Helvetica"/>
        <family val="2"/>
      </rPr>
      <t>Noncitrus Fruits and Nuts Summary,</t>
    </r>
    <r>
      <rPr>
        <sz val="7"/>
        <rFont val="Helvetica"/>
        <family val="2"/>
      </rPr>
      <t>various issues.</t>
    </r>
  </si>
  <si>
    <t>Noncitrus Fruit: Production, bearing acreage, yield per acre, equivalent-on-tree returns, and juice stock, pack, and movement</t>
  </si>
  <si>
    <r>
      <rPr>
        <vertAlign val="superscript"/>
        <sz val="7"/>
        <rFont val="Helvetica"/>
      </rPr>
      <t>2</t>
    </r>
    <r>
      <rPr>
        <sz val="7"/>
        <rFont val="Helvetica"/>
        <family val="2"/>
      </rPr>
      <t xml:space="preserve"> Standard and substandard. </t>
    </r>
    <r>
      <rPr>
        <vertAlign val="superscript"/>
        <sz val="7"/>
        <rFont val="Helvetica"/>
      </rPr>
      <t>3</t>
    </r>
    <r>
      <rPr>
        <sz val="7"/>
        <rFont val="Helvetica"/>
        <family val="2"/>
      </rPr>
      <t xml:space="preserve"> Freestone only. </t>
    </r>
    <r>
      <rPr>
        <vertAlign val="superscript"/>
        <sz val="7"/>
        <rFont val="Helvetica"/>
      </rPr>
      <t xml:space="preserve">4 </t>
    </r>
    <r>
      <rPr>
        <sz val="7"/>
        <rFont val="Helvetica"/>
        <family val="2"/>
      </rPr>
      <t xml:space="preserve">Bartlett only. </t>
    </r>
    <r>
      <rPr>
        <vertAlign val="superscript"/>
        <sz val="7"/>
        <rFont val="Helvetica"/>
      </rPr>
      <t>5</t>
    </r>
    <r>
      <rPr>
        <sz val="7"/>
        <rFont val="Helvetica"/>
        <family val="2"/>
      </rPr>
      <t xml:space="preserve"> Raisin and table type.</t>
    </r>
  </si>
  <si>
    <r>
      <t xml:space="preserve">d = discontinued. na = not available. -- = Withheld to avoid disclosing data for individual operations. </t>
    </r>
    <r>
      <rPr>
        <vertAlign val="superscript"/>
        <sz val="7"/>
        <rFont val="Helvetica"/>
      </rPr>
      <t>1</t>
    </r>
    <r>
      <rPr>
        <sz val="7"/>
        <rFont val="Helvetica"/>
        <family val="2"/>
      </rPr>
      <t xml:space="preserve"> Dried weight basis equal to fresh weight, whole, pits-in basis. </t>
    </r>
    <r>
      <rPr>
        <vertAlign val="superscript"/>
        <sz val="7"/>
        <rFont val="Helvetica"/>
      </rPr>
      <t/>
    </r>
  </si>
  <si>
    <t>2017/18</t>
  </si>
  <si>
    <t>Table B-18--Guavas: Total processed, farm production, price and value, Hawaii, 1980 to 2015</t>
  </si>
  <si>
    <t xml:space="preserve">              2</t>
  </si>
  <si>
    <t xml:space="preserve">                2</t>
  </si>
  <si>
    <t xml:space="preserve">                  2</t>
  </si>
  <si>
    <r>
      <t>2015</t>
    </r>
    <r>
      <rPr>
        <vertAlign val="superscript"/>
        <sz val="8"/>
        <rFont val="Helvetica"/>
      </rPr>
      <t xml:space="preserve"> </t>
    </r>
  </si>
  <si>
    <r>
      <rPr>
        <vertAlign val="superscript"/>
        <sz val="7"/>
        <rFont val="Helvetica"/>
      </rPr>
      <t xml:space="preserve">2 </t>
    </r>
    <r>
      <rPr>
        <sz val="7"/>
        <rFont val="Helvetica"/>
      </rPr>
      <t>Estimates discontinued in 2015.</t>
    </r>
  </si>
  <si>
    <r>
      <t xml:space="preserve">National Agricultural Statistics Service (NASS). </t>
    </r>
    <r>
      <rPr>
        <vertAlign val="superscript"/>
        <sz val="7"/>
        <rFont val="Helvetica"/>
      </rPr>
      <t>5</t>
    </r>
    <r>
      <rPr>
        <sz val="7"/>
        <rFont val="Helvetica"/>
        <family val="2"/>
      </rPr>
      <t xml:space="preserve"> Estimates from USDA, NASS. </t>
    </r>
    <r>
      <rPr>
        <vertAlign val="superscript"/>
        <sz val="7"/>
        <rFont val="Helvetica"/>
      </rPr>
      <t>6</t>
    </r>
    <r>
      <rPr>
        <sz val="7"/>
        <rFont val="Helvetica"/>
        <family val="2"/>
      </rPr>
      <t xml:space="preserve"> NASS estimates on the quantity of apricots produced for freezing used by ERS</t>
    </r>
  </si>
  <si>
    <r>
      <t>Table B-33--Prunes and plums: Production, utilization, and season-average grower price, four States,</t>
    </r>
    <r>
      <rPr>
        <vertAlign val="superscript"/>
        <sz val="8"/>
        <rFont val="Helvetica"/>
      </rPr>
      <t>1</t>
    </r>
    <r>
      <rPr>
        <sz val="8"/>
        <rFont val="Helvetica"/>
        <family val="2"/>
      </rPr>
      <t xml:space="preserve"> 1980 to 2016 </t>
    </r>
  </si>
  <si>
    <t>Table B-18--Guavas: Total processed, farm production, price, and value, Hawaii, 1980 to 2015</t>
  </si>
  <si>
    <t xml:space="preserve">Table B-33--Prunes and plums: Prunes and plums: Production, utilization, and season-average grower price, four States, 1980 to 2016 </t>
  </si>
  <si>
    <r>
      <rPr>
        <vertAlign val="superscript"/>
        <sz val="7"/>
        <rFont val="Helvetica"/>
      </rPr>
      <t>5</t>
    </r>
    <r>
      <rPr>
        <sz val="7"/>
        <rFont val="Helvetica"/>
        <family val="2"/>
      </rPr>
      <t xml:space="preserve"> Estimates discontinued in 2018.</t>
    </r>
  </si>
  <si>
    <r>
      <t xml:space="preserve"> </t>
    </r>
    <r>
      <rPr>
        <vertAlign val="superscript"/>
        <sz val="7"/>
        <rFont val="Helvetica"/>
      </rPr>
      <t>3</t>
    </r>
    <r>
      <rPr>
        <sz val="7"/>
        <rFont val="Helvetica"/>
        <family val="2"/>
      </rPr>
      <t xml:space="preserve"> Includes vinegar, wine, and other processed utilizations not individually listed in this table. </t>
    </r>
  </si>
  <si>
    <t>2018/19</t>
  </si>
  <si>
    <r>
      <rPr>
        <vertAlign val="superscript"/>
        <sz val="8"/>
        <rFont val="Helvetica"/>
      </rPr>
      <t>1</t>
    </r>
  </si>
  <si>
    <r>
      <rPr>
        <vertAlign val="superscript"/>
        <sz val="7"/>
        <rFont val="Helvetica"/>
      </rPr>
      <t>1</t>
    </r>
    <r>
      <rPr>
        <sz val="7"/>
        <rFont val="Helvetica"/>
        <family val="2"/>
      </rPr>
      <t xml:space="preserve"> Estimates discontinued in 2018.</t>
    </r>
  </si>
  <si>
    <t xml:space="preserve">               4</t>
  </si>
  <si>
    <t xml:space="preserve">                    4</t>
  </si>
  <si>
    <t xml:space="preserve">                   4</t>
  </si>
  <si>
    <t xml:space="preserve">         1</t>
  </si>
  <si>
    <t xml:space="preserve">               1</t>
  </si>
  <si>
    <r>
      <rPr>
        <vertAlign val="superscript"/>
        <sz val="7"/>
        <rFont val="Helvetica"/>
      </rPr>
      <t>1</t>
    </r>
    <r>
      <rPr>
        <sz val="7"/>
        <rFont val="Helvetica"/>
        <family val="2"/>
      </rPr>
      <t xml:space="preserve"> Included with fresh to avoid disclosure of individual operations.</t>
    </r>
  </si>
  <si>
    <r>
      <rPr>
        <vertAlign val="superscript"/>
        <sz val="7"/>
        <rFont val="Helvetica"/>
      </rPr>
      <t>2</t>
    </r>
    <r>
      <rPr>
        <sz val="7"/>
        <rFont val="Helvetica"/>
        <family val="2"/>
      </rPr>
      <t xml:space="preserve"> Estimates discontinued in 2018. </t>
    </r>
  </si>
  <si>
    <r>
      <t xml:space="preserve">    </t>
    </r>
    <r>
      <rPr>
        <vertAlign val="superscript"/>
        <sz val="8"/>
        <rFont val="Helvetica"/>
      </rPr>
      <t>2</t>
    </r>
  </si>
  <si>
    <r>
      <t xml:space="preserve">       </t>
    </r>
    <r>
      <rPr>
        <vertAlign val="superscript"/>
        <sz val="8"/>
        <rFont val="Helvetica"/>
      </rPr>
      <t>2</t>
    </r>
  </si>
  <si>
    <r>
      <t xml:space="preserve">         </t>
    </r>
    <r>
      <rPr>
        <vertAlign val="superscript"/>
        <sz val="8"/>
        <rFont val="Helvetica"/>
      </rPr>
      <t>2</t>
    </r>
  </si>
  <si>
    <r>
      <t xml:space="preserve">             </t>
    </r>
    <r>
      <rPr>
        <vertAlign val="superscript"/>
        <sz val="8"/>
        <rFont val="Helvetica"/>
      </rPr>
      <t>2</t>
    </r>
  </si>
  <si>
    <r>
      <t xml:space="preserve">        </t>
    </r>
    <r>
      <rPr>
        <vertAlign val="superscript"/>
        <sz val="8"/>
        <rFont val="Helvetica"/>
      </rPr>
      <t>2</t>
    </r>
  </si>
  <si>
    <r>
      <t xml:space="preserve">          </t>
    </r>
    <r>
      <rPr>
        <vertAlign val="superscript"/>
        <sz val="8"/>
        <rFont val="Helvetica"/>
      </rPr>
      <t>2</t>
    </r>
  </si>
  <si>
    <r>
      <rPr>
        <vertAlign val="superscript"/>
        <sz val="7"/>
        <rFont val="Helvetica"/>
      </rPr>
      <t>2</t>
    </r>
    <r>
      <rPr>
        <sz val="7"/>
        <rFont val="Helvetica"/>
      </rPr>
      <t xml:space="preserve"> Estimates discontinued in 2018.</t>
    </r>
  </si>
  <si>
    <t>------------------------------ 1,000 pounds ---------------------------</t>
  </si>
  <si>
    <t xml:space="preserve">                  1</t>
  </si>
  <si>
    <t xml:space="preserve">                1</t>
  </si>
  <si>
    <t xml:space="preserve">                               1</t>
  </si>
  <si>
    <r>
      <rPr>
        <vertAlign val="superscript"/>
        <sz val="8"/>
        <rFont val="Helvetica"/>
      </rPr>
      <t>1</t>
    </r>
    <r>
      <rPr>
        <sz val="8"/>
        <rFont val="Helvetica"/>
        <family val="2"/>
      </rPr>
      <t xml:space="preserve"> Estimates discontinued in 2018.</t>
    </r>
  </si>
  <si>
    <t xml:space="preserve">          d</t>
  </si>
  <si>
    <t xml:space="preserve">           d</t>
  </si>
  <si>
    <t xml:space="preserve">   d</t>
  </si>
  <si>
    <t>Table B-3--Fruit, dried: Production (dry basis), California, 1980 to 2018</t>
  </si>
  <si>
    <t>Table B-6--Apples, Red Delicious, fresh: Monthly retail prices, United States, 1980 to date</t>
  </si>
  <si>
    <r>
      <rPr>
        <vertAlign val="superscript"/>
        <sz val="7"/>
        <rFont val="Helvetica"/>
      </rPr>
      <t xml:space="preserve">4 </t>
    </r>
    <r>
      <rPr>
        <sz val="7"/>
        <rFont val="Helvetica"/>
        <family val="2"/>
      </rPr>
      <t>Estimates discontinued.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</si>
</sst>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6" formatCode="&quot;$&quot;#,##0_);[Red]\(&quot;$&quot;#,##0\)"/>
    <numFmt numFmtId="43" formatCode="_(* #,##0.00_);_(* \(#,##0.00\);_(* &quot;-&quot;??_);_(@_)"/>
    <numFmt numFmtId="164" formatCode="#,##0_____)"/>
    <numFmt numFmtId="165" formatCode="#,##0_______)"/>
    <numFmt numFmtId="166" formatCode="0.00_)"/>
    <numFmt numFmtId="167" formatCode="#,##0___)"/>
    <numFmt numFmtId="168" formatCode="#,##0.0_______)"/>
    <numFmt numFmtId="169" formatCode="0.00_______)"/>
    <numFmt numFmtId="170" formatCode="#,##0.00_______)"/>
    <numFmt numFmtId="171" formatCode="0.000___)"/>
    <numFmt numFmtId="172" formatCode="0.000_)"/>
    <numFmt numFmtId="173" formatCode=".000"/>
    <numFmt numFmtId="174" formatCode="0.000_____)"/>
    <numFmt numFmtId="175" formatCode="0.000"/>
    <numFmt numFmtId="176" formatCode="0.0"/>
    <numFmt numFmtId="177" formatCode="#,##0.0___)"/>
    <numFmt numFmtId="178" formatCode="0.00___)"/>
    <numFmt numFmtId="179" formatCode="_(* #,##0_);_(* \(#,##0\);_(* &quot;-&quot;??_);_(@_)"/>
    <numFmt numFmtId="180" formatCode="#,##0_____________)"/>
    <numFmt numFmtId="181" formatCode="#,##0.0_____________)"/>
    <numFmt numFmtId="182" formatCode="#,##0_________)"/>
    <numFmt numFmtId="183" formatCode="0.0_________)"/>
    <numFmt numFmtId="184" formatCode="#,##0___________)"/>
    <numFmt numFmtId="185" formatCode="0___________)"/>
    <numFmt numFmtId="186" formatCode="0.00___________)"/>
    <numFmt numFmtId="187" formatCode="#,##0.0_________)"/>
    <numFmt numFmtId="188" formatCode="0.0_)"/>
    <numFmt numFmtId="189" formatCode="#,##0.0_____)"/>
    <numFmt numFmtId="190" formatCode="0___)"/>
    <numFmt numFmtId="191" formatCode="0_)"/>
    <numFmt numFmtId="192" formatCode="0.0_____)"/>
    <numFmt numFmtId="193" formatCode="#,##0___________________)"/>
    <numFmt numFmtId="194" formatCode="#,##0_________________)"/>
    <numFmt numFmtId="195" formatCode="#,##0_______________)"/>
    <numFmt numFmtId="196" formatCode="0_______)"/>
    <numFmt numFmtId="197" formatCode="0.0_______)"/>
    <numFmt numFmtId="198" formatCode="_(* #,##0.0000_);_(* \(#,##0.0000\);_(* &quot;-&quot;??_);_(@_)"/>
    <numFmt numFmtId="199" formatCode="0.0000"/>
    <numFmt numFmtId="200" formatCode="_(* #,##0.000_);_(* \(#,##0.000\);_(* &quot;-&quot;??_);_(@_)"/>
    <numFmt numFmtId="201" formatCode="0.000___________)"/>
    <numFmt numFmtId="202" formatCode="0.00_____)"/>
    <numFmt numFmtId="203" formatCode="_(* #,##0.0_);_(* \(#,##0.0\);_(* &quot;-&quot;??_);_(@_)"/>
    <numFmt numFmtId="204" formatCode="0_________________)"/>
    <numFmt numFmtId="205" formatCode="0_____)"/>
    <numFmt numFmtId="206" formatCode="0_________)"/>
    <numFmt numFmtId="207" formatCode="#,##0.0"/>
    <numFmt numFmtId="208" formatCode="_(* #,##0.0000_);_(* \(#,##0.0000\);_(* &quot;-&quot;????_);_(@_)"/>
    <numFmt numFmtId="209" formatCode="0___________________)"/>
  </numFmts>
  <fonts count="38">
    <font>
      <sz val="9"/>
      <name val="Arial MT"/>
    </font>
    <font>
      <sz val="8"/>
      <name val="Helvetica"/>
      <family val="2"/>
    </font>
    <font>
      <sz val="9"/>
      <name val="Helvetica"/>
      <family val="2"/>
    </font>
    <font>
      <i/>
      <sz val="8"/>
      <name val="Helvetica"/>
      <family val="2"/>
    </font>
    <font>
      <sz val="7"/>
      <name val="Helvetica"/>
      <family val="2"/>
    </font>
    <font>
      <sz val="8"/>
      <name val="helv"/>
      <family val="2"/>
    </font>
    <font>
      <sz val="9"/>
      <name val="helv"/>
      <family val="2"/>
    </font>
    <font>
      <i/>
      <sz val="7"/>
      <name val="Helvetica"/>
      <family val="2"/>
    </font>
    <font>
      <sz val="8"/>
      <name val="AvantGarde"/>
      <family val="2"/>
    </font>
    <font>
      <sz val="10"/>
      <name val="Arial"/>
      <family val="2"/>
    </font>
    <font>
      <sz val="12"/>
      <name val="Arial MT"/>
    </font>
    <font>
      <vertAlign val="superscript"/>
      <sz val="8"/>
      <name val="Helvetica"/>
    </font>
    <font>
      <vertAlign val="superscript"/>
      <sz val="7"/>
      <name val="Helvetica"/>
    </font>
    <font>
      <sz val="9"/>
      <name val="Arial MT"/>
    </font>
    <font>
      <sz val="12"/>
      <color indexed="8"/>
      <name val="Arial MT"/>
    </font>
    <font>
      <sz val="8"/>
      <color indexed="8"/>
      <name val="Helvetica"/>
      <family val="2"/>
    </font>
    <font>
      <sz val="8"/>
      <color indexed="8"/>
      <name val="Arial MT"/>
    </font>
    <font>
      <sz val="9"/>
      <color indexed="8"/>
      <name val="Arial MT"/>
    </font>
    <font>
      <sz val="8"/>
      <name val="Arial"/>
      <family val="2"/>
    </font>
    <font>
      <sz val="11"/>
      <name val="Helvetica"/>
      <family val="2"/>
    </font>
    <font>
      <sz val="9"/>
      <name val="Arial"/>
      <family val="2"/>
    </font>
    <font>
      <sz val="7"/>
      <name val="Helvetica"/>
    </font>
    <font>
      <sz val="7"/>
      <name val="Arial MT"/>
    </font>
    <font>
      <sz val="8"/>
      <name val="Arial MT"/>
    </font>
    <font>
      <i/>
      <sz val="9"/>
      <name val="Arial MT"/>
    </font>
    <font>
      <i/>
      <sz val="9"/>
      <name val="Helvetica"/>
      <family val="2"/>
    </font>
    <font>
      <vertAlign val="superscript"/>
      <sz val="8"/>
      <name val="Helvetica"/>
      <family val="2"/>
    </font>
    <font>
      <i/>
      <sz val="9"/>
      <name val="Arial"/>
      <family val="2"/>
    </font>
    <font>
      <sz val="8"/>
      <name val="Helvetica"/>
    </font>
    <font>
      <sz val="11"/>
      <name val="Arial"/>
      <family val="2"/>
    </font>
    <font>
      <sz val="11"/>
      <name val="Arial MT"/>
    </font>
    <font>
      <sz val="10"/>
      <color indexed="8"/>
      <name val="Arial MT"/>
    </font>
    <font>
      <b/>
      <sz val="9"/>
      <name val="Arial MT"/>
    </font>
    <font>
      <u/>
      <sz val="9"/>
      <color theme="10"/>
      <name val="Arial MT"/>
    </font>
    <font>
      <vertAlign val="superscript"/>
      <sz val="9"/>
      <name val="Helvetica"/>
    </font>
    <font>
      <sz val="11"/>
      <color rgb="FFFF0000"/>
      <name val="Calibri"/>
      <family val="2"/>
      <scheme val="minor"/>
    </font>
    <font>
      <sz val="8"/>
      <color theme="1"/>
      <name val="Helvetica"/>
      <family val="2"/>
    </font>
    <font>
      <vertAlign val="superscript"/>
      <sz val="8"/>
      <color theme="1"/>
      <name val="Helvetica"/>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8"/>
      </bottom>
      <diagonal/>
    </border>
    <border>
      <left/>
      <right/>
      <top/>
      <bottom style="thin">
        <color indexed="64"/>
      </bottom>
      <diagonal/>
    </border>
    <border>
      <left/>
      <right/>
      <top style="thin">
        <color indexed="8"/>
      </top>
      <bottom style="thin">
        <color indexed="64"/>
      </bottom>
      <diagonal/>
    </border>
    <border>
      <left/>
      <right/>
      <top style="thin">
        <color indexed="8"/>
      </top>
      <bottom style="thin">
        <color indexed="8"/>
      </bottom>
      <diagonal/>
    </border>
    <border>
      <left/>
      <right/>
      <top style="thin">
        <color indexed="64"/>
      </top>
      <bottom style="thin">
        <color indexed="64"/>
      </bottom>
      <diagonal/>
    </border>
  </borders>
  <cellStyleXfs count="15">
    <xf numFmtId="0" fontId="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9" fillId="0" borderId="0"/>
    <xf numFmtId="0" fontId="10" fillId="0" borderId="0"/>
    <xf numFmtId="0" fontId="10" fillId="0" borderId="0"/>
    <xf numFmtId="0" fontId="9" fillId="0" borderId="0"/>
    <xf numFmtId="0" fontId="9" fillId="0" borderId="0"/>
    <xf numFmtId="43" fontId="13" fillId="0" borderId="0" applyFont="0" applyFill="0" applyBorder="0" applyAlignment="0" applyProtection="0"/>
    <xf numFmtId="0" fontId="9" fillId="0" borderId="0"/>
    <xf numFmtId="0" fontId="10" fillId="0" borderId="0"/>
    <xf numFmtId="0" fontId="20" fillId="0" borderId="0"/>
    <xf numFmtId="0" fontId="33" fillId="0" borderId="0" applyNumberFormat="0" applyFill="0" applyBorder="0" applyAlignment="0" applyProtection="0"/>
  </cellStyleXfs>
  <cellXfs count="562">
    <xf numFmtId="0" fontId="0" fillId="0" borderId="0" xfId="0"/>
    <xf numFmtId="0" fontId="1" fillId="0" borderId="1" xfId="0" quotePrefix="1" applyFont="1" applyBorder="1" applyAlignment="1">
      <alignment horizontal="left"/>
    </xf>
    <xf numFmtId="0" fontId="1" fillId="0" borderId="1" xfId="0" applyFont="1" applyBorder="1"/>
    <xf numFmtId="0" fontId="2" fillId="0" borderId="0" xfId="0" applyFont="1"/>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xf numFmtId="0" fontId="1" fillId="0" borderId="0" xfId="0" applyFont="1" applyBorder="1" applyAlignment="1">
      <alignment horizontal="center"/>
    </xf>
    <xf numFmtId="0" fontId="3" fillId="0" borderId="0" xfId="0" quotePrefix="1" applyFont="1" applyAlignment="1">
      <alignment horizontal="centerContinuous"/>
    </xf>
    <xf numFmtId="0" fontId="1" fillId="0" borderId="0" xfId="0" applyFont="1" applyAlignment="1">
      <alignment horizontal="centerContinuous"/>
    </xf>
    <xf numFmtId="0" fontId="2" fillId="0" borderId="0" xfId="0" applyFont="1" applyAlignment="1">
      <alignment horizontal="centerContinuous"/>
    </xf>
    <xf numFmtId="0" fontId="3" fillId="0" borderId="0" xfId="0" quotePrefix="1" applyFont="1" applyAlignment="1">
      <alignment horizontal="center"/>
    </xf>
    <xf numFmtId="164" fontId="1" fillId="0" borderId="0" xfId="0" applyNumberFormat="1" applyFont="1" applyProtection="1"/>
    <xf numFmtId="165" fontId="1" fillId="0" borderId="0" xfId="0" applyNumberFormat="1" applyFont="1" applyProtection="1"/>
    <xf numFmtId="164" fontId="1" fillId="0" borderId="0" xfId="0" applyNumberFormat="1" applyFont="1" applyBorder="1" applyProtection="1"/>
    <xf numFmtId="165" fontId="1" fillId="0" borderId="0" xfId="0" applyNumberFormat="1" applyFont="1" applyBorder="1" applyProtection="1"/>
    <xf numFmtId="0" fontId="1" fillId="0" borderId="2" xfId="0" applyFont="1" applyBorder="1" applyAlignment="1">
      <alignment horizontal="center"/>
    </xf>
    <xf numFmtId="164" fontId="1" fillId="0" borderId="2" xfId="0" applyNumberFormat="1" applyFont="1" applyBorder="1" applyProtection="1"/>
    <xf numFmtId="0" fontId="4" fillId="0" borderId="0" xfId="0" applyFont="1" applyBorder="1" applyAlignment="1">
      <alignment horizontal="left"/>
    </xf>
    <xf numFmtId="0" fontId="4" fillId="0" borderId="0" xfId="0" quotePrefix="1" applyFont="1" applyAlignment="1">
      <alignment horizontal="left"/>
    </xf>
    <xf numFmtId="0" fontId="5" fillId="0" borderId="0" xfId="0" applyFont="1"/>
    <xf numFmtId="0" fontId="6" fillId="0" borderId="0" xfId="0" applyFont="1"/>
    <xf numFmtId="0" fontId="4" fillId="0" borderId="0" xfId="0" applyFont="1" applyAlignment="1">
      <alignment horizontal="left"/>
    </xf>
    <xf numFmtId="0" fontId="8" fillId="0" borderId="0" xfId="0" applyFont="1"/>
    <xf numFmtId="37" fontId="0" fillId="0" borderId="0" xfId="0" applyNumberFormat="1" applyProtection="1"/>
    <xf numFmtId="164" fontId="1" fillId="0" borderId="2" xfId="0" quotePrefix="1" applyNumberFormat="1" applyFont="1" applyBorder="1" applyAlignment="1" applyProtection="1"/>
    <xf numFmtId="165" fontId="1" fillId="0" borderId="2" xfId="0" quotePrefix="1" applyNumberFormat="1" applyFont="1" applyBorder="1" applyAlignment="1" applyProtection="1">
      <alignment horizontal="right"/>
    </xf>
    <xf numFmtId="0" fontId="1" fillId="0" borderId="0" xfId="0" quotePrefix="1" applyFont="1" applyBorder="1" applyAlignment="1">
      <alignment horizontal="center"/>
    </xf>
    <xf numFmtId="164" fontId="1" fillId="0" borderId="0" xfId="0" applyNumberFormat="1" applyFont="1" applyFill="1" applyBorder="1" applyProtection="1"/>
    <xf numFmtId="165" fontId="1" fillId="0" borderId="0" xfId="0" applyNumberFormat="1" applyFont="1" applyFill="1" applyBorder="1" applyProtection="1"/>
    <xf numFmtId="0" fontId="2" fillId="0" borderId="0" xfId="0" applyFont="1" applyFill="1"/>
    <xf numFmtId="164" fontId="1" fillId="0" borderId="0" xfId="0" quotePrefix="1" applyNumberFormat="1" applyFont="1" applyFill="1" applyBorder="1" applyAlignment="1" applyProtection="1"/>
    <xf numFmtId="165" fontId="1" fillId="0" borderId="0" xfId="0" quotePrefix="1" applyNumberFormat="1" applyFont="1" applyFill="1" applyBorder="1" applyAlignment="1" applyProtection="1">
      <alignment horizontal="right"/>
    </xf>
    <xf numFmtId="0" fontId="1" fillId="0" borderId="2" xfId="0" applyFont="1" applyBorder="1" applyAlignment="1">
      <alignment horizontal="center"/>
    </xf>
    <xf numFmtId="0" fontId="1" fillId="0" borderId="1" xfId="0" applyFont="1" applyBorder="1" applyAlignment="1">
      <alignment horizontal="centerContinuous"/>
    </xf>
    <xf numFmtId="166" fontId="1" fillId="0" borderId="0" xfId="0" applyNumberFormat="1" applyFont="1" applyAlignment="1" applyProtection="1">
      <alignment horizontal="center"/>
    </xf>
    <xf numFmtId="166" fontId="1" fillId="0" borderId="1" xfId="0" applyNumberFormat="1" applyFont="1" applyBorder="1" applyAlignment="1" applyProtection="1">
      <alignment horizontal="center"/>
    </xf>
    <xf numFmtId="166" fontId="1" fillId="0" borderId="0" xfId="0" applyNumberFormat="1" applyFont="1" applyBorder="1" applyAlignment="1" applyProtection="1">
      <alignment horizontal="center"/>
    </xf>
    <xf numFmtId="166" fontId="1" fillId="0" borderId="0" xfId="0" applyNumberFormat="1" applyFont="1" applyAlignment="1" applyProtection="1">
      <alignment horizontal="centerContinuous"/>
    </xf>
    <xf numFmtId="166" fontId="1" fillId="0" borderId="0" xfId="0" applyNumberFormat="1" applyFont="1" applyProtection="1"/>
    <xf numFmtId="1" fontId="1" fillId="0" borderId="0" xfId="0" applyNumberFormat="1" applyFont="1" applyAlignment="1">
      <alignment horizontal="left"/>
    </xf>
    <xf numFmtId="49" fontId="1" fillId="2" borderId="0" xfId="0" applyNumberFormat="1" applyFont="1" applyFill="1" applyAlignment="1" applyProtection="1">
      <alignment horizontal="left"/>
    </xf>
    <xf numFmtId="49" fontId="11" fillId="2" borderId="0" xfId="0" applyNumberFormat="1" applyFont="1" applyFill="1" applyAlignment="1" applyProtection="1">
      <alignment horizontal="center"/>
    </xf>
    <xf numFmtId="1" fontId="1" fillId="0" borderId="0" xfId="0" applyNumberFormat="1" applyFont="1" applyAlignment="1" applyProtection="1">
      <alignment horizontal="left"/>
    </xf>
    <xf numFmtId="164" fontId="1" fillId="2" borderId="0" xfId="0" applyNumberFormat="1" applyFont="1" applyFill="1" applyProtection="1"/>
    <xf numFmtId="164" fontId="1" fillId="0" borderId="0" xfId="0" applyNumberFormat="1" applyFont="1" applyAlignment="1" applyProtection="1">
      <alignment horizontal="right"/>
    </xf>
    <xf numFmtId="37" fontId="2" fillId="0" borderId="0" xfId="0" applyNumberFormat="1" applyFont="1" applyProtection="1"/>
    <xf numFmtId="164" fontId="1" fillId="2" borderId="0" xfId="0" quotePrefix="1" applyNumberFormat="1" applyFont="1" applyFill="1" applyBorder="1" applyAlignment="1" applyProtection="1">
      <alignment horizontal="right"/>
    </xf>
    <xf numFmtId="1" fontId="1" fillId="0" borderId="0" xfId="0" applyNumberFormat="1" applyFont="1" applyBorder="1" applyAlignment="1">
      <alignment horizontal="left"/>
    </xf>
    <xf numFmtId="164" fontId="1" fillId="0" borderId="0" xfId="0" quotePrefix="1" applyNumberFormat="1" applyFont="1" applyAlignment="1" applyProtection="1">
      <alignment horizontal="right"/>
    </xf>
    <xf numFmtId="164" fontId="1" fillId="0" borderId="0" xfId="0" quotePrefix="1" applyNumberFormat="1" applyFont="1" applyBorder="1" applyAlignment="1" applyProtection="1">
      <alignment horizontal="right"/>
    </xf>
    <xf numFmtId="164" fontId="1" fillId="0" borderId="0" xfId="0" applyNumberFormat="1" applyFont="1" applyBorder="1" applyAlignment="1" applyProtection="1">
      <alignment horizontal="right"/>
    </xf>
    <xf numFmtId="164" fontId="1" fillId="0" borderId="0" xfId="0" quotePrefix="1" applyNumberFormat="1" applyFont="1" applyBorder="1" applyAlignment="1" applyProtection="1">
      <alignment horizontal="left"/>
    </xf>
    <xf numFmtId="164" fontId="1" fillId="0" borderId="0" xfId="0" quotePrefix="1" applyNumberFormat="1" applyFont="1" applyBorder="1" applyProtection="1"/>
    <xf numFmtId="1" fontId="1" fillId="2" borderId="0" xfId="0" applyNumberFormat="1" applyFont="1" applyFill="1" applyBorder="1" applyAlignment="1">
      <alignment horizontal="left"/>
    </xf>
    <xf numFmtId="164" fontId="1" fillId="2" borderId="0" xfId="0" quotePrefix="1" applyNumberFormat="1" applyFont="1" applyFill="1" applyBorder="1" applyAlignment="1" applyProtection="1">
      <alignment horizontal="left"/>
    </xf>
    <xf numFmtId="164" fontId="1" fillId="2" borderId="0" xfId="0" quotePrefix="1" applyNumberFormat="1" applyFont="1" applyFill="1" applyBorder="1" applyProtection="1"/>
    <xf numFmtId="49" fontId="11" fillId="0" borderId="0" xfId="0" applyNumberFormat="1" applyFont="1" applyBorder="1" applyAlignment="1" applyProtection="1">
      <alignment horizontal="center"/>
    </xf>
    <xf numFmtId="1" fontId="1" fillId="2" borderId="2" xfId="0" applyNumberFormat="1" applyFont="1" applyFill="1" applyBorder="1" applyAlignment="1">
      <alignment horizontal="left"/>
    </xf>
    <xf numFmtId="164" fontId="1" fillId="2" borderId="2" xfId="0" quotePrefix="1" applyNumberFormat="1" applyFont="1" applyFill="1" applyBorder="1" applyProtection="1"/>
    <xf numFmtId="49" fontId="11" fillId="0" borderId="2" xfId="0" applyNumberFormat="1" applyFont="1" applyBorder="1" applyAlignment="1" applyProtection="1">
      <alignment horizontal="center"/>
    </xf>
    <xf numFmtId="164" fontId="1" fillId="0" borderId="2" xfId="0" quotePrefix="1" applyNumberFormat="1" applyFont="1" applyBorder="1" applyAlignment="1" applyProtection="1">
      <alignment horizontal="left"/>
    </xf>
    <xf numFmtId="49" fontId="11" fillId="2" borderId="2" xfId="0" applyNumberFormat="1" applyFont="1" applyFill="1" applyBorder="1" applyAlignment="1" applyProtection="1">
      <alignment horizontal="center"/>
    </xf>
    <xf numFmtId="164" fontId="1" fillId="0" borderId="2" xfId="0" quotePrefix="1" applyNumberFormat="1" applyFont="1" applyBorder="1" applyProtection="1"/>
    <xf numFmtId="3" fontId="1" fillId="0" borderId="0" xfId="0" applyNumberFormat="1" applyFont="1" applyAlignment="1" applyProtection="1">
      <alignment horizontal="center"/>
    </xf>
    <xf numFmtId="0" fontId="2" fillId="0" borderId="0" xfId="0" applyFont="1" applyAlignment="1">
      <alignment horizontal="center"/>
    </xf>
    <xf numFmtId="1" fontId="1" fillId="0" borderId="2" xfId="0" applyNumberFormat="1" applyFont="1" applyBorder="1" applyAlignment="1">
      <alignment horizontal="left"/>
    </xf>
    <xf numFmtId="3" fontId="1" fillId="0" borderId="1" xfId="0" applyNumberFormat="1" applyFont="1" applyBorder="1" applyAlignment="1" applyProtection="1">
      <alignment horizontal="center"/>
    </xf>
    <xf numFmtId="3" fontId="1" fillId="0" borderId="2" xfId="0" applyNumberFormat="1" applyFont="1" applyBorder="1" applyAlignment="1" applyProtection="1">
      <alignment horizontal="center"/>
    </xf>
    <xf numFmtId="3" fontId="1" fillId="0" borderId="0" xfId="0" applyNumberFormat="1" applyFont="1" applyBorder="1" applyAlignment="1" applyProtection="1">
      <alignment horizontal="center"/>
    </xf>
    <xf numFmtId="3" fontId="1" fillId="0" borderId="0" xfId="0" applyNumberFormat="1" applyFont="1" applyAlignment="1" applyProtection="1">
      <alignment horizontal="centerContinuous"/>
    </xf>
    <xf numFmtId="0" fontId="1" fillId="0" borderId="0" xfId="0" quotePrefix="1" applyFont="1" applyAlignment="1">
      <alignment horizontal="centerContinuous"/>
    </xf>
    <xf numFmtId="3" fontId="1" fillId="0" borderId="0" xfId="0" applyNumberFormat="1" applyFont="1" applyProtection="1"/>
    <xf numFmtId="37" fontId="1" fillId="0" borderId="0" xfId="0" applyNumberFormat="1" applyFont="1" applyProtection="1"/>
    <xf numFmtId="0" fontId="1" fillId="0" borderId="2" xfId="0" quotePrefix="1" applyFont="1" applyBorder="1" applyAlignment="1">
      <alignment horizontal="left"/>
    </xf>
    <xf numFmtId="0" fontId="1" fillId="0" borderId="2" xfId="0" applyFont="1" applyBorder="1"/>
    <xf numFmtId="0" fontId="1" fillId="0" borderId="0" xfId="0" quotePrefix="1" applyFont="1" applyBorder="1" applyAlignment="1">
      <alignment horizontal="left"/>
    </xf>
    <xf numFmtId="0" fontId="0" fillId="0" borderId="0" xfId="0" applyAlignment="1">
      <alignment horizontal="centerContinuous"/>
    </xf>
    <xf numFmtId="167" fontId="1" fillId="0" borderId="0" xfId="0" applyNumberFormat="1" applyFont="1" applyProtection="1"/>
    <xf numFmtId="164" fontId="1" fillId="0" borderId="0" xfId="0" applyNumberFormat="1" applyFont="1" applyAlignment="1" applyProtection="1">
      <alignment horizontal="center"/>
    </xf>
    <xf numFmtId="164" fontId="1" fillId="0" borderId="0" xfId="0" applyNumberFormat="1" applyFont="1" applyAlignment="1" applyProtection="1">
      <alignment horizontal="left"/>
    </xf>
    <xf numFmtId="167" fontId="1" fillId="0" borderId="0" xfId="0" applyNumberFormat="1" applyFont="1" applyBorder="1" applyProtection="1"/>
    <xf numFmtId="164" fontId="0" fillId="0" borderId="0" xfId="0" applyNumberFormat="1"/>
    <xf numFmtId="164" fontId="1" fillId="0" borderId="2" xfId="0" applyNumberFormat="1" applyFont="1" applyBorder="1" applyAlignment="1" applyProtection="1">
      <alignment horizontal="center"/>
    </xf>
    <xf numFmtId="167" fontId="1" fillId="0" borderId="2" xfId="0" applyNumberFormat="1" applyFont="1" applyBorder="1" applyProtection="1"/>
    <xf numFmtId="164" fontId="1" fillId="0" borderId="0" xfId="0" applyNumberFormat="1" applyFont="1" applyBorder="1" applyAlignment="1" applyProtection="1">
      <alignment horizontal="left"/>
    </xf>
    <xf numFmtId="0" fontId="2" fillId="0" borderId="1" xfId="0" applyFont="1" applyBorder="1"/>
    <xf numFmtId="0" fontId="0" fillId="0" borderId="3" xfId="0" applyBorder="1" applyAlignment="1">
      <alignment horizontal="centerContinuous"/>
    </xf>
    <xf numFmtId="0" fontId="3" fillId="0" borderId="0" xfId="0" applyFont="1" applyAlignment="1">
      <alignment horizontal="center"/>
    </xf>
    <xf numFmtId="1" fontId="1" fillId="0" borderId="0" xfId="0" applyNumberFormat="1" applyFont="1" applyAlignment="1">
      <alignment horizontal="center"/>
    </xf>
    <xf numFmtId="168" fontId="1" fillId="0" borderId="0" xfId="0" applyNumberFormat="1" applyFont="1" applyProtection="1"/>
    <xf numFmtId="168" fontId="1" fillId="0" borderId="0" xfId="0" applyNumberFormat="1" applyFont="1"/>
    <xf numFmtId="169" fontId="1" fillId="0" borderId="0" xfId="0" applyNumberFormat="1" applyFont="1" applyProtection="1"/>
    <xf numFmtId="168" fontId="8" fillId="0" borderId="0" xfId="0" applyNumberFormat="1" applyFont="1"/>
    <xf numFmtId="1" fontId="1" fillId="0" borderId="0" xfId="0" applyNumberFormat="1" applyFont="1" applyBorder="1" applyAlignment="1">
      <alignment horizontal="center"/>
    </xf>
    <xf numFmtId="168" fontId="1" fillId="0" borderId="0" xfId="0" applyNumberFormat="1" applyFont="1" applyBorder="1" applyProtection="1"/>
    <xf numFmtId="168" fontId="1" fillId="0" borderId="0" xfId="0" applyNumberFormat="1" applyFont="1" applyBorder="1"/>
    <xf numFmtId="169" fontId="1" fillId="0" borderId="0" xfId="0" applyNumberFormat="1" applyFont="1" applyBorder="1" applyProtection="1"/>
    <xf numFmtId="168" fontId="1" fillId="0" borderId="0" xfId="0" applyNumberFormat="1" applyFont="1" applyFill="1" applyBorder="1" applyProtection="1"/>
    <xf numFmtId="168" fontId="1" fillId="0" borderId="0" xfId="0" quotePrefix="1" applyNumberFormat="1" applyFont="1" applyBorder="1" applyProtection="1"/>
    <xf numFmtId="170" fontId="1" fillId="0" borderId="0" xfId="0" quotePrefix="1" applyNumberFormat="1" applyFont="1" applyBorder="1" applyProtection="1"/>
    <xf numFmtId="1" fontId="1" fillId="0" borderId="2" xfId="0" applyNumberFormat="1" applyFont="1" applyBorder="1" applyAlignment="1">
      <alignment horizontal="center"/>
    </xf>
    <xf numFmtId="168" fontId="1" fillId="0" borderId="2" xfId="0" applyNumberFormat="1" applyFont="1" applyBorder="1" applyProtection="1"/>
    <xf numFmtId="168" fontId="1" fillId="0" borderId="2" xfId="0" applyNumberFormat="1" applyFont="1" applyBorder="1"/>
    <xf numFmtId="168" fontId="1" fillId="0" borderId="2" xfId="0" quotePrefix="1" applyNumberFormat="1" applyFont="1" applyBorder="1" applyProtection="1"/>
    <xf numFmtId="170" fontId="1" fillId="0" borderId="2" xfId="0" quotePrefix="1" applyNumberFormat="1" applyFont="1" applyBorder="1" applyProtection="1"/>
    <xf numFmtId="169" fontId="1" fillId="0" borderId="2" xfId="0" applyNumberFormat="1" applyFont="1" applyBorder="1" applyProtection="1"/>
    <xf numFmtId="1" fontId="1" fillId="0" borderId="0" xfId="0" applyNumberFormat="1" applyFont="1" applyFill="1" applyBorder="1" applyAlignment="1">
      <alignment horizontal="center"/>
    </xf>
    <xf numFmtId="166" fontId="0" fillId="0" borderId="0" xfId="0" applyNumberFormat="1" applyProtection="1"/>
    <xf numFmtId="0" fontId="1" fillId="0" borderId="1" xfId="0" applyFont="1" applyBorder="1" applyAlignment="1">
      <alignment horizontal="left"/>
    </xf>
    <xf numFmtId="0" fontId="1" fillId="0" borderId="0" xfId="0" applyFont="1" applyBorder="1" applyAlignment="1">
      <alignment horizontal="left"/>
    </xf>
    <xf numFmtId="0" fontId="1" fillId="0" borderId="0" xfId="0" applyFont="1" applyAlignment="1">
      <alignment horizontal="left"/>
    </xf>
    <xf numFmtId="171" fontId="1" fillId="0" borderId="0" xfId="0" applyNumberFormat="1" applyFont="1" applyAlignment="1" applyProtection="1"/>
    <xf numFmtId="171" fontId="1" fillId="0" borderId="0" xfId="0" applyNumberFormat="1" applyFont="1" applyAlignment="1"/>
    <xf numFmtId="171" fontId="1" fillId="0" borderId="0" xfId="0" applyNumberFormat="1" applyFont="1" applyBorder="1" applyAlignment="1"/>
    <xf numFmtId="49" fontId="0" fillId="0" borderId="0" xfId="0" applyNumberFormat="1"/>
    <xf numFmtId="171" fontId="1" fillId="0" borderId="0" xfId="0" quotePrefix="1" applyNumberFormat="1" applyFont="1" applyBorder="1" applyAlignment="1"/>
    <xf numFmtId="172" fontId="14" fillId="0" borderId="0" xfId="0" applyNumberFormat="1" applyFont="1" applyProtection="1"/>
    <xf numFmtId="171" fontId="15" fillId="0" borderId="0" xfId="0" applyNumberFormat="1" applyFont="1" applyBorder="1" applyAlignment="1"/>
    <xf numFmtId="172" fontId="16" fillId="0" borderId="0" xfId="0" applyNumberFormat="1" applyFont="1" applyProtection="1"/>
    <xf numFmtId="171" fontId="15" fillId="2" borderId="0" xfId="0" applyNumberFormat="1" applyFont="1" applyFill="1" applyBorder="1" applyAlignment="1"/>
    <xf numFmtId="171" fontId="1" fillId="0" borderId="0" xfId="0" applyNumberFormat="1" applyFont="1" applyBorder="1" applyAlignment="1">
      <alignment horizontal="center"/>
    </xf>
    <xf numFmtId="171" fontId="1" fillId="0" borderId="0" xfId="0" applyNumberFormat="1" applyFont="1" applyBorder="1" applyAlignment="1">
      <alignment horizontal="right"/>
    </xf>
    <xf numFmtId="0" fontId="1" fillId="0" borderId="2" xfId="0" applyFont="1" applyBorder="1" applyAlignment="1">
      <alignment horizontal="left"/>
    </xf>
    <xf numFmtId="171" fontId="1" fillId="0" borderId="2" xfId="0" applyNumberFormat="1" applyFont="1" applyBorder="1" applyAlignment="1">
      <alignment horizontal="center"/>
    </xf>
    <xf numFmtId="171" fontId="1" fillId="0" borderId="2" xfId="0" applyNumberFormat="1" applyFont="1" applyBorder="1" applyAlignment="1">
      <alignment horizontal="right"/>
    </xf>
    <xf numFmtId="171" fontId="1" fillId="0" borderId="2" xfId="0" applyNumberFormat="1" applyFont="1" applyBorder="1" applyAlignment="1"/>
    <xf numFmtId="173" fontId="1" fillId="0" borderId="0" xfId="0" applyNumberFormat="1" applyFont="1" applyBorder="1" applyAlignment="1"/>
    <xf numFmtId="172" fontId="2" fillId="0" borderId="0" xfId="0" applyNumberFormat="1" applyFont="1" applyProtection="1"/>
    <xf numFmtId="172" fontId="0" fillId="0" borderId="0" xfId="0" applyNumberFormat="1" applyProtection="1"/>
    <xf numFmtId="0" fontId="14" fillId="0" borderId="0" xfId="0" applyFont="1" applyAlignment="1" applyProtection="1">
      <alignment horizontal="left"/>
    </xf>
    <xf numFmtId="0" fontId="17" fillId="0" borderId="0" xfId="0" applyFont="1" applyProtection="1"/>
    <xf numFmtId="172" fontId="17" fillId="0" borderId="0" xfId="0" applyNumberFormat="1" applyFont="1" applyProtection="1"/>
    <xf numFmtId="0" fontId="14" fillId="0" borderId="0" xfId="0" applyFont="1" applyAlignment="1" applyProtection="1">
      <alignment horizontal="right"/>
    </xf>
    <xf numFmtId="0" fontId="13" fillId="0" borderId="0" xfId="0" applyFont="1"/>
    <xf numFmtId="172" fontId="13" fillId="0" borderId="0" xfId="0" applyNumberFormat="1" applyFont="1"/>
    <xf numFmtId="174" fontId="1" fillId="0" borderId="0" xfId="0" applyNumberFormat="1" applyFont="1" applyAlignment="1" applyProtection="1"/>
    <xf numFmtId="174" fontId="1" fillId="0" borderId="0" xfId="0" applyNumberFormat="1" applyFont="1" applyAlignment="1"/>
    <xf numFmtId="175" fontId="0" fillId="0" borderId="0" xfId="0" applyNumberFormat="1"/>
    <xf numFmtId="174" fontId="1" fillId="0" borderId="0" xfId="0" applyNumberFormat="1" applyFont="1" applyBorder="1" applyAlignment="1"/>
    <xf numFmtId="174" fontId="1" fillId="0" borderId="0" xfId="0" applyNumberFormat="1" applyFont="1" applyBorder="1" applyAlignment="1" applyProtection="1"/>
    <xf numFmtId="174" fontId="1" fillId="0" borderId="0" xfId="0" applyNumberFormat="1" applyFont="1" applyBorder="1" applyAlignment="1" applyProtection="1">
      <alignment vertical="center"/>
    </xf>
    <xf numFmtId="174" fontId="1" fillId="0" borderId="0" xfId="0" quotePrefix="1" applyNumberFormat="1" applyFont="1" applyBorder="1" applyAlignment="1">
      <alignment horizontal="right"/>
    </xf>
    <xf numFmtId="171" fontId="1" fillId="0" borderId="0" xfId="0" quotePrefix="1" applyNumberFormat="1" applyFont="1" applyBorder="1" applyAlignment="1">
      <alignment horizontal="center"/>
    </xf>
    <xf numFmtId="174" fontId="1" fillId="0" borderId="0" xfId="0" applyNumberFormat="1" applyFont="1" applyFill="1" applyBorder="1" applyAlignment="1" applyProtection="1">
      <alignment vertical="center"/>
    </xf>
    <xf numFmtId="174" fontId="1" fillId="0" borderId="0" xfId="0" quotePrefix="1" applyNumberFormat="1" applyFont="1" applyBorder="1" applyAlignment="1">
      <alignment horizontal="center"/>
    </xf>
    <xf numFmtId="174" fontId="1" fillId="0" borderId="0" xfId="0" quotePrefix="1" applyNumberFormat="1" applyFont="1" applyFill="1" applyBorder="1" applyAlignment="1">
      <alignment horizontal="right"/>
    </xf>
    <xf numFmtId="174" fontId="1" fillId="0" borderId="2" xfId="0" quotePrefix="1" applyNumberFormat="1" applyFont="1" applyBorder="1" applyAlignment="1">
      <alignment horizontal="center"/>
    </xf>
    <xf numFmtId="0" fontId="18" fillId="0" borderId="0" xfId="11" applyFont="1"/>
    <xf numFmtId="0" fontId="0" fillId="0" borderId="0" xfId="0" applyFill="1"/>
    <xf numFmtId="173" fontId="1" fillId="0" borderId="0" xfId="0" applyNumberFormat="1" applyFont="1" applyFill="1" applyBorder="1" applyAlignment="1">
      <alignment horizontal="right"/>
    </xf>
    <xf numFmtId="172" fontId="0" fillId="0" borderId="0" xfId="0" applyNumberFormat="1" applyFill="1" applyProtection="1"/>
    <xf numFmtId="0" fontId="0" fillId="0" borderId="0" xfId="0" applyAlignment="1">
      <alignment horizontal="right"/>
    </xf>
    <xf numFmtId="0" fontId="0" fillId="0" borderId="0" xfId="0" applyNumberFormat="1"/>
    <xf numFmtId="0" fontId="10" fillId="0" borderId="0" xfId="12"/>
    <xf numFmtId="0" fontId="10" fillId="0" borderId="0" xfId="12" applyNumberFormat="1"/>
    <xf numFmtId="175" fontId="10" fillId="0" borderId="0" xfId="12" applyNumberFormat="1"/>
    <xf numFmtId="0" fontId="0" fillId="0" borderId="0" xfId="0" applyNumberFormat="1" applyAlignment="1" applyProtection="1">
      <alignment horizontal="right"/>
    </xf>
    <xf numFmtId="176" fontId="0" fillId="0" borderId="0" xfId="0" applyNumberFormat="1"/>
    <xf numFmtId="0" fontId="10" fillId="0" borderId="0" xfId="12" applyNumberFormat="1" applyAlignment="1" applyProtection="1">
      <alignment horizontal="right"/>
    </xf>
    <xf numFmtId="0" fontId="3" fillId="0" borderId="0" xfId="0" applyFont="1"/>
    <xf numFmtId="177" fontId="1" fillId="0" borderId="0" xfId="0" applyNumberFormat="1" applyFont="1" applyProtection="1"/>
    <xf numFmtId="178" fontId="1" fillId="0" borderId="0" xfId="0" applyNumberFormat="1" applyFont="1" applyProtection="1"/>
    <xf numFmtId="0" fontId="1" fillId="0" borderId="0" xfId="0" quotePrefix="1" applyFont="1" applyAlignment="1">
      <alignment horizontal="center"/>
    </xf>
    <xf numFmtId="177" fontId="1" fillId="0" borderId="0" xfId="0" applyNumberFormat="1" applyFont="1" applyBorder="1" applyProtection="1"/>
    <xf numFmtId="178" fontId="1" fillId="0" borderId="0" xfId="0" applyNumberFormat="1" applyFont="1" applyBorder="1" applyProtection="1"/>
    <xf numFmtId="0" fontId="0" fillId="0" borderId="0" xfId="0" applyBorder="1"/>
    <xf numFmtId="177" fontId="1" fillId="0" borderId="0" xfId="10" quotePrefix="1" applyNumberFormat="1" applyFont="1" applyBorder="1" applyAlignment="1"/>
    <xf numFmtId="178" fontId="1" fillId="0" borderId="0" xfId="10" quotePrefix="1" applyNumberFormat="1" applyFont="1" applyBorder="1" applyAlignment="1"/>
    <xf numFmtId="177" fontId="1" fillId="0" borderId="0" xfId="0" quotePrefix="1" applyNumberFormat="1" applyFont="1" applyBorder="1" applyAlignment="1"/>
    <xf numFmtId="178" fontId="1" fillId="0" borderId="0" xfId="0" quotePrefix="1" applyNumberFormat="1" applyFont="1" applyBorder="1" applyAlignment="1"/>
    <xf numFmtId="0" fontId="1" fillId="0" borderId="2" xfId="0" quotePrefix="1" applyFont="1" applyBorder="1" applyAlignment="1">
      <alignment horizontal="center"/>
    </xf>
    <xf numFmtId="177" fontId="1" fillId="0" borderId="0" xfId="0" applyNumberFormat="1" applyFont="1" applyBorder="1" applyAlignment="1"/>
    <xf numFmtId="178" fontId="1" fillId="0" borderId="0" xfId="0" applyNumberFormat="1" applyFont="1" applyBorder="1" applyAlignment="1"/>
    <xf numFmtId="0" fontId="19" fillId="0" borderId="0" xfId="0" applyFont="1" applyAlignment="1">
      <alignment horizontal="left"/>
    </xf>
    <xf numFmtId="0" fontId="1" fillId="0" borderId="1" xfId="13" quotePrefix="1" applyFont="1" applyBorder="1" applyAlignment="1">
      <alignment horizontal="left"/>
    </xf>
    <xf numFmtId="0" fontId="1" fillId="0" borderId="1" xfId="13" applyFont="1" applyBorder="1"/>
    <xf numFmtId="0" fontId="20" fillId="0" borderId="0" xfId="13"/>
    <xf numFmtId="0" fontId="1" fillId="0" borderId="0" xfId="13" applyFont="1" applyAlignment="1">
      <alignment horizontal="left"/>
    </xf>
    <xf numFmtId="0" fontId="1" fillId="0" borderId="1" xfId="13" applyFont="1" applyBorder="1" applyAlignment="1">
      <alignment horizontal="centerContinuous"/>
    </xf>
    <xf numFmtId="0" fontId="20" fillId="0" borderId="3" xfId="13" applyBorder="1" applyAlignment="1">
      <alignment horizontal="centerContinuous"/>
    </xf>
    <xf numFmtId="0" fontId="1" fillId="0" borderId="1" xfId="13" applyFont="1" applyBorder="1" applyAlignment="1">
      <alignment horizontal="center"/>
    </xf>
    <xf numFmtId="0" fontId="1" fillId="0" borderId="0" xfId="13" applyFont="1" applyBorder="1"/>
    <xf numFmtId="0" fontId="1" fillId="0" borderId="0" xfId="13" applyFont="1" applyBorder="1" applyAlignment="1">
      <alignment horizontal="center"/>
    </xf>
    <xf numFmtId="0" fontId="1" fillId="0" borderId="0" xfId="13" applyFont="1"/>
    <xf numFmtId="0" fontId="3" fillId="0" borderId="0" xfId="13" quotePrefix="1" applyFont="1" applyAlignment="1">
      <alignment horizontal="centerContinuous"/>
    </xf>
    <xf numFmtId="0" fontId="20" fillId="0" borderId="0" xfId="13" applyAlignment="1">
      <alignment horizontal="centerContinuous"/>
    </xf>
    <xf numFmtId="0" fontId="1" fillId="0" borderId="0" xfId="13" applyFont="1" applyAlignment="1">
      <alignment horizontal="centerContinuous"/>
    </xf>
    <xf numFmtId="0" fontId="1" fillId="0" borderId="0" xfId="13" applyFont="1" applyAlignment="1">
      <alignment horizontal="center"/>
    </xf>
    <xf numFmtId="164" fontId="1" fillId="0" borderId="0" xfId="13" applyNumberFormat="1" applyFont="1" applyProtection="1"/>
    <xf numFmtId="165" fontId="1" fillId="0" borderId="0" xfId="13" applyNumberFormat="1" applyFont="1" applyProtection="1"/>
    <xf numFmtId="179" fontId="1" fillId="0" borderId="0" xfId="1" applyNumberFormat="1" applyFont="1" applyProtection="1"/>
    <xf numFmtId="179" fontId="1" fillId="0" borderId="0" xfId="13" applyNumberFormat="1" applyFont="1" applyProtection="1"/>
    <xf numFmtId="164" fontId="1" fillId="0" borderId="0" xfId="13" applyNumberFormat="1" applyFont="1" applyBorder="1" applyProtection="1"/>
    <xf numFmtId="165" fontId="1" fillId="0" borderId="0" xfId="13" applyNumberFormat="1" applyFont="1" applyBorder="1" applyProtection="1"/>
    <xf numFmtId="179" fontId="1" fillId="0" borderId="0" xfId="1" applyNumberFormat="1" applyFont="1" applyBorder="1" applyProtection="1"/>
    <xf numFmtId="179" fontId="1" fillId="0" borderId="0" xfId="13" applyNumberFormat="1" applyFont="1" applyBorder="1" applyProtection="1"/>
    <xf numFmtId="165" fontId="20" fillId="0" borderId="0" xfId="13" applyNumberFormat="1"/>
    <xf numFmtId="0" fontId="1" fillId="0" borderId="2" xfId="13" applyFont="1" applyBorder="1" applyAlignment="1">
      <alignment horizontal="center"/>
    </xf>
    <xf numFmtId="164" fontId="1" fillId="0" borderId="2" xfId="13" applyNumberFormat="1" applyFont="1" applyBorder="1" applyProtection="1"/>
    <xf numFmtId="0" fontId="1" fillId="0" borderId="2" xfId="13" applyFont="1" applyBorder="1"/>
    <xf numFmtId="165" fontId="1" fillId="0" borderId="2" xfId="13" applyNumberFormat="1" applyFont="1" applyBorder="1" applyProtection="1"/>
    <xf numFmtId="179" fontId="1" fillId="0" borderId="2" xfId="1" applyNumberFormat="1" applyFont="1" applyBorder="1" applyProtection="1"/>
    <xf numFmtId="179" fontId="1" fillId="0" borderId="2" xfId="13" applyNumberFormat="1" applyFont="1" applyBorder="1" applyProtection="1"/>
    <xf numFmtId="0" fontId="20" fillId="0" borderId="0" xfId="13" applyBorder="1"/>
    <xf numFmtId="166" fontId="20" fillId="0" borderId="0" xfId="13" applyNumberFormat="1" applyProtection="1"/>
    <xf numFmtId="3" fontId="1" fillId="0" borderId="0" xfId="0" applyNumberFormat="1" applyFont="1"/>
    <xf numFmtId="167" fontId="1" fillId="0" borderId="0" xfId="0" quotePrefix="1" applyNumberFormat="1" applyFont="1" applyBorder="1" applyAlignment="1" applyProtection="1">
      <alignment horizontal="center"/>
    </xf>
    <xf numFmtId="167" fontId="1" fillId="0" borderId="0" xfId="0" quotePrefix="1" applyNumberFormat="1" applyFont="1" applyBorder="1" applyAlignment="1" applyProtection="1"/>
    <xf numFmtId="164" fontId="1" fillId="0" borderId="0" xfId="0" quotePrefix="1" applyNumberFormat="1" applyFont="1" applyBorder="1" applyAlignment="1" applyProtection="1"/>
    <xf numFmtId="167" fontId="1" fillId="0" borderId="0" xfId="0" applyNumberFormat="1" applyFont="1" applyBorder="1" applyAlignment="1"/>
    <xf numFmtId="167" fontId="1" fillId="0" borderId="2" xfId="0" quotePrefix="1" applyNumberFormat="1" applyFont="1" applyBorder="1" applyAlignment="1" applyProtection="1"/>
    <xf numFmtId="167" fontId="1" fillId="0" borderId="2" xfId="0" applyNumberFormat="1" applyFont="1" applyBorder="1" applyAlignment="1"/>
    <xf numFmtId="167" fontId="1" fillId="0" borderId="0" xfId="0" quotePrefix="1" applyNumberFormat="1" applyFont="1" applyBorder="1" applyProtection="1"/>
    <xf numFmtId="0" fontId="21" fillId="0" borderId="0" xfId="0" applyFont="1" applyAlignment="1">
      <alignment horizontal="left"/>
    </xf>
    <xf numFmtId="0" fontId="22" fillId="0" borderId="0" xfId="0" applyFont="1"/>
    <xf numFmtId="0" fontId="3" fillId="0" borderId="0" xfId="0" applyFont="1" applyAlignment="1">
      <alignment horizontal="centerContinuous"/>
    </xf>
    <xf numFmtId="180" fontId="1" fillId="0" borderId="0" xfId="0" applyNumberFormat="1" applyFont="1" applyProtection="1"/>
    <xf numFmtId="181" fontId="1" fillId="0" borderId="0" xfId="0" applyNumberFormat="1" applyFont="1" applyProtection="1"/>
    <xf numFmtId="180" fontId="1" fillId="0" borderId="0" xfId="0" applyNumberFormat="1" applyFont="1"/>
    <xf numFmtId="181" fontId="1" fillId="0" borderId="0" xfId="0" applyNumberFormat="1" applyFont="1"/>
    <xf numFmtId="180" fontId="1" fillId="0" borderId="0" xfId="0" applyNumberFormat="1" applyFont="1" applyBorder="1" applyProtection="1"/>
    <xf numFmtId="180" fontId="1" fillId="0" borderId="0" xfId="0" applyNumberFormat="1" applyFont="1" applyBorder="1"/>
    <xf numFmtId="181" fontId="1" fillId="0" borderId="0" xfId="0" applyNumberFormat="1" applyFont="1" applyBorder="1" applyProtection="1"/>
    <xf numFmtId="180" fontId="1" fillId="0" borderId="0" xfId="0" applyNumberFormat="1" applyFont="1" applyBorder="1" applyAlignment="1" applyProtection="1">
      <alignment horizontal="right"/>
    </xf>
    <xf numFmtId="181" fontId="1" fillId="0" borderId="0" xfId="0" applyNumberFormat="1" applyFont="1" applyBorder="1" applyAlignment="1" applyProtection="1">
      <alignment horizontal="right"/>
    </xf>
    <xf numFmtId="0" fontId="4" fillId="0" borderId="0" xfId="0" applyNumberFormat="1" applyFont="1" applyBorder="1" applyAlignment="1">
      <alignment horizontal="left"/>
    </xf>
    <xf numFmtId="0" fontId="1" fillId="0" borderId="0" xfId="0" applyNumberFormat="1" applyFont="1" applyBorder="1" applyAlignment="1" applyProtection="1">
      <alignment horizontal="center"/>
    </xf>
    <xf numFmtId="0" fontId="1" fillId="0" borderId="0" xfId="0" applyNumberFormat="1" applyFont="1" applyBorder="1"/>
    <xf numFmtId="0" fontId="4" fillId="0" borderId="0" xfId="0" applyFont="1"/>
    <xf numFmtId="182" fontId="1" fillId="0" borderId="0" xfId="10" applyNumberFormat="1" applyFont="1" applyProtection="1"/>
    <xf numFmtId="182" fontId="1" fillId="0" borderId="0" xfId="10" applyNumberFormat="1" applyFont="1" applyBorder="1" applyProtection="1"/>
    <xf numFmtId="182" fontId="1" fillId="0" borderId="2" xfId="10" applyNumberFormat="1" applyFont="1" applyBorder="1" applyProtection="1"/>
    <xf numFmtId="183" fontId="1" fillId="0" borderId="0" xfId="0" applyNumberFormat="1" applyFont="1" applyProtection="1"/>
    <xf numFmtId="183" fontId="1" fillId="0" borderId="0" xfId="0" applyNumberFormat="1" applyFont="1"/>
    <xf numFmtId="183" fontId="1" fillId="0" borderId="0" xfId="0" applyNumberFormat="1" applyFont="1" applyBorder="1" applyProtection="1"/>
    <xf numFmtId="183" fontId="1" fillId="0" borderId="0" xfId="0" applyNumberFormat="1" applyFont="1" applyBorder="1"/>
    <xf numFmtId="183" fontId="1" fillId="0" borderId="2" xfId="0" applyNumberFormat="1" applyFont="1" applyBorder="1" applyProtection="1"/>
    <xf numFmtId="183" fontId="1" fillId="0" borderId="2" xfId="0" applyNumberFormat="1" applyFont="1" applyBorder="1"/>
    <xf numFmtId="0" fontId="20" fillId="0" borderId="0" xfId="13" applyFont="1"/>
    <xf numFmtId="0" fontId="1" fillId="0" borderId="3" xfId="0" applyFont="1" applyBorder="1" applyAlignment="1">
      <alignment horizontal="centerContinuous"/>
    </xf>
    <xf numFmtId="0" fontId="1" fillId="0" borderId="1" xfId="0" quotePrefix="1" applyFont="1" applyBorder="1" applyAlignment="1">
      <alignment horizontal="center"/>
    </xf>
    <xf numFmtId="184" fontId="1" fillId="0" borderId="0" xfId="0" applyNumberFormat="1" applyFont="1" applyProtection="1"/>
    <xf numFmtId="185" fontId="1" fillId="0" borderId="0" xfId="0" applyNumberFormat="1" applyFont="1" applyProtection="1"/>
    <xf numFmtId="49" fontId="1" fillId="0" borderId="0" xfId="0" quotePrefix="1" applyNumberFormat="1" applyFont="1" applyAlignment="1" applyProtection="1">
      <alignment horizontal="left"/>
    </xf>
    <xf numFmtId="185" fontId="1" fillId="0" borderId="0" xfId="0" quotePrefix="1" applyNumberFormat="1" applyFont="1" applyAlignment="1" applyProtection="1">
      <alignment horizontal="left"/>
    </xf>
    <xf numFmtId="184" fontId="1" fillId="0" borderId="0" xfId="0" applyNumberFormat="1" applyFont="1" applyBorder="1" applyProtection="1"/>
    <xf numFmtId="185" fontId="1" fillId="0" borderId="0" xfId="0" applyNumberFormat="1" applyFont="1" applyBorder="1" applyProtection="1"/>
    <xf numFmtId="185" fontId="1" fillId="0" borderId="0" xfId="0" quotePrefix="1" applyNumberFormat="1" applyFont="1" applyBorder="1" applyAlignment="1" applyProtection="1">
      <alignment horizontal="left"/>
    </xf>
    <xf numFmtId="185" fontId="1" fillId="0" borderId="0" xfId="0" applyNumberFormat="1" applyFont="1" applyBorder="1" applyAlignment="1" applyProtection="1">
      <alignment horizontal="right"/>
    </xf>
    <xf numFmtId="49" fontId="1" fillId="0" borderId="2" xfId="0" quotePrefix="1" applyNumberFormat="1" applyFont="1" applyBorder="1" applyAlignment="1" applyProtection="1">
      <alignment horizontal="left"/>
    </xf>
    <xf numFmtId="0" fontId="4" fillId="0" borderId="0" xfId="0" quotePrefix="1" applyFont="1" applyBorder="1" applyAlignment="1">
      <alignment horizontal="left"/>
    </xf>
    <xf numFmtId="186" fontId="1" fillId="0" borderId="0" xfId="0" quotePrefix="1" applyNumberFormat="1" applyFont="1" applyBorder="1" applyAlignment="1" applyProtection="1">
      <alignment horizontal="left"/>
    </xf>
    <xf numFmtId="186" fontId="1" fillId="0" borderId="0" xfId="0" applyNumberFormat="1" applyFont="1" applyBorder="1" applyAlignment="1" applyProtection="1">
      <alignment horizontal="center"/>
    </xf>
    <xf numFmtId="187" fontId="1" fillId="0" borderId="0" xfId="0" applyNumberFormat="1" applyFont="1" applyProtection="1"/>
    <xf numFmtId="182" fontId="1" fillId="0" borderId="0" xfId="0" applyNumberFormat="1" applyFont="1" applyProtection="1"/>
    <xf numFmtId="0" fontId="8" fillId="0" borderId="0" xfId="13" applyFont="1"/>
    <xf numFmtId="0" fontId="1" fillId="0" borderId="0" xfId="0" applyFont="1" applyProtection="1"/>
    <xf numFmtId="187" fontId="1" fillId="0" borderId="0" xfId="0" applyNumberFormat="1" applyFont="1" applyBorder="1" applyProtection="1"/>
    <xf numFmtId="182" fontId="1" fillId="0" borderId="0" xfId="0" applyNumberFormat="1" applyFont="1" applyBorder="1" applyProtection="1"/>
    <xf numFmtId="0" fontId="8" fillId="0" borderId="0" xfId="13" applyFont="1" applyBorder="1"/>
    <xf numFmtId="187" fontId="1" fillId="0" borderId="2" xfId="0" applyNumberFormat="1" applyFont="1" applyBorder="1" applyProtection="1"/>
    <xf numFmtId="182" fontId="1" fillId="0" borderId="2" xfId="0" applyNumberFormat="1" applyFont="1" applyBorder="1" applyProtection="1"/>
    <xf numFmtId="0" fontId="1" fillId="0" borderId="0" xfId="0" applyFont="1" applyBorder="1" applyProtection="1"/>
    <xf numFmtId="40" fontId="1" fillId="0" borderId="0" xfId="0" applyNumberFormat="1" applyFont="1" applyBorder="1" applyProtection="1"/>
    <xf numFmtId="0" fontId="0" fillId="0" borderId="0" xfId="0" applyAlignment="1">
      <alignment horizontal="left"/>
    </xf>
    <xf numFmtId="188" fontId="0" fillId="0" borderId="0" xfId="0" applyNumberFormat="1" applyProtection="1"/>
    <xf numFmtId="0" fontId="8" fillId="0" borderId="0" xfId="0" applyFont="1" applyBorder="1"/>
    <xf numFmtId="165" fontId="1" fillId="0" borderId="0" xfId="0" quotePrefix="1" applyNumberFormat="1" applyFont="1" applyBorder="1" applyAlignment="1" applyProtection="1">
      <alignment horizontal="right"/>
    </xf>
    <xf numFmtId="165" fontId="1" fillId="0" borderId="2" xfId="0" applyNumberFormat="1" applyFont="1" applyBorder="1" applyProtection="1"/>
    <xf numFmtId="0" fontId="21" fillId="0" borderId="0" xfId="0" applyFont="1" applyBorder="1" applyAlignment="1">
      <alignment horizontal="left"/>
    </xf>
    <xf numFmtId="0" fontId="23" fillId="0" borderId="0" xfId="0" applyFont="1"/>
    <xf numFmtId="0" fontId="3" fillId="0" borderId="0" xfId="0" applyFont="1" applyAlignment="1">
      <alignment horizontal="left"/>
    </xf>
    <xf numFmtId="189" fontId="1" fillId="0" borderId="0" xfId="0" applyNumberFormat="1" applyFont="1" applyProtection="1"/>
    <xf numFmtId="190" fontId="1" fillId="0" borderId="0" xfId="0" applyNumberFormat="1" applyFont="1" applyProtection="1"/>
    <xf numFmtId="189" fontId="1" fillId="0" borderId="0" xfId="0" applyNumberFormat="1" applyFont="1" applyBorder="1" applyProtection="1"/>
    <xf numFmtId="190" fontId="1" fillId="0" borderId="0" xfId="0" applyNumberFormat="1" applyFont="1" applyBorder="1" applyProtection="1"/>
    <xf numFmtId="189" fontId="1" fillId="0" borderId="0" xfId="0" applyNumberFormat="1" applyFont="1" applyBorder="1" applyAlignment="1" applyProtection="1">
      <alignment horizontal="right"/>
    </xf>
    <xf numFmtId="190" fontId="1" fillId="0" borderId="0" xfId="0" applyNumberFormat="1" applyFont="1" applyBorder="1" applyAlignment="1" applyProtection="1">
      <alignment horizontal="right"/>
    </xf>
    <xf numFmtId="190" fontId="1" fillId="0" borderId="0" xfId="0" applyNumberFormat="1" applyFont="1" applyFill="1" applyBorder="1" applyAlignment="1" applyProtection="1">
      <alignment horizontal="right"/>
    </xf>
    <xf numFmtId="182" fontId="1" fillId="0" borderId="0" xfId="1" applyNumberFormat="1" applyFont="1" applyAlignment="1">
      <alignment horizontal="right"/>
    </xf>
    <xf numFmtId="184" fontId="1" fillId="0" borderId="0" xfId="0" applyNumberFormat="1" applyFont="1" applyAlignment="1">
      <alignment horizontal="right"/>
    </xf>
    <xf numFmtId="182" fontId="1" fillId="0" borderId="0" xfId="0" applyNumberFormat="1" applyFont="1"/>
    <xf numFmtId="182" fontId="1" fillId="0" borderId="0" xfId="1" applyNumberFormat="1" applyFont="1" applyBorder="1" applyAlignment="1">
      <alignment horizontal="right"/>
    </xf>
    <xf numFmtId="184" fontId="1" fillId="0" borderId="0" xfId="0" applyNumberFormat="1" applyFont="1" applyBorder="1" applyAlignment="1">
      <alignment horizontal="right"/>
    </xf>
    <xf numFmtId="182" fontId="1" fillId="0" borderId="0" xfId="0" applyNumberFormat="1" applyFont="1" applyBorder="1"/>
    <xf numFmtId="182" fontId="1" fillId="0" borderId="0" xfId="0" quotePrefix="1" applyNumberFormat="1" applyFont="1" applyBorder="1" applyAlignment="1"/>
    <xf numFmtId="182" fontId="1" fillId="0" borderId="0" xfId="1" quotePrefix="1" applyNumberFormat="1" applyFont="1" applyBorder="1" applyAlignment="1">
      <alignment horizontal="center"/>
    </xf>
    <xf numFmtId="184" fontId="1" fillId="0" borderId="0" xfId="0" quotePrefix="1" applyNumberFormat="1" applyFont="1" applyAlignment="1" applyProtection="1">
      <alignment horizontal="right"/>
    </xf>
    <xf numFmtId="182" fontId="1" fillId="0" borderId="0" xfId="1" quotePrefix="1" applyNumberFormat="1" applyFont="1" applyBorder="1" applyAlignment="1">
      <alignment horizontal="right"/>
    </xf>
    <xf numFmtId="182" fontId="1" fillId="2" borderId="0" xfId="0" quotePrefix="1" applyNumberFormat="1" applyFont="1" applyFill="1" applyBorder="1" applyAlignment="1"/>
    <xf numFmtId="184" fontId="1" fillId="0" borderId="0" xfId="0" applyNumberFormat="1" applyFont="1" applyBorder="1" applyAlignment="1">
      <alignment horizontal="center"/>
    </xf>
    <xf numFmtId="182" fontId="1" fillId="0" borderId="0" xfId="0" applyNumberFormat="1" applyFont="1" applyBorder="1" applyAlignment="1">
      <alignment horizontal="center"/>
    </xf>
    <xf numFmtId="182" fontId="1" fillId="2" borderId="0" xfId="0" quotePrefix="1" applyNumberFormat="1" applyFont="1" applyFill="1" applyBorder="1" applyAlignment="1">
      <alignment horizontal="center"/>
    </xf>
    <xf numFmtId="182" fontId="1" fillId="0" borderId="0" xfId="0" applyNumberFormat="1" applyFont="1" applyBorder="1" applyAlignment="1">
      <alignment horizontal="right"/>
    </xf>
    <xf numFmtId="182" fontId="1" fillId="2" borderId="0" xfId="0" quotePrefix="1" applyNumberFormat="1" applyFont="1" applyFill="1" applyBorder="1" applyAlignment="1">
      <alignment horizontal="right"/>
    </xf>
    <xf numFmtId="182" fontId="1" fillId="0" borderId="2" xfId="0" quotePrefix="1" applyNumberFormat="1" applyFont="1" applyFill="1" applyBorder="1" applyAlignment="1">
      <alignment horizontal="right"/>
    </xf>
    <xf numFmtId="182" fontId="1" fillId="0" borderId="2" xfId="0" quotePrefix="1" applyNumberFormat="1" applyFont="1" applyFill="1" applyBorder="1" applyAlignment="1">
      <alignment horizontal="center"/>
    </xf>
    <xf numFmtId="182" fontId="1" fillId="0" borderId="2" xfId="0" applyNumberFormat="1" applyFont="1" applyBorder="1"/>
    <xf numFmtId="172" fontId="1" fillId="0" borderId="0" xfId="0" applyNumberFormat="1" applyFont="1" applyProtection="1"/>
    <xf numFmtId="0" fontId="14" fillId="0" borderId="0" xfId="0" applyFont="1" applyProtection="1"/>
    <xf numFmtId="191" fontId="14" fillId="0" borderId="0" xfId="0" applyNumberFormat="1" applyFont="1" applyAlignment="1" applyProtection="1">
      <alignment horizontal="right"/>
    </xf>
    <xf numFmtId="191" fontId="14" fillId="0" borderId="0" xfId="0" applyNumberFormat="1" applyFont="1" applyProtection="1"/>
    <xf numFmtId="191" fontId="14" fillId="0" borderId="0" xfId="0" quotePrefix="1" applyNumberFormat="1" applyFont="1" applyProtection="1"/>
    <xf numFmtId="192" fontId="1" fillId="0" borderId="0" xfId="0" applyNumberFormat="1" applyFont="1" applyProtection="1"/>
    <xf numFmtId="192" fontId="1" fillId="0" borderId="0" xfId="0" applyNumberFormat="1" applyFont="1" applyBorder="1" applyProtection="1"/>
    <xf numFmtId="164" fontId="1" fillId="0" borderId="0" xfId="0" applyNumberFormat="1" applyFont="1" applyBorder="1" applyAlignment="1" applyProtection="1">
      <alignment horizontal="center"/>
    </xf>
    <xf numFmtId="164" fontId="1" fillId="0" borderId="0" xfId="0" quotePrefix="1" applyNumberFormat="1" applyFont="1" applyBorder="1" applyAlignment="1" applyProtection="1">
      <alignment horizontal="center"/>
    </xf>
    <xf numFmtId="164" fontId="1" fillId="0" borderId="0" xfId="0" applyNumberFormat="1" applyFont="1" applyFill="1" applyBorder="1" applyAlignment="1" applyProtection="1">
      <alignment horizontal="center"/>
    </xf>
    <xf numFmtId="192" fontId="1" fillId="0" borderId="0" xfId="0" quotePrefix="1" applyNumberFormat="1" applyFont="1" applyBorder="1" applyAlignment="1" applyProtection="1">
      <alignment horizontal="right"/>
    </xf>
    <xf numFmtId="188" fontId="1" fillId="0" borderId="0" xfId="0" applyNumberFormat="1" applyFont="1" applyProtection="1"/>
    <xf numFmtId="0" fontId="1" fillId="0" borderId="3" xfId="0" applyFont="1" applyBorder="1" applyAlignment="1">
      <alignment horizontal="center"/>
    </xf>
    <xf numFmtId="193" fontId="1" fillId="0" borderId="0" xfId="0" applyNumberFormat="1" applyFont="1" applyProtection="1"/>
    <xf numFmtId="194" fontId="1" fillId="0" borderId="0" xfId="0" applyNumberFormat="1" applyFont="1" applyProtection="1"/>
    <xf numFmtId="195" fontId="1" fillId="0" borderId="0" xfId="0" applyNumberFormat="1" applyFont="1" applyProtection="1"/>
    <xf numFmtId="193" fontId="1" fillId="0" borderId="0" xfId="0" applyNumberFormat="1" applyFont="1" applyBorder="1" applyProtection="1"/>
    <xf numFmtId="194" fontId="1" fillId="0" borderId="0" xfId="0" applyNumberFormat="1" applyFont="1" applyBorder="1" applyProtection="1"/>
    <xf numFmtId="195" fontId="1" fillId="0" borderId="0" xfId="0" applyNumberFormat="1" applyFont="1" applyBorder="1" applyProtection="1"/>
    <xf numFmtId="195" fontId="1" fillId="0" borderId="0" xfId="0" quotePrefix="1" applyNumberFormat="1" applyFont="1" applyBorder="1" applyAlignment="1" applyProtection="1">
      <alignment horizontal="right"/>
    </xf>
    <xf numFmtId="194" fontId="1" fillId="0" borderId="0" xfId="0" quotePrefix="1" applyNumberFormat="1" applyFont="1" applyBorder="1" applyAlignment="1" applyProtection="1">
      <alignment horizontal="right"/>
    </xf>
    <xf numFmtId="193" fontId="1" fillId="0" borderId="2" xfId="0" applyNumberFormat="1" applyFont="1" applyBorder="1" applyProtection="1"/>
    <xf numFmtId="194" fontId="1" fillId="0" borderId="2" xfId="0" applyNumberFormat="1" applyFont="1" applyBorder="1" applyProtection="1"/>
    <xf numFmtId="195" fontId="1" fillId="0" borderId="2" xfId="0" quotePrefix="1" applyNumberFormat="1" applyFont="1" applyBorder="1" applyAlignment="1" applyProtection="1">
      <alignment horizontal="right"/>
    </xf>
    <xf numFmtId="194" fontId="1" fillId="0" borderId="2" xfId="0" quotePrefix="1" applyNumberFormat="1" applyFont="1" applyBorder="1" applyAlignment="1" applyProtection="1">
      <alignment horizontal="right"/>
    </xf>
    <xf numFmtId="0" fontId="24" fillId="0" borderId="0" xfId="0" applyFont="1" applyAlignment="1">
      <alignment horizontal="centerContinuous"/>
    </xf>
    <xf numFmtId="49" fontId="1" fillId="0" borderId="0" xfId="0" quotePrefix="1" applyNumberFormat="1" applyFont="1" applyBorder="1" applyAlignment="1" applyProtection="1">
      <alignment horizontal="left"/>
    </xf>
    <xf numFmtId="184" fontId="1" fillId="0" borderId="0" xfId="0" quotePrefix="1" applyNumberFormat="1" applyFont="1" applyAlignment="1" applyProtection="1">
      <alignment horizontal="left"/>
    </xf>
    <xf numFmtId="184" fontId="1" fillId="0" borderId="0" xfId="0" quotePrefix="1" applyNumberFormat="1" applyFont="1" applyBorder="1" applyAlignment="1" applyProtection="1">
      <alignment horizontal="left"/>
    </xf>
    <xf numFmtId="186" fontId="1" fillId="0" borderId="0" xfId="0" quotePrefix="1" applyNumberFormat="1" applyFont="1" applyAlignment="1" applyProtection="1">
      <alignment horizontal="left"/>
    </xf>
    <xf numFmtId="184" fontId="1" fillId="0" borderId="2" xfId="0" applyNumberFormat="1" applyFont="1" applyBorder="1" applyProtection="1"/>
    <xf numFmtId="0" fontId="4" fillId="0" borderId="0" xfId="13" applyFont="1" applyAlignment="1">
      <alignment horizontal="left"/>
    </xf>
    <xf numFmtId="0" fontId="2" fillId="0" borderId="3" xfId="0" applyFont="1" applyBorder="1" applyAlignment="1">
      <alignment horizontal="centerContinuous"/>
    </xf>
    <xf numFmtId="0" fontId="25" fillId="0" borderId="0" xfId="0" applyFont="1" applyAlignment="1">
      <alignment horizontal="centerContinuous"/>
    </xf>
    <xf numFmtId="169" fontId="1" fillId="0" borderId="0" xfId="0" applyNumberFormat="1" applyFont="1" applyBorder="1" applyAlignment="1">
      <alignment horizontal="right"/>
    </xf>
    <xf numFmtId="196" fontId="1" fillId="0" borderId="0" xfId="0" applyNumberFormat="1" applyFont="1" applyBorder="1" applyProtection="1"/>
    <xf numFmtId="186" fontId="26" fillId="0" borderId="0" xfId="0" quotePrefix="1" applyNumberFormat="1" applyFont="1" applyAlignment="1" applyProtection="1">
      <alignment horizontal="left"/>
    </xf>
    <xf numFmtId="186" fontId="26" fillId="0" borderId="0" xfId="0" quotePrefix="1" applyNumberFormat="1" applyFont="1" applyBorder="1" applyAlignment="1" applyProtection="1">
      <alignment horizontal="left"/>
    </xf>
    <xf numFmtId="166" fontId="2" fillId="0" borderId="0" xfId="0" applyNumberFormat="1" applyFont="1" applyProtection="1"/>
    <xf numFmtId="0" fontId="0" fillId="0" borderId="2" xfId="0" applyBorder="1"/>
    <xf numFmtId="6" fontId="3" fillId="0" borderId="0" xfId="0" applyNumberFormat="1" applyFont="1" applyAlignment="1">
      <alignment horizontal="centerContinuous"/>
    </xf>
    <xf numFmtId="0" fontId="1" fillId="0" borderId="0" xfId="0" applyFont="1" applyFill="1" applyBorder="1" applyAlignment="1">
      <alignment horizontal="center"/>
    </xf>
    <xf numFmtId="167" fontId="1" fillId="0" borderId="0" xfId="0" applyNumberFormat="1" applyFont="1" applyFill="1" applyBorder="1" applyProtection="1"/>
    <xf numFmtId="37" fontId="1" fillId="0" borderId="0" xfId="0" applyNumberFormat="1" applyFont="1" applyFill="1" applyBorder="1" applyProtection="1"/>
    <xf numFmtId="0" fontId="1" fillId="0" borderId="0" xfId="0" applyFont="1" applyFill="1" applyBorder="1"/>
    <xf numFmtId="0" fontId="0" fillId="0" borderId="0" xfId="0" applyFill="1" applyBorder="1"/>
    <xf numFmtId="37" fontId="1" fillId="0" borderId="0" xfId="0" applyNumberFormat="1" applyFont="1" applyBorder="1" applyProtection="1"/>
    <xf numFmtId="37" fontId="1" fillId="0" borderId="2" xfId="0" applyNumberFormat="1" applyFont="1" applyBorder="1" applyProtection="1"/>
    <xf numFmtId="164" fontId="1" fillId="0" borderId="2" xfId="0" quotePrefix="1" applyNumberFormat="1" applyFont="1" applyBorder="1" applyAlignment="1" applyProtection="1">
      <alignment horizontal="center"/>
    </xf>
    <xf numFmtId="167" fontId="4" fillId="0" borderId="0" xfId="0" applyNumberFormat="1" applyFont="1" applyBorder="1" applyProtection="1"/>
    <xf numFmtId="197" fontId="1" fillId="0" borderId="0" xfId="0" applyNumberFormat="1" applyFont="1" applyProtection="1"/>
    <xf numFmtId="49" fontId="1" fillId="0" borderId="0" xfId="0" applyNumberFormat="1" applyFont="1" applyAlignment="1" applyProtection="1">
      <alignment horizontal="center"/>
    </xf>
    <xf numFmtId="197" fontId="1" fillId="0" borderId="0" xfId="0" applyNumberFormat="1" applyFont="1" applyAlignment="1" applyProtection="1">
      <alignment horizontal="center"/>
    </xf>
    <xf numFmtId="197" fontId="1" fillId="0" borderId="0" xfId="0" applyNumberFormat="1" applyFont="1"/>
    <xf numFmtId="192" fontId="1" fillId="0" borderId="0" xfId="0" applyNumberFormat="1" applyFont="1"/>
    <xf numFmtId="197" fontId="1" fillId="0" borderId="0" xfId="0" applyNumberFormat="1" applyFont="1" applyBorder="1" applyProtection="1"/>
    <xf numFmtId="197" fontId="1" fillId="0" borderId="0" xfId="0" applyNumberFormat="1" applyFont="1" applyBorder="1"/>
    <xf numFmtId="192" fontId="1" fillId="0" borderId="0" xfId="0" applyNumberFormat="1" applyFont="1" applyBorder="1"/>
    <xf numFmtId="165" fontId="1" fillId="0" borderId="0" xfId="0" quotePrefix="1" applyNumberFormat="1" applyFont="1" applyBorder="1" applyAlignment="1" applyProtection="1">
      <alignment horizontal="center"/>
    </xf>
    <xf numFmtId="168" fontId="1" fillId="0" borderId="0" xfId="0" quotePrefix="1" applyNumberFormat="1" applyFont="1" applyBorder="1" applyAlignment="1" applyProtection="1">
      <alignment horizontal="right"/>
    </xf>
    <xf numFmtId="197" fontId="1" fillId="0" borderId="2" xfId="0" applyNumberFormat="1" applyFont="1" applyBorder="1" applyProtection="1"/>
    <xf numFmtId="192" fontId="1" fillId="0" borderId="2" xfId="0" applyNumberFormat="1" applyFont="1" applyBorder="1"/>
    <xf numFmtId="0" fontId="27" fillId="0" borderId="0" xfId="13" applyFont="1" applyAlignment="1">
      <alignment horizontal="centerContinuous"/>
    </xf>
    <xf numFmtId="0" fontId="3" fillId="0" borderId="0" xfId="13" applyFont="1" applyAlignment="1">
      <alignment horizontal="centerContinuous"/>
    </xf>
    <xf numFmtId="0" fontId="3" fillId="0" borderId="0" xfId="13" applyFont="1"/>
    <xf numFmtId="0" fontId="3" fillId="0" borderId="0" xfId="13" quotePrefix="1" applyFont="1" applyAlignment="1">
      <alignment horizontal="center"/>
    </xf>
    <xf numFmtId="0" fontId="1" fillId="0" borderId="0" xfId="13" applyFont="1" applyAlignment="1"/>
    <xf numFmtId="43" fontId="20" fillId="0" borderId="0" xfId="1" applyNumberFormat="1" applyFont="1"/>
    <xf numFmtId="189" fontId="1" fillId="0" borderId="2" xfId="0" applyNumberFormat="1" applyFont="1" applyBorder="1" applyProtection="1"/>
    <xf numFmtId="198" fontId="20" fillId="0" borderId="0" xfId="1" applyNumberFormat="1" applyFont="1"/>
    <xf numFmtId="175" fontId="20" fillId="0" borderId="0" xfId="13" applyNumberFormat="1"/>
    <xf numFmtId="199" fontId="20" fillId="0" borderId="0" xfId="13" applyNumberFormat="1" applyFont="1"/>
    <xf numFmtId="199" fontId="20" fillId="0" borderId="0" xfId="13" applyNumberFormat="1"/>
    <xf numFmtId="2" fontId="20" fillId="0" borderId="0" xfId="13" applyNumberFormat="1"/>
    <xf numFmtId="0" fontId="19" fillId="0" borderId="0" xfId="0" applyFont="1" applyBorder="1" applyAlignment="1">
      <alignment horizontal="left"/>
    </xf>
    <xf numFmtId="2" fontId="1" fillId="0" borderId="1" xfId="0" applyNumberFormat="1" applyFont="1" applyBorder="1"/>
    <xf numFmtId="2" fontId="1" fillId="0" borderId="1" xfId="0" applyNumberFormat="1" applyFont="1" applyBorder="1" applyAlignment="1">
      <alignment horizontal="center"/>
    </xf>
    <xf numFmtId="2" fontId="1" fillId="0" borderId="0" xfId="0" applyNumberFormat="1" applyFont="1" applyBorder="1" applyAlignment="1">
      <alignment horizontal="center"/>
    </xf>
    <xf numFmtId="2" fontId="1" fillId="0" borderId="0" xfId="0" applyNumberFormat="1" applyFont="1" applyAlignment="1">
      <alignment horizontal="centerContinuous"/>
    </xf>
    <xf numFmtId="2" fontId="1" fillId="0" borderId="0" xfId="0" applyNumberFormat="1" applyFont="1"/>
    <xf numFmtId="201" fontId="1" fillId="0" borderId="0" xfId="0" applyNumberFormat="1" applyFont="1" applyAlignment="1" applyProtection="1">
      <alignment horizontal="right"/>
    </xf>
    <xf numFmtId="201" fontId="1" fillId="0" borderId="0" xfId="0" applyNumberFormat="1" applyFont="1" applyAlignment="1" applyProtection="1">
      <alignment horizontal="left" vertical="center"/>
    </xf>
    <xf numFmtId="201" fontId="1" fillId="0" borderId="0" xfId="0" quotePrefix="1" applyNumberFormat="1" applyFont="1" applyAlignment="1" applyProtection="1"/>
    <xf numFmtId="201" fontId="1" fillId="0" borderId="0" xfId="0" quotePrefix="1" applyNumberFormat="1" applyFont="1" applyAlignment="1" applyProtection="1">
      <alignment horizontal="right" vertical="center"/>
    </xf>
    <xf numFmtId="201" fontId="1" fillId="0" borderId="0" xfId="0" applyNumberFormat="1" applyFont="1" applyAlignment="1">
      <alignment horizontal="right"/>
    </xf>
    <xf numFmtId="201" fontId="1" fillId="0" borderId="0" xfId="0" applyNumberFormat="1" applyFont="1" applyBorder="1" applyAlignment="1">
      <alignment horizontal="right"/>
    </xf>
    <xf numFmtId="201" fontId="1" fillId="0" borderId="0" xfId="0" applyNumberFormat="1" applyFont="1" applyBorder="1"/>
    <xf numFmtId="201" fontId="1" fillId="0" borderId="0" xfId="0" quotePrefix="1" applyNumberFormat="1" applyFont="1" applyBorder="1" applyAlignment="1">
      <alignment horizontal="right"/>
    </xf>
    <xf numFmtId="201" fontId="1" fillId="0" borderId="0" xfId="0" applyNumberFormat="1" applyFont="1" applyBorder="1" applyAlignment="1" applyProtection="1">
      <alignment horizontal="left" vertical="center"/>
    </xf>
    <xf numFmtId="175" fontId="0" fillId="0" borderId="0" xfId="0" applyNumberFormat="1" applyBorder="1"/>
    <xf numFmtId="201" fontId="1" fillId="0" borderId="0" xfId="0" quotePrefix="1" applyNumberFormat="1" applyFont="1" applyBorder="1" applyAlignment="1">
      <alignment horizontal="center"/>
    </xf>
    <xf numFmtId="201" fontId="1" fillId="0" borderId="2" xfId="0" quotePrefix="1" applyNumberFormat="1" applyFont="1" applyFill="1" applyBorder="1" applyAlignment="1">
      <alignment horizontal="right"/>
    </xf>
    <xf numFmtId="2" fontId="1" fillId="0" borderId="0" xfId="0" applyNumberFormat="1" applyFont="1" applyFill="1"/>
    <xf numFmtId="2" fontId="1" fillId="0" borderId="0" xfId="0" applyNumberFormat="1" applyFont="1" applyProtection="1"/>
    <xf numFmtId="2" fontId="0" fillId="0" borderId="0" xfId="0" applyNumberFormat="1" applyProtection="1"/>
    <xf numFmtId="200" fontId="0" fillId="0" borderId="0" xfId="1" applyNumberFormat="1" applyFont="1"/>
    <xf numFmtId="200" fontId="14" fillId="0" borderId="0" xfId="1" applyNumberFormat="1" applyFont="1" applyAlignment="1" applyProtection="1">
      <alignment horizontal="right"/>
    </xf>
    <xf numFmtId="175" fontId="0" fillId="0" borderId="0" xfId="1" applyNumberFormat="1" applyFont="1"/>
    <xf numFmtId="179" fontId="14" fillId="0" borderId="0" xfId="1" applyNumberFormat="1" applyFont="1" applyAlignment="1" applyProtection="1">
      <alignment horizontal="right"/>
    </xf>
    <xf numFmtId="175" fontId="14" fillId="0" borderId="0" xfId="0" applyNumberFormat="1" applyFont="1" applyAlignment="1" applyProtection="1">
      <alignment horizontal="right"/>
    </xf>
    <xf numFmtId="2" fontId="0" fillId="0" borderId="0" xfId="0" applyNumberFormat="1"/>
    <xf numFmtId="172" fontId="14" fillId="0" borderId="0" xfId="0" applyNumberFormat="1" applyFont="1" applyAlignment="1" applyProtection="1">
      <alignment horizontal="right"/>
    </xf>
    <xf numFmtId="172" fontId="14" fillId="0" borderId="0" xfId="0" quotePrefix="1" applyNumberFormat="1" applyFont="1" applyAlignment="1" applyProtection="1">
      <alignment horizontal="right"/>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0" xfId="0" applyFont="1" applyBorder="1" applyAlignment="1"/>
    <xf numFmtId="0" fontId="3" fillId="0" borderId="0" xfId="0" applyFont="1" applyAlignment="1"/>
    <xf numFmtId="202" fontId="1" fillId="0" borderId="0" xfId="0" applyNumberFormat="1" applyFont="1" applyProtection="1"/>
    <xf numFmtId="202" fontId="1" fillId="0" borderId="0" xfId="0" applyNumberFormat="1" applyFont="1" applyBorder="1" applyProtection="1"/>
    <xf numFmtId="202" fontId="1" fillId="0" borderId="2" xfId="0" applyNumberFormat="1" applyFont="1" applyBorder="1" applyProtection="1"/>
    <xf numFmtId="0" fontId="1" fillId="0" borderId="0" xfId="0" quotePrefix="1" applyFont="1" applyAlignment="1">
      <alignment horizontal="left"/>
    </xf>
    <xf numFmtId="203" fontId="0" fillId="0" borderId="0" xfId="1" applyNumberFormat="1" applyFont="1"/>
    <xf numFmtId="203" fontId="23" fillId="0" borderId="0" xfId="1" applyNumberFormat="1" applyFont="1"/>
    <xf numFmtId="196" fontId="1" fillId="0" borderId="0" xfId="0" applyNumberFormat="1" applyFont="1" applyProtection="1"/>
    <xf numFmtId="196" fontId="1" fillId="0" borderId="2" xfId="0" applyNumberFormat="1" applyFont="1" applyBorder="1" applyProtection="1"/>
    <xf numFmtId="0" fontId="28" fillId="0" borderId="0" xfId="0" applyFont="1" applyAlignment="1">
      <alignment horizontal="left"/>
    </xf>
    <xf numFmtId="0" fontId="29" fillId="0" borderId="0" xfId="13" applyFont="1"/>
    <xf numFmtId="0" fontId="1" fillId="0" borderId="2" xfId="13" applyFont="1" applyBorder="1" applyAlignment="1">
      <alignment horizontal="centerContinuous"/>
    </xf>
    <xf numFmtId="0" fontId="1" fillId="0" borderId="5" xfId="13" applyFont="1" applyBorder="1" applyAlignment="1">
      <alignment horizontal="centerContinuous"/>
    </xf>
    <xf numFmtId="0" fontId="20" fillId="0" borderId="5" xfId="13" applyBorder="1" applyAlignment="1">
      <alignment horizontal="centerContinuous"/>
    </xf>
    <xf numFmtId="187" fontId="1" fillId="0" borderId="0" xfId="0" applyNumberFormat="1" applyFont="1"/>
    <xf numFmtId="204" fontId="1" fillId="0" borderId="0" xfId="0" applyNumberFormat="1" applyFont="1" applyProtection="1"/>
    <xf numFmtId="187" fontId="1" fillId="0" borderId="0" xfId="0" applyNumberFormat="1" applyFont="1" applyBorder="1"/>
    <xf numFmtId="204" fontId="1" fillId="0" borderId="0" xfId="0" applyNumberFormat="1" applyFont="1" applyBorder="1" applyProtection="1"/>
    <xf numFmtId="187" fontId="1" fillId="0" borderId="2" xfId="0" applyNumberFormat="1" applyFont="1" applyBorder="1"/>
    <xf numFmtId="0" fontId="30" fillId="0" borderId="0" xfId="0" applyFont="1"/>
    <xf numFmtId="205" fontId="1" fillId="0" borderId="0" xfId="0" applyNumberFormat="1" applyFont="1" applyProtection="1"/>
    <xf numFmtId="205" fontId="1" fillId="0" borderId="0" xfId="0" quotePrefix="1" applyNumberFormat="1" applyFont="1" applyAlignment="1" applyProtection="1">
      <alignment horizontal="left"/>
    </xf>
    <xf numFmtId="205" fontId="1" fillId="0" borderId="0" xfId="0" applyNumberFormat="1" applyFont="1"/>
    <xf numFmtId="205" fontId="1" fillId="0" borderId="0" xfId="0" applyNumberFormat="1" applyFont="1" applyBorder="1"/>
    <xf numFmtId="205" fontId="1" fillId="0" borderId="0" xfId="0" quotePrefix="1" applyNumberFormat="1" applyFont="1" applyBorder="1" applyAlignment="1"/>
    <xf numFmtId="0" fontId="31" fillId="0" borderId="0" xfId="0" applyFont="1" applyProtection="1"/>
    <xf numFmtId="205" fontId="1" fillId="0" borderId="0" xfId="0" applyNumberFormat="1" applyFont="1" applyBorder="1" applyAlignment="1">
      <alignment horizontal="center"/>
    </xf>
    <xf numFmtId="205" fontId="1" fillId="0" borderId="0" xfId="0" applyNumberFormat="1" applyFont="1" applyBorder="1" applyAlignment="1">
      <alignment horizontal="right"/>
    </xf>
    <xf numFmtId="205" fontId="1" fillId="0" borderId="2" xfId="0" applyNumberFormat="1" applyFont="1" applyBorder="1"/>
    <xf numFmtId="205" fontId="1" fillId="0" borderId="2" xfId="0" applyNumberFormat="1" applyFont="1" applyFill="1" applyBorder="1" applyAlignment="1">
      <alignment horizontal="right"/>
    </xf>
    <xf numFmtId="205" fontId="1" fillId="0" borderId="2" xfId="0" applyNumberFormat="1" applyFont="1" applyBorder="1" applyAlignment="1">
      <alignment horizontal="center"/>
    </xf>
    <xf numFmtId="0" fontId="1" fillId="0" borderId="2" xfId="0" applyFont="1" applyBorder="1" applyAlignment="1">
      <alignment horizontal="centerContinuous"/>
    </xf>
    <xf numFmtId="206" fontId="1" fillId="0" borderId="0" xfId="0" applyNumberFormat="1" applyFont="1" applyProtection="1"/>
    <xf numFmtId="206" fontId="1" fillId="0" borderId="0" xfId="0" applyNumberFormat="1" applyFont="1"/>
    <xf numFmtId="196" fontId="1" fillId="0" borderId="0" xfId="0" applyNumberFormat="1" applyFont="1"/>
    <xf numFmtId="206" fontId="1" fillId="0" borderId="0" xfId="0" applyNumberFormat="1" applyFont="1" applyBorder="1"/>
    <xf numFmtId="3" fontId="1" fillId="0" borderId="0" xfId="0" applyNumberFormat="1" applyFont="1" applyBorder="1"/>
    <xf numFmtId="196" fontId="1" fillId="0" borderId="0" xfId="0" applyNumberFormat="1" applyFont="1" applyBorder="1"/>
    <xf numFmtId="206" fontId="11" fillId="0" borderId="0" xfId="0" quotePrefix="1" applyNumberFormat="1" applyFont="1" applyBorder="1" applyAlignment="1">
      <alignment horizontal="center"/>
    </xf>
    <xf numFmtId="206" fontId="1" fillId="0" borderId="0" xfId="0" quotePrefix="1" applyNumberFormat="1" applyFont="1" applyBorder="1" applyAlignment="1">
      <alignment horizontal="center"/>
    </xf>
    <xf numFmtId="0" fontId="1" fillId="0" borderId="2" xfId="0" applyFont="1" applyFill="1" applyBorder="1" applyAlignment="1">
      <alignment horizontal="center"/>
    </xf>
    <xf numFmtId="206" fontId="26" fillId="0" borderId="2" xfId="0" quotePrefix="1" applyNumberFormat="1" applyFont="1" applyFill="1" applyBorder="1" applyAlignment="1">
      <alignment horizontal="center"/>
    </xf>
    <xf numFmtId="206" fontId="1" fillId="0" borderId="2" xfId="0" quotePrefix="1" applyNumberFormat="1" applyFont="1" applyFill="1" applyBorder="1" applyAlignment="1">
      <alignment horizontal="center"/>
    </xf>
    <xf numFmtId="206" fontId="1" fillId="0" borderId="0" xfId="0" applyNumberFormat="1" applyFont="1" applyFill="1" applyBorder="1" applyAlignment="1">
      <alignment horizontal="center"/>
    </xf>
    <xf numFmtId="0" fontId="14" fillId="0" borderId="0" xfId="0" applyFont="1" applyBorder="1" applyAlignment="1" applyProtection="1">
      <alignment horizontal="left"/>
    </xf>
    <xf numFmtId="0" fontId="14" fillId="0" borderId="0" xfId="0" applyFont="1" applyBorder="1" applyAlignment="1" applyProtection="1">
      <alignment horizontal="right"/>
    </xf>
    <xf numFmtId="172" fontId="17" fillId="0" borderId="0" xfId="0" applyNumberFormat="1" applyFont="1" applyBorder="1" applyProtection="1"/>
    <xf numFmtId="0" fontId="32" fillId="0" borderId="0" xfId="0" applyFont="1"/>
    <xf numFmtId="0" fontId="33" fillId="0" borderId="0" xfId="14"/>
    <xf numFmtId="164" fontId="1" fillId="0" borderId="2" xfId="0" applyNumberFormat="1" applyFont="1" applyBorder="1" applyAlignment="1" applyProtection="1">
      <alignment horizontal="left"/>
    </xf>
    <xf numFmtId="174" fontId="1" fillId="0" borderId="0" xfId="0" applyNumberFormat="1" applyFont="1" applyAlignment="1" applyProtection="1">
      <alignment horizontal="left"/>
    </xf>
    <xf numFmtId="180" fontId="1" fillId="0" borderId="0" xfId="0" applyNumberFormat="1" applyFont="1" applyBorder="1" applyAlignment="1" applyProtection="1">
      <alignment horizontal="left"/>
    </xf>
    <xf numFmtId="180" fontId="1" fillId="0" borderId="2" xfId="0" applyNumberFormat="1" applyFont="1" applyBorder="1" applyAlignment="1" applyProtection="1">
      <alignment horizontal="left"/>
    </xf>
    <xf numFmtId="49" fontId="1" fillId="0" borderId="0" xfId="0" quotePrefix="1" applyNumberFormat="1" applyFont="1" applyAlignment="1" applyProtection="1"/>
    <xf numFmtId="49" fontId="11" fillId="0" borderId="0" xfId="0" applyNumberFormat="1" applyFont="1" applyBorder="1" applyAlignment="1" applyProtection="1">
      <alignment horizontal="left"/>
    </xf>
    <xf numFmtId="182" fontId="1" fillId="0" borderId="0" xfId="1" quotePrefix="1" applyNumberFormat="1" applyFont="1" applyBorder="1" applyAlignment="1">
      <alignment horizontal="left"/>
    </xf>
    <xf numFmtId="182" fontId="1" fillId="0" borderId="2" xfId="1" quotePrefix="1" applyNumberFormat="1" applyFont="1" applyBorder="1" applyAlignment="1">
      <alignment horizontal="center"/>
    </xf>
    <xf numFmtId="165" fontId="1" fillId="0" borderId="0" xfId="0" quotePrefix="1" applyNumberFormat="1" applyFont="1" applyBorder="1" applyAlignment="1" applyProtection="1">
      <alignment horizontal="left"/>
    </xf>
    <xf numFmtId="206" fontId="11" fillId="0" borderId="0" xfId="0" quotePrefix="1" applyNumberFormat="1" applyFont="1" applyBorder="1" applyAlignment="1">
      <alignment horizontal="left"/>
    </xf>
    <xf numFmtId="206" fontId="11" fillId="0" borderId="2" xfId="0" quotePrefix="1" applyNumberFormat="1" applyFont="1" applyBorder="1" applyAlignment="1">
      <alignment horizontal="left"/>
    </xf>
    <xf numFmtId="0" fontId="28" fillId="0" borderId="0" xfId="0" applyFont="1"/>
    <xf numFmtId="207" fontId="0" fillId="0" borderId="0" xfId="0" applyNumberFormat="1"/>
    <xf numFmtId="49" fontId="1" fillId="0" borderId="0" xfId="0" quotePrefix="1" applyNumberFormat="1" applyFont="1" applyBorder="1" applyAlignment="1" applyProtection="1"/>
    <xf numFmtId="197" fontId="1" fillId="0" borderId="2" xfId="0" applyNumberFormat="1" applyFont="1" applyBorder="1" applyAlignment="1">
      <alignment horizontal="center"/>
    </xf>
    <xf numFmtId="176" fontId="20" fillId="0" borderId="0" xfId="13" applyNumberFormat="1"/>
    <xf numFmtId="196" fontId="1" fillId="0" borderId="0" xfId="0" quotePrefix="1" applyNumberFormat="1" applyFont="1" applyBorder="1" applyAlignment="1" applyProtection="1">
      <alignment horizontal="center"/>
    </xf>
    <xf numFmtId="174" fontId="1" fillId="0" borderId="0" xfId="0" quotePrefix="1" applyNumberFormat="1" applyFont="1" applyAlignment="1" applyProtection="1">
      <alignment horizontal="center"/>
    </xf>
    <xf numFmtId="184" fontId="1" fillId="0" borderId="0" xfId="0" applyNumberFormat="1" applyFont="1" applyFill="1" applyBorder="1" applyAlignment="1">
      <alignment horizontal="right"/>
    </xf>
    <xf numFmtId="182" fontId="1" fillId="0" borderId="0" xfId="1" quotePrefix="1" applyNumberFormat="1" applyFont="1" applyFill="1" applyBorder="1" applyAlignment="1">
      <alignment horizontal="right"/>
    </xf>
    <xf numFmtId="182" fontId="1" fillId="0" borderId="0" xfId="0" applyNumberFormat="1" applyFont="1" applyFill="1" applyBorder="1" applyAlignment="1">
      <alignment horizontal="right"/>
    </xf>
    <xf numFmtId="182" fontId="1" fillId="0" borderId="0" xfId="0" quotePrefix="1" applyNumberFormat="1" applyFont="1" applyFill="1" applyBorder="1" applyAlignment="1">
      <alignment horizontal="right"/>
    </xf>
    <xf numFmtId="201" fontId="1" fillId="0" borderId="0" xfId="0" quotePrefix="1" applyNumberFormat="1" applyFont="1" applyFill="1" applyBorder="1" applyAlignment="1">
      <alignment horizontal="right"/>
    </xf>
    <xf numFmtId="0" fontId="1" fillId="0" borderId="0" xfId="0" applyFont="1" applyFill="1" applyBorder="1" applyAlignment="1">
      <alignment horizontal="left"/>
    </xf>
    <xf numFmtId="201" fontId="1" fillId="0" borderId="0" xfId="0" applyNumberFormat="1" applyFont="1" applyFill="1" applyBorder="1" applyAlignment="1" applyProtection="1">
      <alignment vertical="center"/>
    </xf>
    <xf numFmtId="205" fontId="1" fillId="0" borderId="0" xfId="0" applyNumberFormat="1" applyFont="1" applyFill="1" applyBorder="1" applyAlignment="1">
      <alignment horizontal="right"/>
    </xf>
    <xf numFmtId="0" fontId="1" fillId="0" borderId="2" xfId="0" applyFont="1" applyBorder="1" applyAlignment="1">
      <alignment horizontal="center"/>
    </xf>
    <xf numFmtId="171" fontId="1" fillId="0" borderId="0" xfId="0" applyNumberFormat="1" applyFont="1" applyFill="1" applyBorder="1" applyAlignment="1">
      <alignment horizontal="right"/>
    </xf>
    <xf numFmtId="174" fontId="1" fillId="0" borderId="0" xfId="0" applyNumberFormat="1" applyFont="1" applyFill="1" applyBorder="1" applyAlignment="1"/>
    <xf numFmtId="174" fontId="1" fillId="0" borderId="0" xfId="0" quotePrefix="1" applyNumberFormat="1" applyFont="1" applyBorder="1" applyAlignment="1" applyProtection="1">
      <alignment horizontal="center"/>
    </xf>
    <xf numFmtId="179" fontId="1" fillId="0" borderId="0" xfId="10" applyNumberFormat="1" applyFont="1" applyBorder="1" applyAlignment="1" applyProtection="1">
      <alignment horizontal="right"/>
    </xf>
    <xf numFmtId="49" fontId="26" fillId="0" borderId="0" xfId="0" applyNumberFormat="1" applyFont="1" applyBorder="1" applyAlignment="1" applyProtection="1">
      <alignment horizontal="center"/>
    </xf>
    <xf numFmtId="208" fontId="20" fillId="0" borderId="0" xfId="13" applyNumberFormat="1"/>
    <xf numFmtId="197" fontId="1" fillId="0" borderId="0" xfId="0" applyNumberFormat="1" applyFont="1" applyBorder="1" applyAlignment="1">
      <alignment horizontal="center"/>
    </xf>
    <xf numFmtId="201" fontId="1" fillId="0" borderId="0" xfId="0" applyNumberFormat="1" applyFont="1" applyBorder="1" applyAlignment="1" applyProtection="1">
      <alignment vertical="center"/>
    </xf>
    <xf numFmtId="191" fontId="1" fillId="0" borderId="0" xfId="0" quotePrefix="1" applyNumberFormat="1" applyFont="1" applyBorder="1" applyAlignment="1" applyProtection="1">
      <alignment horizontal="center"/>
    </xf>
    <xf numFmtId="164" fontId="1" fillId="2" borderId="2" xfId="0" quotePrefix="1" applyNumberFormat="1" applyFont="1" applyFill="1" applyBorder="1" applyAlignment="1" applyProtection="1">
      <alignment horizontal="center"/>
    </xf>
    <xf numFmtId="175" fontId="10" fillId="0" borderId="0" xfId="12" applyNumberFormat="1" applyAlignment="1">
      <alignment horizontal="fill"/>
    </xf>
    <xf numFmtId="174" fontId="1" fillId="0" borderId="2" xfId="0" quotePrefix="1" applyNumberFormat="1" applyFont="1" applyFill="1" applyBorder="1" applyAlignment="1">
      <alignment horizontal="right"/>
    </xf>
    <xf numFmtId="0" fontId="4" fillId="0" borderId="0" xfId="0" quotePrefix="1" applyFont="1"/>
    <xf numFmtId="0" fontId="1" fillId="0" borderId="2" xfId="0" applyFont="1" applyBorder="1" applyAlignment="1">
      <alignment horizontal="center"/>
    </xf>
    <xf numFmtId="164" fontId="1" fillId="2" borderId="0" xfId="0" quotePrefix="1" applyNumberFormat="1" applyFont="1" applyFill="1" applyBorder="1" applyAlignment="1" applyProtection="1">
      <alignment horizontal="center"/>
    </xf>
    <xf numFmtId="171" fontId="1" fillId="2" borderId="0" xfId="0" applyNumberFormat="1" applyFont="1" applyFill="1" applyBorder="1" applyAlignment="1">
      <alignment horizontal="right"/>
    </xf>
    <xf numFmtId="201" fontId="1" fillId="0" borderId="0" xfId="0" applyNumberFormat="1" applyFont="1" applyBorder="1" applyAlignment="1" applyProtection="1">
      <alignment horizontal="center" vertical="center"/>
    </xf>
    <xf numFmtId="174" fontId="1" fillId="0" borderId="2" xfId="0" quotePrefix="1" applyNumberFormat="1" applyFont="1" applyBorder="1" applyAlignment="1" applyProtection="1">
      <alignment horizontal="center"/>
    </xf>
    <xf numFmtId="184" fontId="1" fillId="0" borderId="2" xfId="0" applyNumberFormat="1" applyFont="1" applyFill="1" applyBorder="1" applyAlignment="1">
      <alignment horizontal="right"/>
    </xf>
    <xf numFmtId="182" fontId="1" fillId="0" borderId="2" xfId="1" quotePrefix="1" applyNumberFormat="1" applyFont="1" applyFill="1" applyBorder="1" applyAlignment="1">
      <alignment horizontal="right"/>
    </xf>
    <xf numFmtId="0" fontId="21" fillId="0" borderId="0" xfId="0" quotePrefix="1" applyFont="1" applyAlignment="1">
      <alignment horizontal="left"/>
    </xf>
    <xf numFmtId="0" fontId="1" fillId="0" borderId="2" xfId="0" applyFont="1" applyBorder="1" applyAlignment="1">
      <alignment horizontal="center"/>
    </xf>
    <xf numFmtId="0" fontId="1" fillId="0" borderId="2" xfId="0" applyFont="1" applyBorder="1" applyAlignment="1">
      <alignment horizontal="center"/>
    </xf>
    <xf numFmtId="0" fontId="35" fillId="0" borderId="0" xfId="0" applyFont="1"/>
    <xf numFmtId="179" fontId="2" fillId="0" borderId="0" xfId="10" applyNumberFormat="1" applyFont="1"/>
    <xf numFmtId="171" fontId="1" fillId="0" borderId="2" xfId="0" applyNumberFormat="1" applyFont="1" applyFill="1" applyBorder="1" applyAlignment="1"/>
    <xf numFmtId="3" fontId="0" fillId="0" borderId="0" xfId="0" applyNumberFormat="1"/>
    <xf numFmtId="4" fontId="0" fillId="0" borderId="0" xfId="0" applyNumberFormat="1"/>
    <xf numFmtId="203" fontId="20" fillId="0" borderId="0" xfId="1" applyNumberFormat="1" applyFont="1"/>
    <xf numFmtId="201" fontId="1" fillId="2" borderId="0" xfId="0" applyNumberFormat="1" applyFont="1" applyFill="1" applyBorder="1" applyAlignment="1" applyProtection="1">
      <alignment horizontal="left" vertical="center"/>
    </xf>
    <xf numFmtId="0" fontId="1" fillId="2" borderId="0" xfId="0" applyFont="1" applyFill="1" applyBorder="1" applyAlignment="1">
      <alignment horizontal="left"/>
    </xf>
    <xf numFmtId="201" fontId="1" fillId="2" borderId="0" xfId="0" applyNumberFormat="1" applyFont="1" applyFill="1" applyBorder="1" applyAlignment="1" applyProtection="1">
      <alignment horizontal="center" vertical="center"/>
    </xf>
    <xf numFmtId="201" fontId="1" fillId="2" borderId="0" xfId="0" quotePrefix="1" applyNumberFormat="1" applyFont="1" applyFill="1" applyBorder="1" applyAlignment="1">
      <alignment horizontal="right"/>
    </xf>
    <xf numFmtId="179" fontId="20" fillId="0" borderId="0" xfId="10" applyNumberFormat="1" applyFont="1"/>
    <xf numFmtId="203" fontId="20" fillId="0" borderId="0" xfId="13" applyNumberFormat="1"/>
    <xf numFmtId="204" fontId="1" fillId="0" borderId="0" xfId="0" applyNumberFormat="1" applyFont="1" applyFill="1" applyBorder="1" applyProtection="1"/>
    <xf numFmtId="179" fontId="0" fillId="0" borderId="0" xfId="10" applyNumberFormat="1" applyFont="1"/>
    <xf numFmtId="0" fontId="1" fillId="0" borderId="2" xfId="0" applyFont="1" applyBorder="1" applyAlignment="1">
      <alignment horizontal="center"/>
    </xf>
    <xf numFmtId="0" fontId="1" fillId="0" borderId="2" xfId="0" applyFont="1" applyBorder="1" applyAlignment="1">
      <alignment horizontal="center"/>
    </xf>
    <xf numFmtId="164" fontId="36" fillId="0" borderId="0" xfId="0" applyNumberFormat="1" applyFont="1" applyFill="1" applyBorder="1" applyProtection="1"/>
    <xf numFmtId="164" fontId="36" fillId="0" borderId="0" xfId="0" applyNumberFormat="1" applyFont="1" applyBorder="1" applyProtection="1"/>
    <xf numFmtId="164" fontId="36" fillId="0" borderId="2" xfId="0" applyNumberFormat="1" applyFont="1" applyBorder="1" applyProtection="1"/>
    <xf numFmtId="164" fontId="26" fillId="0" borderId="2" xfId="0" quotePrefix="1" applyNumberFormat="1" applyFont="1" applyBorder="1" applyAlignment="1" applyProtection="1">
      <alignment horizontal="center" vertical="center"/>
    </xf>
    <xf numFmtId="168" fontId="36" fillId="0" borderId="2" xfId="0" applyNumberFormat="1" applyFont="1" applyFill="1" applyBorder="1" applyProtection="1"/>
    <xf numFmtId="167" fontId="26" fillId="0" borderId="2" xfId="10" quotePrefix="1" applyNumberFormat="1" applyFont="1" applyBorder="1" applyAlignment="1">
      <alignment horizontal="center"/>
    </xf>
    <xf numFmtId="167" fontId="26" fillId="0" borderId="0" xfId="10" quotePrefix="1" applyNumberFormat="1" applyFont="1" applyBorder="1" applyAlignment="1">
      <alignment horizontal="center"/>
    </xf>
    <xf numFmtId="164" fontId="36" fillId="0" borderId="2" xfId="13" applyNumberFormat="1" applyFont="1" applyBorder="1" applyProtection="1"/>
    <xf numFmtId="180" fontId="1" fillId="0" borderId="2" xfId="0" quotePrefix="1" applyNumberFormat="1" applyFont="1" applyBorder="1" applyAlignment="1" applyProtection="1">
      <alignment horizontal="center"/>
    </xf>
    <xf numFmtId="0" fontId="4" fillId="0" borderId="0" xfId="0" quotePrefix="1" applyNumberFormat="1" applyFont="1" applyBorder="1" applyAlignment="1">
      <alignment horizontal="left"/>
    </xf>
    <xf numFmtId="0" fontId="1" fillId="0" borderId="2" xfId="0" applyFont="1" applyBorder="1" applyAlignment="1">
      <alignment horizontal="center"/>
    </xf>
    <xf numFmtId="183" fontId="36" fillId="0" borderId="2" xfId="0" applyNumberFormat="1" applyFont="1" applyBorder="1" applyProtection="1"/>
    <xf numFmtId="49" fontId="26" fillId="0" borderId="2" xfId="0" quotePrefix="1" applyNumberFormat="1" applyFont="1" applyBorder="1" applyAlignment="1" applyProtection="1">
      <alignment horizontal="left"/>
    </xf>
    <xf numFmtId="0" fontId="1" fillId="0" borderId="2" xfId="0" applyFont="1" applyBorder="1" applyAlignment="1">
      <alignment horizontal="center"/>
    </xf>
    <xf numFmtId="168" fontId="36" fillId="0" borderId="2" xfId="0" applyNumberFormat="1" applyFont="1" applyBorder="1" applyProtection="1"/>
    <xf numFmtId="165" fontId="36" fillId="0" borderId="2" xfId="0" applyNumberFormat="1" applyFont="1" applyBorder="1" applyProtection="1"/>
    <xf numFmtId="165" fontId="36" fillId="0" borderId="2" xfId="0" quotePrefix="1" applyNumberFormat="1" applyFont="1" applyBorder="1" applyAlignment="1" applyProtection="1">
      <alignment horizontal="right"/>
    </xf>
    <xf numFmtId="0" fontId="36" fillId="0" borderId="2" xfId="0" applyFont="1" applyBorder="1"/>
    <xf numFmtId="0" fontId="0" fillId="2" borderId="0" xfId="0" applyFill="1"/>
    <xf numFmtId="189" fontId="1" fillId="2" borderId="0" xfId="0" applyNumberFormat="1" applyFont="1" applyFill="1" applyBorder="1" applyAlignment="1" applyProtection="1">
      <alignment horizontal="right"/>
    </xf>
    <xf numFmtId="49" fontId="11" fillId="0" borderId="2" xfId="0" applyNumberFormat="1" applyFont="1" applyBorder="1" applyAlignment="1" applyProtection="1">
      <alignment horizontal="left"/>
    </xf>
    <xf numFmtId="182" fontId="1" fillId="0" borderId="2" xfId="1" quotePrefix="1" applyNumberFormat="1" applyFont="1" applyBorder="1" applyAlignment="1">
      <alignment horizontal="left"/>
    </xf>
    <xf numFmtId="168" fontId="1" fillId="0" borderId="2" xfId="0" quotePrefix="1" applyNumberFormat="1" applyFont="1" applyBorder="1" applyAlignment="1" applyProtection="1">
      <alignment horizontal="right"/>
    </xf>
    <xf numFmtId="189" fontId="36" fillId="0" borderId="2" xfId="0" applyNumberFormat="1" applyFont="1" applyBorder="1" applyProtection="1"/>
    <xf numFmtId="201" fontId="1" fillId="0" borderId="2" xfId="0" applyNumberFormat="1" applyFont="1" applyBorder="1" applyAlignment="1" applyProtection="1">
      <alignment vertical="center"/>
    </xf>
    <xf numFmtId="196" fontId="1" fillId="0" borderId="0" xfId="0" quotePrefix="1" applyNumberFormat="1" applyFont="1" applyFill="1" applyBorder="1" applyAlignment="1" applyProtection="1">
      <alignment horizontal="center"/>
    </xf>
    <xf numFmtId="187" fontId="37" fillId="0" borderId="2" xfId="0" quotePrefix="1" applyNumberFormat="1" applyFont="1" applyBorder="1" applyProtection="1"/>
    <xf numFmtId="187" fontId="1" fillId="0" borderId="0" xfId="0" applyNumberFormat="1" applyFont="1" applyFill="1" applyBorder="1" applyProtection="1"/>
    <xf numFmtId="187" fontId="1" fillId="0" borderId="0" xfId="0" applyNumberFormat="1" applyFont="1" applyFill="1" applyBorder="1"/>
    <xf numFmtId="196" fontId="1" fillId="0" borderId="0" xfId="0" applyNumberFormat="1" applyFont="1" applyFill="1" applyBorder="1" applyProtection="1"/>
    <xf numFmtId="171" fontId="1" fillId="2" borderId="2" xfId="0" applyNumberFormat="1" applyFont="1" applyFill="1" applyBorder="1" applyAlignment="1"/>
    <xf numFmtId="182" fontId="1" fillId="2" borderId="2" xfId="0" applyNumberFormat="1" applyFont="1" applyFill="1" applyBorder="1" applyAlignment="1">
      <alignment horizontal="right"/>
    </xf>
    <xf numFmtId="167" fontId="1" fillId="0" borderId="2" xfId="0" quotePrefix="1" applyNumberFormat="1" applyFont="1" applyFill="1" applyBorder="1" applyAlignment="1" applyProtection="1"/>
    <xf numFmtId="209" fontId="1" fillId="0" borderId="0" xfId="0" applyNumberFormat="1" applyFont="1" applyProtection="1"/>
    <xf numFmtId="209" fontId="1" fillId="0" borderId="0" xfId="0" applyNumberFormat="1" applyFont="1" applyBorder="1" applyProtection="1"/>
    <xf numFmtId="209" fontId="1" fillId="0" borderId="2" xfId="0" applyNumberFormat="1" applyFont="1" applyBorder="1" applyProtection="1"/>
    <xf numFmtId="193" fontId="1" fillId="0" borderId="0" xfId="10" quotePrefix="1" applyNumberFormat="1" applyFont="1" applyBorder="1" applyAlignment="1" applyProtection="1">
      <alignment horizontal="righ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5">
    <cellStyle name="Comma" xfId="10" builtinId="3"/>
    <cellStyle name="Comma 2" xfId="1"/>
    <cellStyle name="Comma 3" xfId="2"/>
    <cellStyle name="Comma 4" xfId="3"/>
    <cellStyle name="Hyperlink" xfId="14" builtinId="8"/>
    <cellStyle name="Normal" xfId="0" builtinId="0"/>
    <cellStyle name="Normal 2" xfId="4"/>
    <cellStyle name="Normal 3" xfId="5"/>
    <cellStyle name="Normal 4" xfId="6"/>
    <cellStyle name="Normal 5" xfId="7"/>
    <cellStyle name="Normal 6" xfId="8"/>
    <cellStyle name="Normal 7" xfId="9"/>
    <cellStyle name="Normal_A" xfId="13"/>
    <cellStyle name="Normal_tabb-6" xfId="12"/>
    <cellStyle name="Normal_tabb-6_1"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
  <sheetViews>
    <sheetView tabSelected="1" zoomScaleNormal="100" workbookViewId="0">
      <selection activeCell="I24" sqref="I24"/>
    </sheetView>
  </sheetViews>
  <sheetFormatPr defaultRowHeight="12"/>
  <cols>
    <col min="1" max="1" width="109.140625" bestFit="1" customWidth="1"/>
  </cols>
  <sheetData>
    <row r="1" spans="1:6">
      <c r="A1" s="454" t="s">
        <v>398</v>
      </c>
    </row>
    <row r="2" spans="1:6" ht="15" customHeight="1">
      <c r="A2" s="455" t="s">
        <v>314</v>
      </c>
      <c r="B2" s="150"/>
    </row>
    <row r="3" spans="1:6" ht="15" customHeight="1">
      <c r="A3" s="455" t="s">
        <v>22</v>
      </c>
      <c r="B3" s="150"/>
    </row>
    <row r="4" spans="1:6" ht="15" customHeight="1">
      <c r="A4" s="455" t="s">
        <v>439</v>
      </c>
      <c r="B4" s="150"/>
    </row>
    <row r="5" spans="1:6" ht="15" customHeight="1">
      <c r="A5" s="455" t="s">
        <v>315</v>
      </c>
      <c r="B5" s="150"/>
    </row>
    <row r="6" spans="1:6" ht="15" customHeight="1">
      <c r="A6" s="455" t="s">
        <v>100</v>
      </c>
      <c r="B6" s="150"/>
    </row>
    <row r="7" spans="1:6" ht="15" customHeight="1">
      <c r="A7" s="455" t="s">
        <v>440</v>
      </c>
      <c r="B7" s="150"/>
    </row>
    <row r="8" spans="1:6" ht="15" customHeight="1">
      <c r="A8" s="455" t="s">
        <v>316</v>
      </c>
      <c r="B8" s="150"/>
    </row>
    <row r="9" spans="1:6" ht="15" customHeight="1">
      <c r="A9" s="455" t="s">
        <v>129</v>
      </c>
      <c r="B9" s="150"/>
    </row>
    <row r="10" spans="1:6" ht="15" customHeight="1">
      <c r="A10" s="455" t="s">
        <v>131</v>
      </c>
      <c r="B10" s="150"/>
      <c r="F10" s="150"/>
    </row>
    <row r="11" spans="1:6" ht="15" customHeight="1">
      <c r="A11" s="455" t="s">
        <v>177</v>
      </c>
      <c r="B11" s="150"/>
    </row>
    <row r="12" spans="1:6" ht="15" customHeight="1">
      <c r="A12" s="455" t="s">
        <v>190</v>
      </c>
      <c r="B12" s="150"/>
    </row>
    <row r="13" spans="1:6" ht="15" customHeight="1">
      <c r="A13" s="455" t="s">
        <v>317</v>
      </c>
      <c r="B13" s="150"/>
    </row>
    <row r="14" spans="1:6" ht="15" customHeight="1">
      <c r="A14" s="455" t="s">
        <v>194</v>
      </c>
      <c r="B14" s="150"/>
    </row>
    <row r="15" spans="1:6" ht="15" customHeight="1">
      <c r="A15" s="455" t="s">
        <v>318</v>
      </c>
      <c r="B15" s="150"/>
    </row>
    <row r="16" spans="1:6" ht="15" customHeight="1">
      <c r="A16" s="455" t="s">
        <v>394</v>
      </c>
      <c r="B16" s="150"/>
    </row>
    <row r="17" spans="1:5" ht="15" customHeight="1">
      <c r="A17" s="455" t="s">
        <v>214</v>
      </c>
      <c r="B17" s="150"/>
    </row>
    <row r="18" spans="1:5" ht="15" customHeight="1">
      <c r="A18" s="455" t="s">
        <v>319</v>
      </c>
      <c r="B18" s="150"/>
    </row>
    <row r="19" spans="1:5" ht="15" customHeight="1">
      <c r="A19" s="455" t="s">
        <v>402</v>
      </c>
      <c r="B19" s="150"/>
      <c r="E19" s="150"/>
    </row>
    <row r="20" spans="1:5" ht="15" customHeight="1">
      <c r="A20" s="455" t="s">
        <v>235</v>
      </c>
      <c r="B20" s="150"/>
    </row>
    <row r="21" spans="1:5" ht="15" customHeight="1">
      <c r="A21" s="455" t="s">
        <v>238</v>
      </c>
      <c r="B21" s="150"/>
    </row>
    <row r="22" spans="1:5" ht="15" customHeight="1">
      <c r="A22" s="455" t="s">
        <v>320</v>
      </c>
      <c r="B22" s="150"/>
    </row>
    <row r="23" spans="1:5" ht="15" customHeight="1">
      <c r="A23" s="455" t="s">
        <v>247</v>
      </c>
      <c r="B23" s="150"/>
    </row>
    <row r="24" spans="1:5" ht="15" customHeight="1">
      <c r="A24" s="455" t="s">
        <v>264</v>
      </c>
      <c r="B24" s="150"/>
    </row>
    <row r="25" spans="1:5" ht="15" customHeight="1">
      <c r="A25" s="455" t="s">
        <v>269</v>
      </c>
      <c r="B25" s="150"/>
    </row>
    <row r="26" spans="1:5" ht="15" customHeight="1">
      <c r="A26" s="455" t="s">
        <v>270</v>
      </c>
      <c r="B26" s="150"/>
    </row>
    <row r="27" spans="1:5" ht="15" customHeight="1">
      <c r="A27" s="455" t="s">
        <v>275</v>
      </c>
      <c r="B27" s="150"/>
    </row>
    <row r="28" spans="1:5" ht="15" customHeight="1">
      <c r="A28" s="455" t="s">
        <v>278</v>
      </c>
      <c r="B28" s="150"/>
    </row>
    <row r="29" spans="1:5" ht="15" customHeight="1">
      <c r="A29" s="455" t="s">
        <v>321</v>
      </c>
      <c r="B29" s="150"/>
    </row>
    <row r="30" spans="1:5" ht="15" customHeight="1">
      <c r="A30" s="455" t="s">
        <v>285</v>
      </c>
      <c r="B30" s="150"/>
    </row>
    <row r="31" spans="1:5" ht="15" customHeight="1">
      <c r="A31" s="455" t="s">
        <v>290</v>
      </c>
      <c r="B31" s="150"/>
      <c r="E31" s="150"/>
    </row>
    <row r="32" spans="1:5" ht="15" customHeight="1">
      <c r="A32" s="455" t="s">
        <v>309</v>
      </c>
      <c r="B32" s="150"/>
      <c r="E32" s="150"/>
    </row>
    <row r="33" spans="1:5" ht="15" customHeight="1">
      <c r="A33" s="455" t="s">
        <v>322</v>
      </c>
      <c r="B33" s="150"/>
      <c r="E33" s="150"/>
    </row>
    <row r="34" spans="1:5" ht="15" customHeight="1">
      <c r="A34" s="455" t="s">
        <v>411</v>
      </c>
      <c r="B34" s="150"/>
      <c r="E34" s="150"/>
    </row>
    <row r="38" spans="1:5" ht="15">
      <c r="B38" s="506"/>
    </row>
  </sheetData>
  <hyperlinks>
    <hyperlink ref="A2" location="'tabb-1'!A1" display="Table B-1--Utilization of noncitrus fruit production and value, United States, 1980 to date"/>
    <hyperlink ref="A3" location="'tabb-2'!A1" display="Table B-2--Fruit, frozen: Commercial pack, United States, 1980 to 2006"/>
    <hyperlink ref="A4" location="'tabb-3'!A1" display="Table B-3--Fruit, dried: Production (dry basis), California, 1980 to date"/>
    <hyperlink ref="A5" location="'tabb-4'!A1" display="Table B-4--Apples: Production, utilization, and season-average grower price, United States, 1980 to date"/>
    <hyperlink ref="A6" location="'tabb-5'!A1" display="Table B-5--Apples, fresh: Monthly prices received by growers, United States, 1980 to date"/>
    <hyperlink ref="A7" location="'tabb-6'!A1" display="Table B-6--Apples: Apples, Red Delicious, fresh: Monthly retail prices, United States, 1980 to date"/>
    <hyperlink ref="A8" location="'tabb-7'!A1" display="Table B-7--Apples: Processed utilization and season-average grower price, United States, 1980 to date"/>
    <hyperlink ref="A9" location="'tabb-8'!A1" display="Table B-8--Apricots: Production, utilization, and season-average grower price, United States, 1980 to date"/>
    <hyperlink ref="A10" location="'tabb-9'!A1" display="Table B-9--Avocados: Production, season-average grower price, and value, by State, 1980/81 to date"/>
    <hyperlink ref="A11" location="tabb10!A1" display="Table B-10--Bananas: Number of farms, acreage, production, price, and value, Hawaii, 1980 to date"/>
    <hyperlink ref="A12" location="tabb11!A1" display="Table B-11--Cherries, sweet: Production, utilization, and season-average grower price, United States, 1980 to date"/>
    <hyperlink ref="A13" location="tabb12!A1" display="Table B-12--Cherries, tart: Production, utilization, season-average grower price, United States, 1980 to date"/>
    <hyperlink ref="A14" location="tabb13!A1" display="Table B-13--Figs: Production, utilization, and season-average grower price, California, 1980 to date"/>
    <hyperlink ref="A15" location="tabb14!A1" display="Table B-14--Grapes: Production, utilization, and season-average grower price, United States, 1980 to date "/>
    <hyperlink ref="A16" location="tabb15!A1" display="Table B-15--Grapes: Utilized production and season-average grower price, California, 1980 to date 1/"/>
    <hyperlink ref="A17" location="tabb16!A1" display="Table B-16--Grapes: Processed utilization and season-average grower price, United States, 1980 to date"/>
    <hyperlink ref="A18" location="tabb17!A1" display="Table B-17--Grapes: Monthly prices received by growers, United States, 1995 to date"/>
    <hyperlink ref="A19" location="tabb18!A1" display="Table B-18--Guavas: Total processed, farm production, price and value, Hawaii, 1980 to date"/>
    <hyperlink ref="A20" location="tabb19!A1" display="Table B-19--Kiwifruit: Acreage, production, season-average grower price, and value, California, 1980 to date "/>
    <hyperlink ref="A21" location="tabb20!A1" display="Table B-20--Nectarines: Production, utilization, and season-average grower price, California, 1980 to date"/>
    <hyperlink ref="A22" location="tabb21!A1" display="Table B-21--Nectarines, Production, utilization, and season-average grower price, Washington, 2005 to date"/>
    <hyperlink ref="A23" location="tabb22!A1" display="Table B-22--Olives: Bearing acreage, production, utilization, season-average grower price, and value, California, 1980 to date"/>
    <hyperlink ref="A24" location="tabb23!A1" display="Table B-23--Papayas: Acreage, yield per acre, production, utilization, and season-average grower price, Hawaii, 1980 to date"/>
    <hyperlink ref="A25" location="tabb24!A1" display="Table B-24--Peaches: Production, utilization, and season-average grower price, United States, 1980 to date"/>
    <hyperlink ref="A26" location="tabb25!A1" display="Table B-25--Peaches, fresh: Monthly prices received by growers, United States, 1980 to date"/>
    <hyperlink ref="A27" location="tabb26!A1" display="Table B-26--Peaches: Processed utilization, and season-average grower price, United States, 1980 to date"/>
    <hyperlink ref="A28" location="tabb27!A1" display="Table B-27--All pears: Production, utilization, and season-average grower price, United States, 1980 to date"/>
    <hyperlink ref="A29" location="tabb28!A1" display="Table B-28--Bartlett pears: Production, utilization, and season-average grower price, Unites States, 1980 to date"/>
    <hyperlink ref="A30" location="tabb29!A1" display="Table B-29--Pears, fresh: Monthly prices received by growers, United States, 1980 to date"/>
    <hyperlink ref="A31" location="tabb30!A1" display="Table B-30--Pineapples: Number of farms, acreage, production, disposition, price, and value, Hawaii, 1980 to 2010"/>
    <hyperlink ref="A32" location="tabb31!A1" display="Table B-31--Plums: Acreage, production, season-average grower price, and value, California, 1980 to date"/>
    <hyperlink ref="A33" location="tabb32!A1" display="Table B-32--Prunes (dried): Acreage, production, season-average grower price, and value, California, 1980 to date"/>
    <hyperlink ref="A34" location="tabb33!A1" display="Table B-33--Prunes and plums: Prunes and plums: Production, utilization, and season-average grower price, four States, 1980 to date "/>
  </hyperlinks>
  <pageMargins left="0.7" right="0.7" top="0.75" bottom="0.75" header="0.3" footer="0.3"/>
  <pageSetup scale="9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5"/>
  <sheetViews>
    <sheetView showGridLines="0" topLeftCell="A45" zoomScaleNormal="100" workbookViewId="0">
      <selection activeCell="G57" sqref="G57"/>
    </sheetView>
  </sheetViews>
  <sheetFormatPr defaultColWidth="9.7109375" defaultRowHeight="12"/>
  <cols>
    <col min="1" max="1" width="7.85546875" customWidth="1"/>
    <col min="2" max="4" width="10.140625" customWidth="1"/>
    <col min="5" max="5" width="1.7109375" customWidth="1"/>
    <col min="6" max="8" width="10.140625" customWidth="1"/>
    <col min="9" max="9" width="1.7109375" customWidth="1"/>
    <col min="10" max="12" width="10.140625" customWidth="1"/>
  </cols>
  <sheetData>
    <row r="1" spans="1:12">
      <c r="A1" s="1" t="s">
        <v>131</v>
      </c>
      <c r="B1" s="2"/>
      <c r="C1" s="2"/>
      <c r="D1" s="2"/>
      <c r="E1" s="2"/>
      <c r="F1" s="2"/>
      <c r="G1" s="2"/>
      <c r="H1" s="2"/>
      <c r="I1" s="2"/>
      <c r="J1" s="2"/>
      <c r="K1" s="2"/>
      <c r="L1" s="2"/>
    </row>
    <row r="2" spans="1:12">
      <c r="A2" s="112" t="s">
        <v>132</v>
      </c>
      <c r="B2" s="35" t="s">
        <v>133</v>
      </c>
      <c r="C2" s="88"/>
      <c r="D2" s="35"/>
      <c r="E2" s="112"/>
      <c r="F2" s="35" t="s">
        <v>134</v>
      </c>
      <c r="G2" s="88"/>
      <c r="H2" s="35"/>
      <c r="I2" s="112"/>
      <c r="J2" s="561" t="s">
        <v>135</v>
      </c>
      <c r="K2" s="561"/>
      <c r="L2" s="561"/>
    </row>
    <row r="3" spans="1:12">
      <c r="A3" s="110"/>
      <c r="B3" s="6" t="s">
        <v>91</v>
      </c>
      <c r="C3" s="6" t="s">
        <v>125</v>
      </c>
      <c r="D3" s="6" t="s">
        <v>136</v>
      </c>
      <c r="E3" s="110"/>
      <c r="F3" s="6" t="s">
        <v>91</v>
      </c>
      <c r="G3" s="6" t="s">
        <v>125</v>
      </c>
      <c r="H3" s="6" t="s">
        <v>136</v>
      </c>
      <c r="I3" s="110"/>
      <c r="J3" s="6" t="s">
        <v>91</v>
      </c>
      <c r="K3" s="6" t="s">
        <v>125</v>
      </c>
      <c r="L3" s="6" t="s">
        <v>136</v>
      </c>
    </row>
    <row r="4" spans="1:12" ht="3.95" customHeight="1">
      <c r="A4" s="111"/>
      <c r="B4" s="8"/>
      <c r="C4" s="8"/>
      <c r="D4" s="8"/>
      <c r="E4" s="111"/>
      <c r="F4" s="8"/>
      <c r="G4" s="8"/>
      <c r="H4" s="8"/>
      <c r="I4" s="111"/>
      <c r="J4" s="8"/>
      <c r="K4" s="8"/>
      <c r="L4" s="8"/>
    </row>
    <row r="5" spans="1:12" ht="11.1" customHeight="1">
      <c r="A5" s="4"/>
      <c r="B5" s="89" t="s">
        <v>137</v>
      </c>
      <c r="C5" s="89" t="s">
        <v>128</v>
      </c>
      <c r="D5" s="12" t="s">
        <v>138</v>
      </c>
      <c r="E5" s="161"/>
      <c r="F5" s="89" t="s">
        <v>137</v>
      </c>
      <c r="G5" s="89" t="s">
        <v>128</v>
      </c>
      <c r="H5" s="12" t="s">
        <v>138</v>
      </c>
      <c r="I5" s="161"/>
      <c r="J5" s="89" t="s">
        <v>137</v>
      </c>
      <c r="K5" s="89" t="s">
        <v>128</v>
      </c>
      <c r="L5" s="12" t="s">
        <v>138</v>
      </c>
    </row>
    <row r="6" spans="1:12" ht="3" customHeight="1">
      <c r="A6" s="4"/>
      <c r="B6" s="4"/>
      <c r="C6" s="207"/>
      <c r="D6" s="4"/>
      <c r="E6" s="4"/>
      <c r="F6" s="4"/>
      <c r="G6" s="207"/>
      <c r="H6" s="4"/>
      <c r="I6" s="4"/>
      <c r="J6" s="4"/>
      <c r="K6" s="207"/>
      <c r="L6" s="4"/>
    </row>
    <row r="7" spans="1:12" ht="10.15" customHeight="1">
      <c r="A7" s="112" t="s">
        <v>139</v>
      </c>
      <c r="B7" s="79">
        <v>238000</v>
      </c>
      <c r="C7" s="13">
        <v>357</v>
      </c>
      <c r="D7" s="79">
        <v>84966</v>
      </c>
      <c r="E7" s="4"/>
      <c r="F7" s="79">
        <v>30800</v>
      </c>
      <c r="G7" s="13">
        <v>529</v>
      </c>
      <c r="H7" s="79">
        <v>16293</v>
      </c>
      <c r="I7" s="4"/>
      <c r="J7" s="79">
        <f t="shared" ref="J7:J12" si="0">B7+F7</f>
        <v>268800</v>
      </c>
      <c r="K7" s="13">
        <v>377</v>
      </c>
      <c r="L7" s="79">
        <f>D7+H7</f>
        <v>101259</v>
      </c>
    </row>
    <row r="8" spans="1:12" ht="10.15" customHeight="1">
      <c r="A8" s="112" t="s">
        <v>140</v>
      </c>
      <c r="B8" s="79">
        <v>157000</v>
      </c>
      <c r="C8" s="13">
        <v>689</v>
      </c>
      <c r="D8" s="79">
        <v>108173</v>
      </c>
      <c r="E8" s="4"/>
      <c r="F8" s="79">
        <v>25800</v>
      </c>
      <c r="G8" s="13">
        <v>501</v>
      </c>
      <c r="H8" s="79">
        <v>12926</v>
      </c>
      <c r="I8" s="4"/>
      <c r="J8" s="79">
        <f t="shared" si="0"/>
        <v>182800</v>
      </c>
      <c r="K8" s="13">
        <v>662</v>
      </c>
      <c r="L8" s="79">
        <f>D8+H8</f>
        <v>121099</v>
      </c>
    </row>
    <row r="9" spans="1:12" ht="10.15" customHeight="1">
      <c r="A9" s="112" t="s">
        <v>141</v>
      </c>
      <c r="B9" s="79">
        <v>202000</v>
      </c>
      <c r="C9" s="13">
        <v>460</v>
      </c>
      <c r="D9" s="79">
        <v>92920</v>
      </c>
      <c r="E9" s="4"/>
      <c r="F9" s="79">
        <v>34700</v>
      </c>
      <c r="G9" s="13">
        <v>480</v>
      </c>
      <c r="H9" s="79">
        <v>16658</v>
      </c>
      <c r="I9" s="4"/>
      <c r="J9" s="79">
        <f t="shared" si="0"/>
        <v>236700</v>
      </c>
      <c r="K9" s="13">
        <v>463</v>
      </c>
      <c r="L9" s="79">
        <v>109578</v>
      </c>
    </row>
    <row r="10" spans="1:12" ht="10.15" customHeight="1">
      <c r="A10" s="112" t="s">
        <v>142</v>
      </c>
      <c r="B10" s="79">
        <v>247000</v>
      </c>
      <c r="C10" s="13">
        <v>370</v>
      </c>
      <c r="D10" s="79">
        <v>91390</v>
      </c>
      <c r="E10" s="4"/>
      <c r="F10" s="79">
        <v>27000</v>
      </c>
      <c r="G10" s="13">
        <v>460</v>
      </c>
      <c r="H10" s="79">
        <v>12409</v>
      </c>
      <c r="I10" s="4"/>
      <c r="J10" s="79">
        <f t="shared" si="0"/>
        <v>274000</v>
      </c>
      <c r="K10" s="13">
        <v>379</v>
      </c>
      <c r="L10" s="79">
        <f>D10+H10</f>
        <v>103799</v>
      </c>
    </row>
    <row r="11" spans="1:12" ht="10.15" customHeight="1">
      <c r="A11" s="112" t="s">
        <v>143</v>
      </c>
      <c r="B11" s="79">
        <v>200000</v>
      </c>
      <c r="C11" s="13">
        <v>582</v>
      </c>
      <c r="D11" s="79">
        <v>116400</v>
      </c>
      <c r="E11" s="4"/>
      <c r="F11" s="79">
        <v>29500</v>
      </c>
      <c r="G11" s="13">
        <v>390</v>
      </c>
      <c r="H11" s="79">
        <v>11496</v>
      </c>
      <c r="I11" s="4"/>
      <c r="J11" s="79">
        <f t="shared" si="0"/>
        <v>229500</v>
      </c>
      <c r="K11" s="13">
        <v>557</v>
      </c>
      <c r="L11" s="79">
        <f>D11+H11</f>
        <v>127896</v>
      </c>
    </row>
    <row r="12" spans="1:12" ht="10.15" customHeight="1">
      <c r="A12" s="112" t="s">
        <v>144</v>
      </c>
      <c r="B12" s="79">
        <v>160000</v>
      </c>
      <c r="C12" s="13">
        <v>1020</v>
      </c>
      <c r="D12" s="79">
        <v>163200</v>
      </c>
      <c r="E12" s="4"/>
      <c r="F12" s="79">
        <v>28500</v>
      </c>
      <c r="G12" s="13">
        <v>576</v>
      </c>
      <c r="H12" s="79">
        <v>16415</v>
      </c>
      <c r="I12" s="4"/>
      <c r="J12" s="79">
        <f t="shared" si="0"/>
        <v>188500</v>
      </c>
      <c r="K12" s="13">
        <v>953</v>
      </c>
      <c r="L12" s="79">
        <f>D12+H12</f>
        <v>179615</v>
      </c>
    </row>
    <row r="13" spans="1:12" ht="3" customHeight="1">
      <c r="A13" s="112"/>
      <c r="B13" s="79"/>
      <c r="C13" s="13"/>
      <c r="D13" s="79"/>
      <c r="E13" s="4"/>
      <c r="F13" s="79"/>
      <c r="G13" s="13"/>
      <c r="H13" s="79"/>
      <c r="I13" s="4"/>
      <c r="J13" s="79"/>
      <c r="K13" s="13"/>
      <c r="L13" s="79"/>
    </row>
    <row r="14" spans="1:12" ht="10.15" customHeight="1">
      <c r="A14" s="112" t="s">
        <v>145</v>
      </c>
      <c r="B14" s="79">
        <v>278000</v>
      </c>
      <c r="C14" s="13">
        <v>338</v>
      </c>
      <c r="D14" s="79">
        <v>93964</v>
      </c>
      <c r="E14" s="4"/>
      <c r="F14" s="79">
        <v>24700</v>
      </c>
      <c r="G14" s="13">
        <v>412</v>
      </c>
      <c r="H14" s="79">
        <v>10176</v>
      </c>
      <c r="I14" s="4"/>
      <c r="J14" s="79">
        <f>B14+F14</f>
        <v>302700</v>
      </c>
      <c r="K14" s="13">
        <v>344</v>
      </c>
      <c r="L14" s="79">
        <f>D14+H14</f>
        <v>104140</v>
      </c>
    </row>
    <row r="15" spans="1:12" ht="10.15" customHeight="1">
      <c r="A15" s="112" t="s">
        <v>146</v>
      </c>
      <c r="B15" s="79">
        <v>180000</v>
      </c>
      <c r="C15" s="13">
        <v>1140</v>
      </c>
      <c r="D15" s="79">
        <v>205200</v>
      </c>
      <c r="E15" s="4"/>
      <c r="F15" s="79">
        <v>29000</v>
      </c>
      <c r="G15" s="13">
        <v>312</v>
      </c>
      <c r="H15" s="79">
        <v>9048</v>
      </c>
      <c r="I15" s="4"/>
      <c r="J15" s="79">
        <f>B15+F15</f>
        <v>209000</v>
      </c>
      <c r="K15" s="13">
        <v>1030</v>
      </c>
      <c r="L15" s="79">
        <f>D15+H15</f>
        <v>214248</v>
      </c>
    </row>
    <row r="16" spans="1:12" ht="10.15" customHeight="1">
      <c r="A16" s="112" t="s">
        <v>147</v>
      </c>
      <c r="B16" s="79">
        <v>165000</v>
      </c>
      <c r="C16" s="13">
        <v>1260</v>
      </c>
      <c r="D16" s="79">
        <v>207900</v>
      </c>
      <c r="E16" s="4"/>
      <c r="F16" s="79">
        <v>27000</v>
      </c>
      <c r="G16" s="13">
        <v>436</v>
      </c>
      <c r="H16" s="79">
        <v>11772</v>
      </c>
      <c r="I16" s="4"/>
      <c r="J16" s="79">
        <v>192600</v>
      </c>
      <c r="K16" s="13">
        <v>1140</v>
      </c>
      <c r="L16" s="79">
        <v>220110</v>
      </c>
    </row>
    <row r="17" spans="1:12" ht="10.15" customHeight="1">
      <c r="A17" s="112" t="s">
        <v>148</v>
      </c>
      <c r="B17" s="79">
        <v>105000</v>
      </c>
      <c r="C17" s="13">
        <v>2280</v>
      </c>
      <c r="D17" s="79">
        <v>239400</v>
      </c>
      <c r="E17" s="4"/>
      <c r="F17" s="79">
        <v>33500</v>
      </c>
      <c r="G17" s="13">
        <v>332</v>
      </c>
      <c r="H17" s="79">
        <v>11122</v>
      </c>
      <c r="I17" s="4"/>
      <c r="J17" s="79">
        <v>139050</v>
      </c>
      <c r="K17" s="13">
        <v>1800</v>
      </c>
      <c r="L17" s="79">
        <v>250940</v>
      </c>
    </row>
    <row r="18" spans="1:12" ht="10.15" customHeight="1">
      <c r="A18" s="112" t="s">
        <v>149</v>
      </c>
      <c r="B18" s="79">
        <v>136000</v>
      </c>
      <c r="C18" s="13">
        <v>1410</v>
      </c>
      <c r="D18" s="79">
        <v>191760</v>
      </c>
      <c r="E18" s="4"/>
      <c r="F18" s="79">
        <v>19600</v>
      </c>
      <c r="G18" s="13">
        <v>684</v>
      </c>
      <c r="H18" s="79">
        <v>13406</v>
      </c>
      <c r="I18" s="4"/>
      <c r="J18" s="79">
        <v>156050</v>
      </c>
      <c r="K18" s="13">
        <v>1320</v>
      </c>
      <c r="L18" s="79">
        <v>205571</v>
      </c>
    </row>
    <row r="19" spans="1:12" ht="10.15" customHeight="1">
      <c r="A19" s="112" t="s">
        <v>150</v>
      </c>
      <c r="B19" s="79">
        <v>156000</v>
      </c>
      <c r="C19" s="13">
        <v>1170</v>
      </c>
      <c r="D19" s="79">
        <v>182520</v>
      </c>
      <c r="E19" s="4"/>
      <c r="F19" s="79">
        <v>28300</v>
      </c>
      <c r="G19" s="13">
        <v>476</v>
      </c>
      <c r="H19" s="79">
        <v>13471</v>
      </c>
      <c r="I19" s="4"/>
      <c r="J19" s="79">
        <v>184720</v>
      </c>
      <c r="K19" s="13">
        <v>1060</v>
      </c>
      <c r="L19" s="79">
        <v>196386</v>
      </c>
    </row>
    <row r="20" spans="1:12" ht="3" customHeight="1">
      <c r="A20" s="112"/>
      <c r="B20" s="79"/>
      <c r="C20" s="13"/>
      <c r="D20" s="79"/>
      <c r="E20" s="4"/>
      <c r="F20" s="79"/>
      <c r="G20" s="13"/>
      <c r="H20" s="79"/>
      <c r="I20" s="4"/>
      <c r="J20" s="79"/>
      <c r="K20" s="13"/>
      <c r="L20" s="79"/>
    </row>
    <row r="21" spans="1:12" ht="10.15" customHeight="1">
      <c r="A21" s="112" t="s">
        <v>151</v>
      </c>
      <c r="B21" s="79">
        <v>284000</v>
      </c>
      <c r="C21" s="13">
        <v>400</v>
      </c>
      <c r="D21" s="79">
        <v>113600</v>
      </c>
      <c r="E21" s="4"/>
      <c r="F21" s="79">
        <v>7200</v>
      </c>
      <c r="G21" s="13">
        <v>583</v>
      </c>
      <c r="H21" s="79">
        <v>4198</v>
      </c>
      <c r="I21" s="4"/>
      <c r="J21" s="79">
        <v>291550</v>
      </c>
      <c r="K21" s="13">
        <v>405</v>
      </c>
      <c r="L21" s="79">
        <v>118120</v>
      </c>
    </row>
    <row r="22" spans="1:12" ht="10.15" customHeight="1">
      <c r="A22" s="112" t="s">
        <v>152</v>
      </c>
      <c r="B22" s="79">
        <v>139000</v>
      </c>
      <c r="C22" s="13">
        <v>1810</v>
      </c>
      <c r="D22" s="79">
        <v>251590</v>
      </c>
      <c r="E22" s="4"/>
      <c r="F22" s="79">
        <v>4400</v>
      </c>
      <c r="G22" s="13">
        <v>820</v>
      </c>
      <c r="H22" s="79">
        <v>3608</v>
      </c>
      <c r="I22" s="4"/>
      <c r="J22" s="79">
        <v>143650</v>
      </c>
      <c r="K22" s="13">
        <v>1780</v>
      </c>
      <c r="L22" s="79">
        <v>255418</v>
      </c>
    </row>
    <row r="23" spans="1:12" ht="10.15" customHeight="1">
      <c r="A23" s="112" t="s">
        <v>153</v>
      </c>
      <c r="B23" s="79">
        <v>155000</v>
      </c>
      <c r="C23" s="13">
        <v>1480</v>
      </c>
      <c r="D23" s="79">
        <v>229894</v>
      </c>
      <c r="E23" s="4"/>
      <c r="F23" s="79">
        <v>20000</v>
      </c>
      <c r="G23" s="13">
        <v>616</v>
      </c>
      <c r="H23" s="79">
        <v>12320</v>
      </c>
      <c r="I23" s="4"/>
      <c r="J23" s="79">
        <v>175250</v>
      </c>
      <c r="K23" s="13">
        <v>1380</v>
      </c>
      <c r="L23" s="79">
        <v>242464</v>
      </c>
    </row>
    <row r="24" spans="1:12" ht="10.15" customHeight="1">
      <c r="A24" s="111" t="s">
        <v>154</v>
      </c>
      <c r="B24" s="82">
        <v>171000</v>
      </c>
      <c r="C24" s="15">
        <v>1370</v>
      </c>
      <c r="D24" s="82">
        <v>234831</v>
      </c>
      <c r="E24" s="7"/>
      <c r="F24" s="82">
        <v>19000</v>
      </c>
      <c r="G24" s="15">
        <v>596</v>
      </c>
      <c r="H24" s="82">
        <v>11324</v>
      </c>
      <c r="I24" s="7"/>
      <c r="J24" s="82">
        <v>190250</v>
      </c>
      <c r="K24" s="15">
        <v>1300</v>
      </c>
      <c r="L24" s="82">
        <v>246428</v>
      </c>
    </row>
    <row r="25" spans="1:12" ht="10.15" customHeight="1">
      <c r="A25" s="111" t="s">
        <v>155</v>
      </c>
      <c r="B25" s="82">
        <v>167000</v>
      </c>
      <c r="C25" s="15">
        <v>1560</v>
      </c>
      <c r="D25" s="82">
        <v>260162</v>
      </c>
      <c r="E25" s="7"/>
      <c r="F25" s="82">
        <v>23500</v>
      </c>
      <c r="G25" s="15">
        <v>528</v>
      </c>
      <c r="H25" s="82">
        <v>12408</v>
      </c>
      <c r="I25" s="7"/>
      <c r="J25" s="82">
        <v>190700</v>
      </c>
      <c r="K25" s="15">
        <v>1430</v>
      </c>
      <c r="L25" s="82">
        <v>272784</v>
      </c>
    </row>
    <row r="26" spans="1:12" ht="10.15" customHeight="1">
      <c r="A26" s="77" t="s">
        <v>156</v>
      </c>
      <c r="B26" s="82">
        <v>154000</v>
      </c>
      <c r="C26" s="15">
        <v>1710</v>
      </c>
      <c r="D26" s="82">
        <v>263473</v>
      </c>
      <c r="E26" s="7"/>
      <c r="F26" s="82">
        <v>24000</v>
      </c>
      <c r="G26" s="15">
        <v>584</v>
      </c>
      <c r="H26" s="82">
        <v>14016</v>
      </c>
      <c r="I26" s="7"/>
      <c r="J26" s="82">
        <v>178250</v>
      </c>
      <c r="K26" s="15">
        <v>1560</v>
      </c>
      <c r="L26" s="82">
        <v>277754</v>
      </c>
    </row>
    <row r="27" spans="1:12" ht="3" customHeight="1">
      <c r="A27" s="77"/>
      <c r="B27" s="82"/>
      <c r="C27" s="15"/>
      <c r="D27" s="82"/>
      <c r="E27" s="7"/>
      <c r="F27" s="82"/>
      <c r="G27" s="15"/>
      <c r="H27" s="82"/>
      <c r="I27" s="7"/>
      <c r="J27" s="82"/>
      <c r="K27" s="15"/>
      <c r="L27" s="82"/>
    </row>
    <row r="28" spans="1:12" ht="10.15" customHeight="1">
      <c r="A28" s="77" t="s">
        <v>157</v>
      </c>
      <c r="B28" s="82">
        <v>136000</v>
      </c>
      <c r="C28" s="15">
        <v>2400</v>
      </c>
      <c r="D28" s="82">
        <v>327002</v>
      </c>
      <c r="E28" s="7"/>
      <c r="F28" s="82">
        <v>23000</v>
      </c>
      <c r="G28" s="15">
        <v>716</v>
      </c>
      <c r="H28" s="82">
        <v>16468</v>
      </c>
      <c r="I28" s="7"/>
      <c r="J28" s="82">
        <v>159250</v>
      </c>
      <c r="K28" s="15">
        <v>2160</v>
      </c>
      <c r="L28" s="82">
        <v>343730</v>
      </c>
    </row>
    <row r="29" spans="1:12" ht="10.15" customHeight="1">
      <c r="A29" s="111" t="s">
        <v>158</v>
      </c>
      <c r="B29" s="82">
        <v>161000</v>
      </c>
      <c r="C29" s="15">
        <v>2110</v>
      </c>
      <c r="D29" s="82">
        <v>339594</v>
      </c>
      <c r="E29" s="7"/>
      <c r="F29" s="82">
        <v>22000</v>
      </c>
      <c r="G29" s="15">
        <v>748</v>
      </c>
      <c r="H29" s="82">
        <v>16456</v>
      </c>
      <c r="I29" s="7"/>
      <c r="J29" s="82">
        <v>183300</v>
      </c>
      <c r="K29" s="15">
        <v>1950</v>
      </c>
      <c r="L29" s="82">
        <v>356410</v>
      </c>
    </row>
    <row r="30" spans="1:12" ht="10.15" customHeight="1">
      <c r="A30" s="111" t="s">
        <v>159</v>
      </c>
      <c r="B30" s="82">
        <v>213000</v>
      </c>
      <c r="C30" s="15">
        <v>1480</v>
      </c>
      <c r="D30" s="82">
        <v>315842</v>
      </c>
      <c r="E30" s="7"/>
      <c r="F30" s="82">
        <v>26000</v>
      </c>
      <c r="G30" s="15">
        <v>584</v>
      </c>
      <c r="H30" s="82">
        <v>15184</v>
      </c>
      <c r="I30" s="7"/>
      <c r="J30" s="82">
        <v>239320</v>
      </c>
      <c r="K30" s="15">
        <v>1400</v>
      </c>
      <c r="L30" s="82">
        <v>331397</v>
      </c>
    </row>
    <row r="31" spans="1:12" ht="10.15" customHeight="1">
      <c r="A31" s="111" t="s">
        <v>160</v>
      </c>
      <c r="B31" s="82">
        <v>200000</v>
      </c>
      <c r="C31" s="15">
        <v>1790</v>
      </c>
      <c r="D31" s="82">
        <v>358000</v>
      </c>
      <c r="E31" s="7"/>
      <c r="F31" s="82">
        <v>23000</v>
      </c>
      <c r="G31" s="15">
        <v>676</v>
      </c>
      <c r="H31" s="82">
        <v>15548</v>
      </c>
      <c r="I31" s="7"/>
      <c r="J31" s="82">
        <v>223300</v>
      </c>
      <c r="K31" s="15">
        <v>1670</v>
      </c>
      <c r="L31" s="82">
        <v>373890</v>
      </c>
    </row>
    <row r="32" spans="1:12" ht="10.15" customHeight="1">
      <c r="A32" s="111" t="s">
        <v>161</v>
      </c>
      <c r="B32" s="82">
        <v>168000</v>
      </c>
      <c r="C32" s="15">
        <v>2170</v>
      </c>
      <c r="D32" s="82">
        <v>364560</v>
      </c>
      <c r="E32" s="7"/>
      <c r="F32" s="82">
        <v>31000</v>
      </c>
      <c r="G32" s="15">
        <v>556</v>
      </c>
      <c r="H32" s="82">
        <v>17236</v>
      </c>
      <c r="I32" s="7"/>
      <c r="J32" s="82">
        <v>199350</v>
      </c>
      <c r="K32" s="15">
        <v>1920</v>
      </c>
      <c r="L32" s="82">
        <v>382188</v>
      </c>
    </row>
    <row r="33" spans="1:12" ht="10.15" customHeight="1">
      <c r="A33" s="111" t="s">
        <v>162</v>
      </c>
      <c r="B33" s="82">
        <v>216000</v>
      </c>
      <c r="C33" s="15">
        <v>1760</v>
      </c>
      <c r="D33" s="82">
        <v>380160</v>
      </c>
      <c r="E33" s="7"/>
      <c r="F33" s="82">
        <v>17000</v>
      </c>
      <c r="G33" s="15">
        <v>808</v>
      </c>
      <c r="H33" s="82">
        <v>13736</v>
      </c>
      <c r="I33" s="7"/>
      <c r="J33" s="82">
        <v>233380</v>
      </c>
      <c r="K33" s="15">
        <v>1690</v>
      </c>
      <c r="L33" s="82">
        <v>394367</v>
      </c>
    </row>
    <row r="34" spans="1:12" ht="3" customHeight="1">
      <c r="A34" s="111"/>
      <c r="B34" s="82"/>
      <c r="C34" s="15"/>
      <c r="D34" s="82"/>
      <c r="E34" s="7"/>
      <c r="F34" s="82"/>
      <c r="G34" s="15"/>
      <c r="H34" s="82"/>
      <c r="I34" s="7"/>
      <c r="J34" s="82"/>
      <c r="K34" s="15"/>
      <c r="L34" s="82"/>
    </row>
    <row r="35" spans="1:12" ht="10.15" customHeight="1">
      <c r="A35" s="111" t="s">
        <v>163</v>
      </c>
      <c r="B35" s="82">
        <v>151000</v>
      </c>
      <c r="C35" s="15">
        <v>1830</v>
      </c>
      <c r="D35" s="82">
        <v>276330</v>
      </c>
      <c r="E35" s="7"/>
      <c r="F35" s="82">
        <v>28000</v>
      </c>
      <c r="G35" s="15">
        <v>516</v>
      </c>
      <c r="H35" s="82">
        <v>14448</v>
      </c>
      <c r="I35" s="7"/>
      <c r="J35" s="82">
        <v>179370</v>
      </c>
      <c r="K35" s="15">
        <v>1620</v>
      </c>
      <c r="L35" s="82">
        <v>291244</v>
      </c>
    </row>
    <row r="36" spans="1:12" ht="10.15" customHeight="1">
      <c r="A36" s="111" t="s">
        <v>164</v>
      </c>
      <c r="B36" s="82">
        <v>300000</v>
      </c>
      <c r="C36" s="15">
        <v>1140</v>
      </c>
      <c r="D36" s="82">
        <v>342000</v>
      </c>
      <c r="E36" s="7"/>
      <c r="F36" s="82">
        <v>12000</v>
      </c>
      <c r="G36" s="15">
        <v>940</v>
      </c>
      <c r="H36" s="82">
        <v>11280</v>
      </c>
      <c r="I36" s="7"/>
      <c r="J36" s="82">
        <v>312400</v>
      </c>
      <c r="K36" s="15">
        <v>1130</v>
      </c>
      <c r="L36" s="82">
        <v>353808</v>
      </c>
    </row>
    <row r="37" spans="1:12" ht="10.15" customHeight="1">
      <c r="A37" s="111" t="s">
        <v>165</v>
      </c>
      <c r="B37" s="82">
        <v>132000</v>
      </c>
      <c r="C37" s="15">
        <v>1890</v>
      </c>
      <c r="D37" s="82">
        <v>249480</v>
      </c>
      <c r="E37" s="7"/>
      <c r="F37" s="82">
        <v>14000</v>
      </c>
      <c r="G37" s="15">
        <v>912</v>
      </c>
      <c r="H37" s="82">
        <v>12768</v>
      </c>
      <c r="I37" s="7"/>
      <c r="J37" s="82">
        <v>146510</v>
      </c>
      <c r="K37" s="15">
        <v>1800</v>
      </c>
      <c r="L37" s="82">
        <v>262942</v>
      </c>
    </row>
    <row r="38" spans="1:12" ht="10.15" customHeight="1">
      <c r="A38" s="111" t="s">
        <v>166</v>
      </c>
      <c r="B38" s="82">
        <v>165000</v>
      </c>
      <c r="C38" s="15">
        <v>1990</v>
      </c>
      <c r="D38" s="82">
        <v>328350</v>
      </c>
      <c r="E38" s="7"/>
      <c r="F38" s="82">
        <v>27500</v>
      </c>
      <c r="G38" s="15">
        <v>440</v>
      </c>
      <c r="H38" s="82">
        <v>12100</v>
      </c>
      <c r="I38" s="7"/>
      <c r="J38" s="82">
        <v>193080</v>
      </c>
      <c r="K38" s="15">
        <v>1770</v>
      </c>
      <c r="L38" s="82">
        <v>341239</v>
      </c>
    </row>
    <row r="39" spans="1:12" ht="10.15" customHeight="1">
      <c r="A39" s="111" t="s">
        <v>167</v>
      </c>
      <c r="B39" s="82">
        <v>88000</v>
      </c>
      <c r="C39" s="15">
        <v>2280</v>
      </c>
      <c r="D39" s="82">
        <v>200640</v>
      </c>
      <c r="E39" s="7"/>
      <c r="F39" s="82">
        <v>27450</v>
      </c>
      <c r="G39" s="15">
        <v>480</v>
      </c>
      <c r="H39" s="82">
        <v>13176</v>
      </c>
      <c r="I39" s="7"/>
      <c r="J39" s="82">
        <v>115950</v>
      </c>
      <c r="K39" s="15">
        <v>1850</v>
      </c>
      <c r="L39" s="82">
        <v>214546</v>
      </c>
    </row>
    <row r="40" spans="1:12" ht="10.15" customHeight="1">
      <c r="A40" s="111" t="s">
        <v>168</v>
      </c>
      <c r="B40" s="82">
        <v>274800</v>
      </c>
      <c r="C40" s="15">
        <v>1510</v>
      </c>
      <c r="D40" s="82">
        <v>414948</v>
      </c>
      <c r="E40" s="7"/>
      <c r="F40" s="82">
        <v>23200</v>
      </c>
      <c r="G40" s="15">
        <v>600</v>
      </c>
      <c r="H40" s="82">
        <v>13920</v>
      </c>
      <c r="I40" s="7"/>
      <c r="J40" s="82">
        <v>298520</v>
      </c>
      <c r="K40" s="15">
        <v>1440</v>
      </c>
      <c r="L40" s="82">
        <v>429586</v>
      </c>
    </row>
    <row r="41" spans="1:12" ht="10.15" customHeight="1">
      <c r="A41" s="111" t="s">
        <v>169</v>
      </c>
      <c r="B41" s="82">
        <v>151500</v>
      </c>
      <c r="C41" s="15">
        <v>3040</v>
      </c>
      <c r="D41" s="82">
        <v>460560</v>
      </c>
      <c r="E41" s="7"/>
      <c r="F41" s="82">
        <v>22500</v>
      </c>
      <c r="G41" s="15">
        <v>800</v>
      </c>
      <c r="H41" s="82">
        <v>18000</v>
      </c>
      <c r="I41" s="7"/>
      <c r="J41" s="82">
        <v>174330</v>
      </c>
      <c r="K41" s="15">
        <v>2750</v>
      </c>
      <c r="L41" s="82">
        <v>479068</v>
      </c>
    </row>
    <row r="42" spans="1:12" ht="10.15" customHeight="1">
      <c r="A42" s="111" t="s">
        <v>170</v>
      </c>
      <c r="B42" s="82">
        <v>231500</v>
      </c>
      <c r="C42" s="15">
        <v>1650</v>
      </c>
      <c r="D42" s="82">
        <v>381975</v>
      </c>
      <c r="E42" s="7"/>
      <c r="F42" s="82">
        <v>31100</v>
      </c>
      <c r="G42" s="15">
        <v>756</v>
      </c>
      <c r="H42" s="82">
        <v>23512</v>
      </c>
      <c r="I42" s="7"/>
      <c r="J42" s="82">
        <v>262950</v>
      </c>
      <c r="K42" s="15">
        <v>1540</v>
      </c>
      <c r="L42" s="82">
        <v>406047</v>
      </c>
    </row>
    <row r="43" spans="1:12" ht="10.15" customHeight="1">
      <c r="A43" s="111" t="s">
        <v>171</v>
      </c>
      <c r="B43" s="208" t="s">
        <v>116</v>
      </c>
      <c r="C43" s="208" t="s">
        <v>172</v>
      </c>
      <c r="D43" s="208" t="s">
        <v>172</v>
      </c>
      <c r="E43" s="7"/>
      <c r="F43" s="208" t="s">
        <v>172</v>
      </c>
      <c r="G43" s="208" t="s">
        <v>173</v>
      </c>
      <c r="H43" s="208" t="s">
        <v>172</v>
      </c>
      <c r="I43" s="7"/>
      <c r="J43" s="208" t="s">
        <v>172</v>
      </c>
      <c r="K43" s="208" t="s">
        <v>172</v>
      </c>
      <c r="L43" s="208" t="s">
        <v>172</v>
      </c>
    </row>
    <row r="44" spans="1:12" ht="10.15" customHeight="1">
      <c r="A44" s="111" t="s">
        <v>174</v>
      </c>
      <c r="B44" s="209">
        <v>149000</v>
      </c>
      <c r="C44" s="210">
        <v>2240</v>
      </c>
      <c r="D44" s="209">
        <v>333760</v>
      </c>
      <c r="E44" s="211" t="s">
        <v>378</v>
      </c>
      <c r="F44" s="209">
        <v>33400</v>
      </c>
      <c r="G44" s="210">
        <v>796</v>
      </c>
      <c r="H44" s="209">
        <v>26586</v>
      </c>
      <c r="I44" s="211" t="s">
        <v>378</v>
      </c>
      <c r="J44" s="209">
        <v>182920</v>
      </c>
      <c r="K44" s="210">
        <v>1980</v>
      </c>
      <c r="L44" s="209">
        <v>361386</v>
      </c>
    </row>
    <row r="45" spans="1:12" ht="10.15" customHeight="1">
      <c r="A45" s="111" t="s">
        <v>175</v>
      </c>
      <c r="B45" s="209">
        <v>140000</v>
      </c>
      <c r="C45" s="210">
        <v>2170</v>
      </c>
      <c r="D45" s="209">
        <v>303800</v>
      </c>
      <c r="E45" s="211" t="s">
        <v>378</v>
      </c>
      <c r="F45" s="209">
        <v>32500</v>
      </c>
      <c r="G45" s="210">
        <v>656</v>
      </c>
      <c r="H45" s="209">
        <v>21320</v>
      </c>
      <c r="I45" s="211" t="s">
        <v>378</v>
      </c>
      <c r="J45" s="209">
        <v>172940</v>
      </c>
      <c r="K45" s="210">
        <v>1890</v>
      </c>
      <c r="L45" s="209">
        <v>326378</v>
      </c>
    </row>
    <row r="46" spans="1:12" ht="10.15" customHeight="1">
      <c r="A46" s="111" t="s">
        <v>377</v>
      </c>
      <c r="B46" s="209">
        <v>201000</v>
      </c>
      <c r="C46" s="210">
        <v>2050</v>
      </c>
      <c r="D46" s="209">
        <v>412050</v>
      </c>
      <c r="E46" s="211" t="s">
        <v>378</v>
      </c>
      <c r="F46" s="209">
        <v>27300</v>
      </c>
      <c r="G46" s="210">
        <v>745</v>
      </c>
      <c r="H46" s="209">
        <v>20339</v>
      </c>
      <c r="I46" s="211" t="s">
        <v>378</v>
      </c>
      <c r="J46" s="209">
        <v>228990</v>
      </c>
      <c r="K46" s="210">
        <v>1900</v>
      </c>
      <c r="L46" s="209">
        <v>433870</v>
      </c>
    </row>
    <row r="47" spans="1:12" ht="10.15" customHeight="1">
      <c r="A47" s="111" t="s">
        <v>387</v>
      </c>
      <c r="B47" s="209">
        <v>113000</v>
      </c>
      <c r="C47" s="210">
        <v>3140</v>
      </c>
      <c r="D47" s="209">
        <v>351240</v>
      </c>
      <c r="E47" s="211"/>
      <c r="F47" s="209">
        <v>24100</v>
      </c>
      <c r="G47" s="210">
        <v>798</v>
      </c>
      <c r="H47" s="209">
        <v>19080</v>
      </c>
      <c r="I47" s="211"/>
      <c r="J47" s="209">
        <v>138050</v>
      </c>
      <c r="K47" s="210">
        <v>2720</v>
      </c>
      <c r="L47" s="209">
        <v>372254</v>
      </c>
    </row>
    <row r="48" spans="1:12" ht="10.15" customHeight="1">
      <c r="A48" s="111" t="s">
        <v>401</v>
      </c>
      <c r="B48" s="209">
        <v>170000</v>
      </c>
      <c r="C48" s="210">
        <v>2260</v>
      </c>
      <c r="D48" s="209">
        <v>382460</v>
      </c>
      <c r="E48" s="211"/>
      <c r="F48" s="209">
        <v>16900</v>
      </c>
      <c r="G48" s="210">
        <v>477</v>
      </c>
      <c r="H48" s="209">
        <v>8014</v>
      </c>
      <c r="I48" s="211"/>
      <c r="J48" s="209">
        <v>187680</v>
      </c>
      <c r="K48" s="210">
        <v>2100</v>
      </c>
      <c r="L48" s="209">
        <v>392012</v>
      </c>
    </row>
    <row r="49" spans="1:12" ht="10.15" customHeight="1">
      <c r="A49" s="124" t="s">
        <v>414</v>
      </c>
      <c r="B49" s="554">
        <v>171000</v>
      </c>
      <c r="C49" s="26">
        <v>2270</v>
      </c>
      <c r="D49" s="212">
        <v>383485</v>
      </c>
      <c r="E49" s="213"/>
      <c r="F49" s="212">
        <v>13900</v>
      </c>
      <c r="G49" s="26">
        <v>1120</v>
      </c>
      <c r="H49" s="212">
        <v>15278</v>
      </c>
      <c r="I49" s="213"/>
      <c r="J49" s="212">
        <v>185770</v>
      </c>
      <c r="K49" s="26">
        <v>2180</v>
      </c>
      <c r="L49" s="212">
        <v>400354</v>
      </c>
    </row>
    <row r="50" spans="1:12" ht="10.15" customHeight="1">
      <c r="A50" s="19" t="s">
        <v>15</v>
      </c>
      <c r="B50" s="214"/>
      <c r="C50" s="214"/>
      <c r="D50" s="214"/>
      <c r="E50" s="7"/>
      <c r="F50" s="214"/>
      <c r="G50" s="214"/>
      <c r="H50" s="214"/>
      <c r="I50" s="7"/>
      <c r="J50" s="214"/>
      <c r="K50" s="214"/>
      <c r="L50" s="214"/>
    </row>
    <row r="51" spans="1:12">
      <c r="A51" s="215" t="s">
        <v>384</v>
      </c>
      <c r="B51" s="4"/>
      <c r="C51" s="4"/>
      <c r="D51" s="4"/>
      <c r="E51" s="4"/>
      <c r="F51" s="4"/>
      <c r="G51" s="4"/>
      <c r="H51" s="4"/>
      <c r="I51" s="4"/>
      <c r="J51" s="4"/>
      <c r="K51" s="4"/>
      <c r="L51" s="4"/>
    </row>
    <row r="52" spans="1:12">
      <c r="A52" s="23" t="s">
        <v>176</v>
      </c>
      <c r="B52" s="4"/>
      <c r="C52" s="4"/>
      <c r="D52" s="4"/>
      <c r="E52" s="4"/>
      <c r="F52" s="4"/>
      <c r="G52" s="4"/>
      <c r="H52" s="4"/>
      <c r="I52" s="4"/>
      <c r="J52" s="4"/>
      <c r="K52" s="4"/>
      <c r="L52" s="4"/>
    </row>
    <row r="53" spans="1:12" ht="9" customHeight="1">
      <c r="A53" s="216"/>
    </row>
    <row r="54" spans="1:12">
      <c r="A54" s="150"/>
    </row>
    <row r="55" spans="1:12" ht="14.25">
      <c r="A55" s="175"/>
    </row>
  </sheetData>
  <mergeCells count="1">
    <mergeCell ref="J2:L2"/>
  </mergeCells>
  <pageMargins left="0.66700000000000004" right="0.66700000000000004" top="0.66700000000000004" bottom="0.72" header="0" footer="0"/>
  <pageSetup scale="99" firstPageNumber="46" orientation="portrait" useFirstPageNumber="1" r:id="rId1"/>
  <headerFooter alignWithMargins="0"/>
  <ignoredErrors>
    <ignoredError sqref="D5 H5 L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53"/>
  <sheetViews>
    <sheetView showGridLines="0" zoomScaleNormal="100" workbookViewId="0">
      <selection activeCell="J36" sqref="J36"/>
    </sheetView>
  </sheetViews>
  <sheetFormatPr defaultColWidth="9.7109375" defaultRowHeight="12"/>
  <cols>
    <col min="1" max="1" width="7" customWidth="1"/>
    <col min="2" max="7" width="16.140625" customWidth="1"/>
    <col min="10" max="10" width="13.5703125" bestFit="1" customWidth="1"/>
  </cols>
  <sheetData>
    <row r="1" spans="1:8">
      <c r="A1" s="1" t="s">
        <v>177</v>
      </c>
      <c r="B1" s="2"/>
      <c r="C1" s="2"/>
      <c r="D1" s="2"/>
      <c r="E1" s="2"/>
      <c r="F1" s="2"/>
      <c r="G1" s="2"/>
      <c r="H1" s="24"/>
    </row>
    <row r="2" spans="1:8" ht="11.1" customHeight="1">
      <c r="A2" s="5" t="s">
        <v>2</v>
      </c>
      <c r="B2" s="5" t="s">
        <v>178</v>
      </c>
      <c r="C2" s="5" t="s">
        <v>179</v>
      </c>
      <c r="D2" s="5" t="s">
        <v>180</v>
      </c>
      <c r="E2" s="5" t="s">
        <v>0</v>
      </c>
      <c r="F2" s="5" t="s">
        <v>181</v>
      </c>
      <c r="G2" s="5" t="s">
        <v>182</v>
      </c>
      <c r="H2" s="24"/>
    </row>
    <row r="3" spans="1:8" ht="10.15" customHeight="1">
      <c r="A3" s="2"/>
      <c r="B3" s="6"/>
      <c r="C3" s="6" t="s">
        <v>183</v>
      </c>
      <c r="D3" s="6" t="s">
        <v>184</v>
      </c>
      <c r="E3" s="6" t="s">
        <v>3</v>
      </c>
      <c r="F3" s="6" t="s">
        <v>185</v>
      </c>
      <c r="G3" s="6" t="s">
        <v>3</v>
      </c>
      <c r="H3" s="24"/>
    </row>
    <row r="4" spans="1:8" ht="3.95" customHeight="1">
      <c r="A4" s="7"/>
      <c r="B4" s="8"/>
      <c r="C4" s="8"/>
      <c r="D4" s="8"/>
      <c r="E4" s="8"/>
      <c r="F4" s="8"/>
      <c r="G4" s="8"/>
      <c r="H4" s="24"/>
    </row>
    <row r="5" spans="1:8" ht="12" customHeight="1">
      <c r="A5" s="4"/>
      <c r="B5" s="89" t="s">
        <v>186</v>
      </c>
      <c r="C5" s="89" t="s">
        <v>187</v>
      </c>
      <c r="D5" s="9" t="s">
        <v>361</v>
      </c>
      <c r="E5" s="217"/>
      <c r="F5" s="89" t="s">
        <v>97</v>
      </c>
      <c r="G5" s="12" t="s">
        <v>188</v>
      </c>
      <c r="H5" s="24"/>
    </row>
    <row r="6" spans="1:8" ht="3" customHeight="1">
      <c r="A6" s="4"/>
      <c r="B6" s="4"/>
      <c r="C6" s="4"/>
      <c r="D6" s="4"/>
      <c r="E6" s="207"/>
      <c r="F6" s="4"/>
      <c r="G6" s="4"/>
      <c r="H6" s="24"/>
    </row>
    <row r="7" spans="1:8" ht="10.15" customHeight="1">
      <c r="A7" s="5">
        <v>1980</v>
      </c>
      <c r="B7" s="218">
        <v>159</v>
      </c>
      <c r="C7" s="218">
        <v>580</v>
      </c>
      <c r="D7" s="219">
        <v>7.9</v>
      </c>
      <c r="E7" s="218">
        <v>4600</v>
      </c>
      <c r="F7" s="219">
        <v>23.9</v>
      </c>
      <c r="G7" s="218">
        <v>1099</v>
      </c>
      <c r="H7" s="24"/>
    </row>
    <row r="8" spans="1:8" ht="10.15" customHeight="1">
      <c r="A8" s="5">
        <v>1981</v>
      </c>
      <c r="B8" s="218">
        <v>152</v>
      </c>
      <c r="C8" s="218">
        <v>650</v>
      </c>
      <c r="D8" s="219">
        <v>9.1999999999999993</v>
      </c>
      <c r="E8" s="218">
        <v>6000</v>
      </c>
      <c r="F8" s="219">
        <v>25.7</v>
      </c>
      <c r="G8" s="218">
        <v>1542</v>
      </c>
      <c r="H8" s="24"/>
    </row>
    <row r="9" spans="1:8" ht="10.15" customHeight="1">
      <c r="A9" s="5">
        <v>1982</v>
      </c>
      <c r="B9" s="218">
        <v>179</v>
      </c>
      <c r="C9" s="218">
        <v>720</v>
      </c>
      <c r="D9" s="219">
        <v>8</v>
      </c>
      <c r="E9" s="218">
        <v>5750</v>
      </c>
      <c r="F9" s="219">
        <v>28.6</v>
      </c>
      <c r="G9" s="218">
        <v>1645</v>
      </c>
      <c r="H9" s="24"/>
    </row>
    <row r="10" spans="1:8" ht="10.15" customHeight="1">
      <c r="A10" s="5">
        <v>1983</v>
      </c>
      <c r="B10" s="218">
        <v>183</v>
      </c>
      <c r="C10" s="218">
        <v>860</v>
      </c>
      <c r="D10" s="219">
        <v>5.2</v>
      </c>
      <c r="E10" s="218">
        <v>4470</v>
      </c>
      <c r="F10" s="219">
        <v>31.2</v>
      </c>
      <c r="G10" s="218">
        <v>1395</v>
      </c>
      <c r="H10" s="24"/>
    </row>
    <row r="11" spans="1:8" ht="10.15" customHeight="1">
      <c r="A11" s="5">
        <v>1984</v>
      </c>
      <c r="B11" s="220">
        <v>180</v>
      </c>
      <c r="C11" s="218">
        <v>870</v>
      </c>
      <c r="D11" s="219">
        <v>10.199999999999999</v>
      </c>
      <c r="E11" s="218">
        <v>8900</v>
      </c>
      <c r="F11" s="219">
        <v>30</v>
      </c>
      <c r="G11" s="218">
        <v>2670</v>
      </c>
      <c r="H11" s="24"/>
    </row>
    <row r="12" spans="1:8" ht="10.15" customHeight="1">
      <c r="A12" s="5">
        <v>1985</v>
      </c>
      <c r="B12" s="220">
        <v>178</v>
      </c>
      <c r="C12" s="218">
        <v>840</v>
      </c>
      <c r="D12" s="219">
        <v>9.6999999999999993</v>
      </c>
      <c r="E12" s="218">
        <v>8160</v>
      </c>
      <c r="F12" s="219">
        <v>30.3</v>
      </c>
      <c r="G12" s="218">
        <v>2472</v>
      </c>
      <c r="H12" s="24"/>
    </row>
    <row r="13" spans="1:8" ht="3" customHeight="1">
      <c r="A13" s="5"/>
      <c r="B13" s="220"/>
      <c r="C13" s="218"/>
      <c r="D13" s="219"/>
      <c r="E13" s="218"/>
      <c r="F13" s="219"/>
      <c r="G13" s="218"/>
      <c r="H13" s="24"/>
    </row>
    <row r="14" spans="1:8" ht="10.15" customHeight="1">
      <c r="A14" s="5">
        <v>1986</v>
      </c>
      <c r="B14" s="220">
        <v>185</v>
      </c>
      <c r="C14" s="218">
        <v>980</v>
      </c>
      <c r="D14" s="219">
        <v>9.9</v>
      </c>
      <c r="E14" s="218">
        <v>9700</v>
      </c>
      <c r="F14" s="219">
        <v>30</v>
      </c>
      <c r="G14" s="218">
        <v>2910</v>
      </c>
      <c r="H14" s="24"/>
    </row>
    <row r="15" spans="1:8" ht="10.15" customHeight="1">
      <c r="A15" s="5">
        <v>1987</v>
      </c>
      <c r="B15" s="220">
        <v>175</v>
      </c>
      <c r="C15" s="218">
        <v>1070</v>
      </c>
      <c r="D15" s="219">
        <v>10.7</v>
      </c>
      <c r="E15" s="218">
        <v>11400</v>
      </c>
      <c r="F15" s="219">
        <v>29.7</v>
      </c>
      <c r="G15" s="218">
        <v>3386</v>
      </c>
      <c r="H15" s="24"/>
    </row>
    <row r="16" spans="1:8" ht="10.15" customHeight="1">
      <c r="A16" s="5">
        <v>1988</v>
      </c>
      <c r="B16" s="220">
        <v>160</v>
      </c>
      <c r="C16" s="218">
        <v>1070</v>
      </c>
      <c r="D16" s="219">
        <v>12.3</v>
      </c>
      <c r="E16" s="218">
        <v>13200</v>
      </c>
      <c r="F16" s="219">
        <v>33</v>
      </c>
      <c r="G16" s="218">
        <v>4356</v>
      </c>
      <c r="H16" s="24"/>
    </row>
    <row r="17" spans="1:8" ht="10.15" customHeight="1">
      <c r="A17" s="5">
        <v>1989</v>
      </c>
      <c r="B17" s="220">
        <v>150</v>
      </c>
      <c r="C17" s="218">
        <v>1000</v>
      </c>
      <c r="D17" s="219">
        <v>11.9</v>
      </c>
      <c r="E17" s="218">
        <v>11900</v>
      </c>
      <c r="F17" s="219">
        <v>36.5</v>
      </c>
      <c r="G17" s="218">
        <v>4344</v>
      </c>
      <c r="H17" s="24"/>
    </row>
    <row r="18" spans="1:8" ht="10.15" customHeight="1">
      <c r="A18" s="5">
        <v>1990</v>
      </c>
      <c r="B18" s="220">
        <v>150</v>
      </c>
      <c r="C18" s="218">
        <v>930</v>
      </c>
      <c r="D18" s="219">
        <v>12.2</v>
      </c>
      <c r="E18" s="218">
        <v>11300</v>
      </c>
      <c r="F18" s="219">
        <v>38</v>
      </c>
      <c r="G18" s="218">
        <v>4294</v>
      </c>
      <c r="H18" s="24"/>
    </row>
    <row r="19" spans="1:8" ht="10.15" customHeight="1">
      <c r="A19" s="5">
        <v>1991</v>
      </c>
      <c r="B19" s="220">
        <v>145</v>
      </c>
      <c r="C19" s="218">
        <v>890</v>
      </c>
      <c r="D19" s="219">
        <v>12.8</v>
      </c>
      <c r="E19" s="218">
        <v>11400</v>
      </c>
      <c r="F19" s="219">
        <v>41</v>
      </c>
      <c r="G19" s="218">
        <v>4674</v>
      </c>
      <c r="H19" s="24"/>
    </row>
    <row r="20" spans="1:8" ht="3" customHeight="1">
      <c r="A20" s="5"/>
      <c r="B20" s="220"/>
      <c r="C20" s="218"/>
      <c r="D20" s="219"/>
      <c r="E20" s="218"/>
      <c r="F20" s="219"/>
      <c r="G20" s="218"/>
      <c r="H20" s="24"/>
    </row>
    <row r="21" spans="1:8" ht="10.15" customHeight="1">
      <c r="A21" s="5">
        <v>1992</v>
      </c>
      <c r="B21" s="218">
        <v>135</v>
      </c>
      <c r="C21" s="218">
        <v>870</v>
      </c>
      <c r="D21" s="219">
        <v>13.8</v>
      </c>
      <c r="E21" s="218">
        <v>12000</v>
      </c>
      <c r="F21" s="219">
        <v>41</v>
      </c>
      <c r="G21" s="218">
        <v>4920</v>
      </c>
      <c r="H21" s="24"/>
    </row>
    <row r="22" spans="1:8" ht="10.15" customHeight="1">
      <c r="A22" s="5">
        <v>1993</v>
      </c>
      <c r="B22" s="218">
        <v>130</v>
      </c>
      <c r="C22" s="220">
        <v>830</v>
      </c>
      <c r="D22" s="221">
        <v>14.1</v>
      </c>
      <c r="E22" s="218">
        <v>11700</v>
      </c>
      <c r="F22" s="219">
        <v>38</v>
      </c>
      <c r="G22" s="218">
        <v>4446</v>
      </c>
      <c r="H22" s="24"/>
    </row>
    <row r="23" spans="1:8" ht="10.15" customHeight="1">
      <c r="A23" s="5">
        <v>1994</v>
      </c>
      <c r="B23" s="218">
        <v>145</v>
      </c>
      <c r="C23" s="220">
        <v>880</v>
      </c>
      <c r="D23" s="221">
        <v>15.6</v>
      </c>
      <c r="E23" s="218">
        <v>13700</v>
      </c>
      <c r="F23" s="219">
        <v>37</v>
      </c>
      <c r="G23" s="218">
        <v>5069</v>
      </c>
      <c r="H23" s="24"/>
    </row>
    <row r="24" spans="1:8" ht="10.15" customHeight="1">
      <c r="A24" s="8">
        <v>1995</v>
      </c>
      <c r="B24" s="222">
        <v>170</v>
      </c>
      <c r="C24" s="223">
        <v>880</v>
      </c>
      <c r="D24" s="224">
        <v>14.8</v>
      </c>
      <c r="E24" s="222">
        <v>13000</v>
      </c>
      <c r="F24" s="224">
        <v>40</v>
      </c>
      <c r="G24" s="222">
        <v>5200</v>
      </c>
      <c r="H24" s="24"/>
    </row>
    <row r="25" spans="1:8" ht="10.15" customHeight="1">
      <c r="A25" s="8">
        <v>1996</v>
      </c>
      <c r="B25" s="222">
        <v>170</v>
      </c>
      <c r="C25" s="223">
        <v>960</v>
      </c>
      <c r="D25" s="224">
        <v>13.5</v>
      </c>
      <c r="E25" s="222">
        <v>13000</v>
      </c>
      <c r="F25" s="224">
        <v>40</v>
      </c>
      <c r="G25" s="222">
        <v>5200</v>
      </c>
      <c r="H25" s="24"/>
    </row>
    <row r="26" spans="1:8" ht="10.15" customHeight="1">
      <c r="A26" s="8">
        <v>1997</v>
      </c>
      <c r="B26" s="222">
        <v>170</v>
      </c>
      <c r="C26" s="223">
        <v>950</v>
      </c>
      <c r="D26" s="224">
        <v>14.4</v>
      </c>
      <c r="E26" s="222">
        <v>13700</v>
      </c>
      <c r="F26" s="224">
        <v>38</v>
      </c>
      <c r="G26" s="222">
        <v>5206</v>
      </c>
      <c r="H26" s="24"/>
    </row>
    <row r="27" spans="1:8" ht="3" customHeight="1">
      <c r="A27" s="8"/>
      <c r="B27" s="222"/>
      <c r="C27" s="223"/>
      <c r="D27" s="224"/>
      <c r="E27" s="222"/>
      <c r="F27" s="224"/>
      <c r="G27" s="222"/>
      <c r="H27" s="24"/>
    </row>
    <row r="28" spans="1:8" ht="10.15" customHeight="1">
      <c r="A28" s="8">
        <v>1998</v>
      </c>
      <c r="B28" s="222">
        <v>200</v>
      </c>
      <c r="C28" s="223">
        <v>1420</v>
      </c>
      <c r="D28" s="224">
        <v>14.8</v>
      </c>
      <c r="E28" s="222">
        <v>21000</v>
      </c>
      <c r="F28" s="224">
        <v>35</v>
      </c>
      <c r="G28" s="222">
        <v>7350</v>
      </c>
      <c r="H28" s="24"/>
    </row>
    <row r="29" spans="1:8" ht="10.15" customHeight="1">
      <c r="A29" s="8">
        <v>1999</v>
      </c>
      <c r="B29" s="222">
        <v>210</v>
      </c>
      <c r="C29" s="223">
        <v>1420</v>
      </c>
      <c r="D29" s="224">
        <v>17.3</v>
      </c>
      <c r="E29" s="222">
        <v>24500</v>
      </c>
      <c r="F29" s="224">
        <v>35</v>
      </c>
      <c r="G29" s="222">
        <v>8575</v>
      </c>
      <c r="H29" s="24"/>
    </row>
    <row r="30" spans="1:8" ht="10.15" customHeight="1">
      <c r="A30" s="8">
        <v>2000</v>
      </c>
      <c r="B30" s="222">
        <v>210</v>
      </c>
      <c r="C30" s="223">
        <v>1460</v>
      </c>
      <c r="D30" s="224">
        <v>19.899999999999999</v>
      </c>
      <c r="E30" s="222">
        <v>29000</v>
      </c>
      <c r="F30" s="224">
        <v>36</v>
      </c>
      <c r="G30" s="222">
        <v>10440</v>
      </c>
      <c r="H30" s="24"/>
    </row>
    <row r="31" spans="1:8" ht="10.15" customHeight="1">
      <c r="A31" s="8">
        <v>2001</v>
      </c>
      <c r="B31" s="222">
        <v>200</v>
      </c>
      <c r="C31" s="223">
        <v>1490</v>
      </c>
      <c r="D31" s="224">
        <v>18.8</v>
      </c>
      <c r="E31" s="222">
        <v>28000</v>
      </c>
      <c r="F31" s="224">
        <v>38</v>
      </c>
      <c r="G31" s="222">
        <v>10640</v>
      </c>
      <c r="H31" s="24"/>
    </row>
    <row r="32" spans="1:8" ht="10.15" customHeight="1">
      <c r="A32" s="8">
        <v>2002</v>
      </c>
      <c r="B32" s="222">
        <v>220</v>
      </c>
      <c r="C32" s="223">
        <v>1330</v>
      </c>
      <c r="D32" s="224">
        <v>15</v>
      </c>
      <c r="E32" s="222">
        <v>20000</v>
      </c>
      <c r="F32" s="224">
        <v>43</v>
      </c>
      <c r="G32" s="222">
        <v>8600</v>
      </c>
      <c r="H32" s="24"/>
    </row>
    <row r="33" spans="1:10" ht="10.15" customHeight="1">
      <c r="A33" s="8">
        <v>2003</v>
      </c>
      <c r="B33" s="222">
        <v>230</v>
      </c>
      <c r="C33" s="223">
        <v>1350</v>
      </c>
      <c r="D33" s="224">
        <v>16.7</v>
      </c>
      <c r="E33" s="222">
        <v>22500</v>
      </c>
      <c r="F33" s="224">
        <v>41</v>
      </c>
      <c r="G33" s="222">
        <v>9225</v>
      </c>
      <c r="H33" s="24"/>
    </row>
    <row r="34" spans="1:10" ht="3" customHeight="1">
      <c r="A34" s="8"/>
      <c r="B34" s="222"/>
      <c r="C34" s="223"/>
      <c r="D34" s="224"/>
      <c r="E34" s="222"/>
      <c r="F34" s="224"/>
      <c r="G34" s="222"/>
      <c r="H34" s="24"/>
    </row>
    <row r="35" spans="1:10" ht="10.15" customHeight="1">
      <c r="A35" s="8">
        <v>2004</v>
      </c>
      <c r="B35" s="222">
        <v>210</v>
      </c>
      <c r="C35" s="223">
        <v>1000</v>
      </c>
      <c r="D35" s="224">
        <v>16.5</v>
      </c>
      <c r="E35" s="222">
        <v>16500</v>
      </c>
      <c r="F35" s="224">
        <v>49</v>
      </c>
      <c r="G35" s="222">
        <v>8085</v>
      </c>
      <c r="H35" s="24"/>
    </row>
    <row r="36" spans="1:10" ht="10.15" customHeight="1">
      <c r="A36" s="8">
        <v>2005</v>
      </c>
      <c r="B36" s="222">
        <v>190</v>
      </c>
      <c r="C36" s="223">
        <v>980</v>
      </c>
      <c r="D36" s="224">
        <v>21.3</v>
      </c>
      <c r="E36" s="222">
        <v>20900</v>
      </c>
      <c r="F36" s="224">
        <v>43.9</v>
      </c>
      <c r="G36" s="222">
        <v>9175</v>
      </c>
      <c r="H36" s="24"/>
    </row>
    <row r="37" spans="1:10" ht="10.15" customHeight="1">
      <c r="A37" s="8">
        <v>2006</v>
      </c>
      <c r="B37" s="222">
        <v>230</v>
      </c>
      <c r="C37" s="223">
        <v>1000</v>
      </c>
      <c r="D37" s="224">
        <v>20</v>
      </c>
      <c r="E37" s="222">
        <v>22000</v>
      </c>
      <c r="F37" s="224">
        <v>49</v>
      </c>
      <c r="G37" s="222">
        <v>10780</v>
      </c>
      <c r="H37" s="24"/>
    </row>
    <row r="38" spans="1:10" ht="10.15" customHeight="1">
      <c r="A38" s="8">
        <v>2007</v>
      </c>
      <c r="B38" s="222">
        <v>240</v>
      </c>
      <c r="C38" s="223">
        <v>1300</v>
      </c>
      <c r="D38" s="224">
        <v>19.7</v>
      </c>
      <c r="E38" s="222">
        <v>25600</v>
      </c>
      <c r="F38" s="224">
        <v>41</v>
      </c>
      <c r="G38" s="222">
        <v>10496</v>
      </c>
      <c r="H38" s="24"/>
    </row>
    <row r="39" spans="1:10" ht="10.15" customHeight="1">
      <c r="A39" s="8">
        <v>2008</v>
      </c>
      <c r="B39" s="222">
        <v>230</v>
      </c>
      <c r="C39" s="223">
        <v>1100</v>
      </c>
      <c r="D39" s="224">
        <v>15.8</v>
      </c>
      <c r="E39" s="222">
        <v>17400</v>
      </c>
      <c r="F39" s="224">
        <v>46</v>
      </c>
      <c r="G39" s="222">
        <v>8004</v>
      </c>
      <c r="H39" s="24"/>
    </row>
    <row r="40" spans="1:10" ht="10.15" customHeight="1">
      <c r="A40" s="8">
        <v>2009</v>
      </c>
      <c r="B40" s="222">
        <v>240</v>
      </c>
      <c r="C40" s="223">
        <v>1100</v>
      </c>
      <c r="D40" s="224">
        <v>16.8</v>
      </c>
      <c r="E40" s="222">
        <v>18500</v>
      </c>
      <c r="F40" s="224">
        <v>55</v>
      </c>
      <c r="G40" s="222">
        <v>10175</v>
      </c>
    </row>
    <row r="41" spans="1:10" ht="10.35" customHeight="1">
      <c r="A41" s="8">
        <v>2010</v>
      </c>
      <c r="B41" s="458" t="s">
        <v>326</v>
      </c>
      <c r="C41" s="223">
        <v>1100</v>
      </c>
      <c r="D41" s="224">
        <v>16.2</v>
      </c>
      <c r="E41" s="222">
        <v>17800</v>
      </c>
      <c r="F41" s="224">
        <v>60</v>
      </c>
      <c r="G41" s="222">
        <v>10680</v>
      </c>
      <c r="H41" s="510"/>
      <c r="J41" s="159"/>
    </row>
    <row r="42" spans="1:10" ht="10.35" customHeight="1">
      <c r="A42" s="8">
        <v>2011</v>
      </c>
      <c r="B42" s="458" t="s">
        <v>326</v>
      </c>
      <c r="C42" s="223">
        <v>1000</v>
      </c>
      <c r="D42" s="224">
        <v>17.399999999999999</v>
      </c>
      <c r="E42" s="222">
        <v>17400</v>
      </c>
      <c r="F42" s="224">
        <v>65</v>
      </c>
      <c r="G42" s="222">
        <v>11310</v>
      </c>
      <c r="H42" s="510"/>
      <c r="J42" s="159"/>
    </row>
    <row r="43" spans="1:10" ht="10.35" customHeight="1">
      <c r="A43" s="8">
        <v>2012</v>
      </c>
      <c r="B43" s="458" t="s">
        <v>326</v>
      </c>
      <c r="C43" s="458" t="s">
        <v>327</v>
      </c>
      <c r="D43" s="458" t="s">
        <v>326</v>
      </c>
      <c r="E43" s="458" t="s">
        <v>328</v>
      </c>
      <c r="F43" s="458" t="s">
        <v>329</v>
      </c>
      <c r="G43" s="458" t="s">
        <v>328</v>
      </c>
      <c r="H43" s="510"/>
      <c r="J43" s="159"/>
    </row>
    <row r="44" spans="1:10" ht="10.35" customHeight="1">
      <c r="A44" s="8">
        <v>2013</v>
      </c>
      <c r="B44" s="458" t="s">
        <v>326</v>
      </c>
      <c r="C44" s="225">
        <v>1250</v>
      </c>
      <c r="D44" s="226">
        <v>11.6</v>
      </c>
      <c r="E44" s="225">
        <v>14500</v>
      </c>
      <c r="F44" s="226">
        <v>90</v>
      </c>
      <c r="G44" s="225">
        <v>13050</v>
      </c>
      <c r="H44" s="510"/>
      <c r="J44" s="159"/>
    </row>
    <row r="45" spans="1:10" ht="10.35" customHeight="1">
      <c r="A45" s="8">
        <v>2014</v>
      </c>
      <c r="B45" s="458" t="s">
        <v>326</v>
      </c>
      <c r="C45" s="225">
        <v>1210</v>
      </c>
      <c r="D45" s="226">
        <v>9.9</v>
      </c>
      <c r="E45" s="225">
        <v>12000</v>
      </c>
      <c r="F45" s="226">
        <v>82</v>
      </c>
      <c r="G45" s="225">
        <v>9840</v>
      </c>
      <c r="H45" s="510"/>
      <c r="J45" s="159"/>
    </row>
    <row r="46" spans="1:10" ht="10.35" customHeight="1">
      <c r="A46" s="8">
        <v>2015</v>
      </c>
      <c r="B46" s="458" t="s">
        <v>326</v>
      </c>
      <c r="C46" s="225">
        <v>1150</v>
      </c>
      <c r="D46" s="226">
        <v>8</v>
      </c>
      <c r="E46" s="225">
        <v>9060</v>
      </c>
      <c r="F46" s="226">
        <v>91.2</v>
      </c>
      <c r="G46" s="225">
        <v>8265</v>
      </c>
      <c r="H46" s="510"/>
      <c r="J46" s="159"/>
    </row>
    <row r="47" spans="1:10" ht="10.35" customHeight="1">
      <c r="A47" s="8">
        <v>2016</v>
      </c>
      <c r="B47" s="458" t="s">
        <v>326</v>
      </c>
      <c r="C47" s="225">
        <v>1050</v>
      </c>
      <c r="D47" s="226">
        <v>5.3</v>
      </c>
      <c r="E47" s="225">
        <v>5550</v>
      </c>
      <c r="F47" s="226">
        <v>101</v>
      </c>
      <c r="G47" s="225">
        <v>5592</v>
      </c>
      <c r="H47" s="510"/>
      <c r="J47" s="159"/>
    </row>
    <row r="48" spans="1:10" ht="10.35" customHeight="1">
      <c r="A48" s="8">
        <v>2017</v>
      </c>
      <c r="B48" s="458" t="s">
        <v>326</v>
      </c>
      <c r="C48" s="225">
        <v>950</v>
      </c>
      <c r="D48" s="226">
        <v>7</v>
      </c>
      <c r="E48" s="225">
        <v>6610</v>
      </c>
      <c r="F48" s="226">
        <v>91.2</v>
      </c>
      <c r="G48" s="225">
        <v>6028</v>
      </c>
      <c r="H48" s="510"/>
      <c r="J48" s="159"/>
    </row>
    <row r="49" spans="1:10" ht="12" customHeight="1">
      <c r="A49" s="520">
        <v>2018</v>
      </c>
      <c r="B49" s="459" t="s">
        <v>326</v>
      </c>
      <c r="C49" s="530" t="s">
        <v>415</v>
      </c>
      <c r="D49" s="530" t="s">
        <v>415</v>
      </c>
      <c r="E49" s="530" t="s">
        <v>415</v>
      </c>
      <c r="F49" s="530" t="s">
        <v>415</v>
      </c>
      <c r="G49" s="530" t="s">
        <v>415</v>
      </c>
      <c r="H49" s="510"/>
      <c r="J49" s="159"/>
    </row>
    <row r="50" spans="1:10">
      <c r="A50" s="227" t="s">
        <v>15</v>
      </c>
      <c r="B50" s="228"/>
      <c r="C50" s="229"/>
      <c r="D50" s="224"/>
      <c r="E50" s="222"/>
      <c r="F50" s="224"/>
      <c r="G50" s="222"/>
      <c r="H50" s="24"/>
    </row>
    <row r="51" spans="1:10">
      <c r="A51" s="531" t="s">
        <v>416</v>
      </c>
      <c r="B51" s="228"/>
      <c r="C51" s="229"/>
      <c r="D51" s="224"/>
      <c r="E51" s="222"/>
      <c r="F51" s="224"/>
      <c r="G51" s="222"/>
      <c r="H51" s="24"/>
    </row>
    <row r="52" spans="1:10" ht="13.15" customHeight="1">
      <c r="A52" s="23" t="s">
        <v>189</v>
      </c>
      <c r="B52" s="4"/>
      <c r="C52" s="4"/>
      <c r="D52" s="4"/>
      <c r="E52" s="4"/>
      <c r="F52" s="4"/>
      <c r="G52" s="4"/>
      <c r="H52" s="24"/>
    </row>
    <row r="53" spans="1:10">
      <c r="A53" s="495" t="s">
        <v>397</v>
      </c>
      <c r="B53" s="230"/>
      <c r="C53" s="230"/>
      <c r="D53" s="230"/>
      <c r="E53" s="230"/>
      <c r="F53" s="3"/>
      <c r="G53" s="3"/>
    </row>
  </sheetData>
  <pageMargins left="0.66700000000000004" right="0.66700000000000004" top="0.66700000000000004" bottom="0.72" header="0" footer="0"/>
  <pageSetup scale="16" firstPageNumber="47" orientation="portrait" useFirstPageNumber="1" r:id="rId1"/>
  <headerFooter alignWithMargins="0"/>
  <ignoredErrors>
    <ignoredError sqref="C49 D49:G49"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50"/>
  <sheetViews>
    <sheetView showGridLines="0" zoomScaleNormal="100" workbookViewId="0">
      <pane xSplit="1" ySplit="4" topLeftCell="B12" activePane="bottomRight" state="frozen"/>
      <selection pane="topRight" activeCell="B1" sqref="B1"/>
      <selection pane="bottomLeft" activeCell="A5" sqref="A5"/>
      <selection pane="bottomRight" activeCell="L41" sqref="L41"/>
    </sheetView>
  </sheetViews>
  <sheetFormatPr defaultColWidth="9.7109375" defaultRowHeight="12"/>
  <cols>
    <col min="1" max="1" width="6.140625" style="178" customWidth="1"/>
    <col min="2" max="3" width="13.140625" style="178" customWidth="1"/>
    <col min="4" max="4" width="2.7109375" style="178" customWidth="1"/>
    <col min="5" max="6" width="13.140625" style="178" customWidth="1"/>
    <col min="7" max="7" width="2.7109375" style="178" customWidth="1"/>
    <col min="8" max="10" width="13.140625" style="178" customWidth="1"/>
    <col min="11" max="11" width="5.7109375" style="178" customWidth="1"/>
    <col min="12" max="16384" width="9.7109375" style="178"/>
  </cols>
  <sheetData>
    <row r="1" spans="1:10">
      <c r="A1" s="1" t="s">
        <v>190</v>
      </c>
      <c r="B1" s="2"/>
      <c r="C1" s="2"/>
      <c r="D1" s="2"/>
      <c r="E1" s="2"/>
      <c r="F1" s="2"/>
      <c r="G1" s="2"/>
      <c r="H1" s="2"/>
      <c r="I1" s="2"/>
      <c r="J1" s="76"/>
    </row>
    <row r="2" spans="1:10">
      <c r="A2" s="189" t="s">
        <v>2</v>
      </c>
      <c r="B2" s="180" t="s">
        <v>91</v>
      </c>
      <c r="C2" s="180"/>
      <c r="D2" s="179"/>
      <c r="E2" s="180" t="s">
        <v>92</v>
      </c>
      <c r="F2" s="180"/>
      <c r="G2" s="179"/>
      <c r="H2" s="180" t="s">
        <v>93</v>
      </c>
      <c r="I2" s="181"/>
      <c r="J2" s="180"/>
    </row>
    <row r="3" spans="1:10">
      <c r="A3" s="177"/>
      <c r="B3" s="182" t="s">
        <v>71</v>
      </c>
      <c r="C3" s="182" t="s">
        <v>0</v>
      </c>
      <c r="D3" s="182"/>
      <c r="E3" s="182" t="s">
        <v>4</v>
      </c>
      <c r="F3" s="182" t="s">
        <v>95</v>
      </c>
      <c r="G3" s="182"/>
      <c r="H3" s="182" t="s">
        <v>4</v>
      </c>
      <c r="I3" s="182" t="s">
        <v>95</v>
      </c>
      <c r="J3" s="182" t="s">
        <v>96</v>
      </c>
    </row>
    <row r="4" spans="1:10" ht="3.95" customHeight="1">
      <c r="A4" s="183"/>
      <c r="B4" s="184"/>
      <c r="C4" s="184"/>
      <c r="D4" s="184"/>
      <c r="E4" s="184"/>
      <c r="F4" s="184"/>
      <c r="G4" s="184"/>
      <c r="H4" s="184"/>
      <c r="I4" s="184"/>
      <c r="J4" s="184"/>
    </row>
    <row r="5" spans="1:10">
      <c r="A5" s="185"/>
      <c r="B5" s="186" t="s">
        <v>362</v>
      </c>
      <c r="C5" s="187"/>
      <c r="D5" s="188"/>
      <c r="E5" s="188"/>
      <c r="F5" s="188"/>
      <c r="G5" s="185"/>
      <c r="H5" s="186" t="s">
        <v>360</v>
      </c>
      <c r="I5" s="187"/>
      <c r="J5" s="188"/>
    </row>
    <row r="6" spans="1:10" ht="3" customHeight="1">
      <c r="A6" s="185"/>
      <c r="B6" s="185"/>
      <c r="C6" s="185"/>
      <c r="D6" s="185"/>
      <c r="E6" s="185"/>
      <c r="F6" s="185"/>
      <c r="G6" s="185"/>
      <c r="H6" s="185"/>
      <c r="I6" s="185"/>
      <c r="J6" s="185"/>
    </row>
    <row r="7" spans="1:10" ht="10.15" customHeight="1">
      <c r="A7" s="189">
        <v>1980</v>
      </c>
      <c r="B7" s="13">
        <v>173700</v>
      </c>
      <c r="C7" s="13">
        <v>168300</v>
      </c>
      <c r="D7" s="4"/>
      <c r="E7" s="13">
        <v>86460</v>
      </c>
      <c r="F7" s="13">
        <v>81840</v>
      </c>
      <c r="G7" s="4"/>
      <c r="H7" s="231">
        <v>723</v>
      </c>
      <c r="I7" s="231">
        <v>375</v>
      </c>
      <c r="J7" s="231">
        <v>554</v>
      </c>
    </row>
    <row r="8" spans="1:10" ht="10.15" customHeight="1">
      <c r="A8" s="189">
        <v>1981</v>
      </c>
      <c r="B8" s="13">
        <v>154540</v>
      </c>
      <c r="C8" s="13">
        <v>147520</v>
      </c>
      <c r="D8" s="4"/>
      <c r="E8" s="13">
        <v>71738</v>
      </c>
      <c r="F8" s="13">
        <v>75782</v>
      </c>
      <c r="G8" s="4"/>
      <c r="H8" s="231">
        <v>936</v>
      </c>
      <c r="I8" s="231">
        <v>447</v>
      </c>
      <c r="J8" s="231">
        <v>685</v>
      </c>
    </row>
    <row r="9" spans="1:10" ht="10.15" customHeight="1">
      <c r="A9" s="189">
        <v>1982</v>
      </c>
      <c r="B9" s="13">
        <v>156600</v>
      </c>
      <c r="C9" s="13">
        <v>134610</v>
      </c>
      <c r="D9" s="4"/>
      <c r="E9" s="13">
        <v>67610</v>
      </c>
      <c r="F9" s="13">
        <v>67000</v>
      </c>
      <c r="G9" s="4"/>
      <c r="H9" s="231">
        <v>969</v>
      </c>
      <c r="I9" s="231">
        <v>427</v>
      </c>
      <c r="J9" s="231">
        <v>699</v>
      </c>
    </row>
    <row r="10" spans="1:10" ht="10.15" customHeight="1">
      <c r="A10" s="189">
        <v>1983</v>
      </c>
      <c r="B10" s="13">
        <v>181200</v>
      </c>
      <c r="C10" s="13">
        <v>168765</v>
      </c>
      <c r="D10" s="4"/>
      <c r="E10" s="13">
        <v>95090</v>
      </c>
      <c r="F10" s="13">
        <v>73675</v>
      </c>
      <c r="G10" s="4"/>
      <c r="H10" s="231">
        <v>785</v>
      </c>
      <c r="I10" s="231">
        <v>430</v>
      </c>
      <c r="J10" s="231">
        <v>630</v>
      </c>
    </row>
    <row r="11" spans="1:10" ht="10.15" customHeight="1">
      <c r="A11" s="189">
        <v>1984</v>
      </c>
      <c r="B11" s="13">
        <v>181800</v>
      </c>
      <c r="C11" s="13">
        <v>164250</v>
      </c>
      <c r="D11" s="4"/>
      <c r="E11" s="13">
        <v>90490</v>
      </c>
      <c r="F11" s="13">
        <v>73760</v>
      </c>
      <c r="G11" s="4"/>
      <c r="H11" s="231">
        <v>799</v>
      </c>
      <c r="I11" s="231">
        <v>377</v>
      </c>
      <c r="J11" s="231">
        <v>609</v>
      </c>
    </row>
    <row r="12" spans="1:10" ht="10.15" customHeight="1">
      <c r="A12" s="189">
        <v>1985</v>
      </c>
      <c r="B12" s="13">
        <v>132500</v>
      </c>
      <c r="C12" s="13">
        <v>126500</v>
      </c>
      <c r="D12" s="4"/>
      <c r="E12" s="13">
        <v>53040</v>
      </c>
      <c r="F12" s="13">
        <v>73460</v>
      </c>
      <c r="G12" s="4"/>
      <c r="H12" s="231">
        <v>1190</v>
      </c>
      <c r="I12" s="231">
        <v>515</v>
      </c>
      <c r="J12" s="231">
        <v>799</v>
      </c>
    </row>
    <row r="13" spans="1:10" ht="3" customHeight="1">
      <c r="A13" s="189"/>
      <c r="B13" s="13"/>
      <c r="C13" s="13"/>
      <c r="D13" s="4"/>
      <c r="E13" s="13"/>
      <c r="F13" s="13"/>
      <c r="G13" s="4"/>
      <c r="H13" s="231"/>
      <c r="I13" s="231"/>
      <c r="J13" s="231"/>
    </row>
    <row r="14" spans="1:10" ht="10.15" customHeight="1">
      <c r="A14" s="189">
        <v>1986</v>
      </c>
      <c r="B14" s="13">
        <v>137710</v>
      </c>
      <c r="C14" s="13">
        <v>136760</v>
      </c>
      <c r="D14" s="4"/>
      <c r="E14" s="13">
        <v>68320</v>
      </c>
      <c r="F14" s="13">
        <v>68440</v>
      </c>
      <c r="G14" s="4"/>
      <c r="H14" s="231">
        <v>1090</v>
      </c>
      <c r="I14" s="231">
        <v>552</v>
      </c>
      <c r="J14" s="231">
        <v>823</v>
      </c>
    </row>
    <row r="15" spans="1:10" ht="10.15" customHeight="1">
      <c r="A15" s="189">
        <v>1987</v>
      </c>
      <c r="B15" s="13">
        <v>215000</v>
      </c>
      <c r="C15" s="13">
        <v>213020</v>
      </c>
      <c r="D15" s="4"/>
      <c r="E15" s="13">
        <v>108140</v>
      </c>
      <c r="F15" s="13">
        <v>104880</v>
      </c>
      <c r="G15" s="4"/>
      <c r="H15" s="231">
        <v>953</v>
      </c>
      <c r="I15" s="231">
        <v>536</v>
      </c>
      <c r="J15" s="231">
        <v>748</v>
      </c>
    </row>
    <row r="16" spans="1:10" ht="10.15" customHeight="1">
      <c r="A16" s="189">
        <v>1988</v>
      </c>
      <c r="B16" s="13">
        <v>186200</v>
      </c>
      <c r="C16" s="13">
        <v>184510</v>
      </c>
      <c r="D16" s="4"/>
      <c r="E16" s="13">
        <v>87230</v>
      </c>
      <c r="F16" s="13">
        <v>97280</v>
      </c>
      <c r="G16" s="4"/>
      <c r="H16" s="231">
        <v>1100</v>
      </c>
      <c r="I16" s="231">
        <v>509</v>
      </c>
      <c r="J16" s="231">
        <v>788</v>
      </c>
    </row>
    <row r="17" spans="1:10" ht="10.15" customHeight="1">
      <c r="A17" s="189">
        <v>1989</v>
      </c>
      <c r="B17" s="13">
        <v>193450</v>
      </c>
      <c r="C17" s="13">
        <v>190930</v>
      </c>
      <c r="D17" s="4"/>
      <c r="E17" s="13">
        <v>103510</v>
      </c>
      <c r="F17" s="13">
        <v>87420</v>
      </c>
      <c r="G17" s="4"/>
      <c r="H17" s="231">
        <v>932</v>
      </c>
      <c r="I17" s="231">
        <v>453</v>
      </c>
      <c r="J17" s="231">
        <v>713</v>
      </c>
    </row>
    <row r="18" spans="1:10" ht="10.15" customHeight="1">
      <c r="A18" s="189">
        <v>1990</v>
      </c>
      <c r="B18" s="13">
        <v>156730</v>
      </c>
      <c r="C18" s="13">
        <v>132350</v>
      </c>
      <c r="D18" s="4"/>
      <c r="E18" s="13">
        <v>70500</v>
      </c>
      <c r="F18" s="13">
        <v>61850</v>
      </c>
      <c r="G18" s="4"/>
      <c r="H18" s="231">
        <v>1310</v>
      </c>
      <c r="I18" s="231">
        <v>424</v>
      </c>
      <c r="J18" s="231">
        <v>894</v>
      </c>
    </row>
    <row r="19" spans="1:10" ht="10.15" customHeight="1">
      <c r="A19" s="189">
        <v>1991</v>
      </c>
      <c r="B19" s="13">
        <v>148550</v>
      </c>
      <c r="C19" s="13">
        <v>139900</v>
      </c>
      <c r="D19" s="4"/>
      <c r="E19" s="13">
        <v>66680</v>
      </c>
      <c r="F19" s="13">
        <v>73220</v>
      </c>
      <c r="G19" s="4"/>
      <c r="H19" s="231">
        <v>1300</v>
      </c>
      <c r="I19" s="231">
        <v>667</v>
      </c>
      <c r="J19" s="231">
        <v>968</v>
      </c>
    </row>
    <row r="20" spans="1:10" ht="3" customHeight="1">
      <c r="A20" s="189"/>
      <c r="B20" s="13"/>
      <c r="C20" s="13"/>
      <c r="D20" s="4"/>
      <c r="E20" s="13"/>
      <c r="F20" s="13"/>
      <c r="G20" s="4"/>
      <c r="H20" s="231"/>
      <c r="I20" s="231"/>
      <c r="J20" s="231"/>
    </row>
    <row r="21" spans="1:10" ht="10.15" customHeight="1">
      <c r="A21" s="189">
        <v>1992</v>
      </c>
      <c r="B21" s="13">
        <v>205000</v>
      </c>
      <c r="C21" s="13">
        <v>191650</v>
      </c>
      <c r="D21" s="4"/>
      <c r="E21" s="13">
        <v>95020</v>
      </c>
      <c r="F21" s="13">
        <v>96630</v>
      </c>
      <c r="G21" s="4"/>
      <c r="H21" s="231">
        <v>1200</v>
      </c>
      <c r="I21" s="231">
        <v>630</v>
      </c>
      <c r="J21" s="231">
        <v>915</v>
      </c>
    </row>
    <row r="22" spans="1:10" ht="10.15" customHeight="1">
      <c r="A22" s="189">
        <v>1993</v>
      </c>
      <c r="B22" s="13">
        <v>168350</v>
      </c>
      <c r="C22" s="13">
        <v>160395</v>
      </c>
      <c r="D22" s="4"/>
      <c r="E22" s="13">
        <v>79630</v>
      </c>
      <c r="F22" s="13">
        <v>80765</v>
      </c>
      <c r="G22" s="4"/>
      <c r="H22" s="231">
        <v>1700</v>
      </c>
      <c r="I22" s="231">
        <v>685</v>
      </c>
      <c r="J22" s="231">
        <v>1190</v>
      </c>
    </row>
    <row r="23" spans="1:10" ht="10.15" customHeight="1">
      <c r="A23" s="189">
        <v>1994</v>
      </c>
      <c r="B23" s="13">
        <v>207100</v>
      </c>
      <c r="C23" s="13">
        <v>192720</v>
      </c>
      <c r="D23" s="4"/>
      <c r="E23" s="13">
        <v>99270</v>
      </c>
      <c r="F23" s="13">
        <v>93450</v>
      </c>
      <c r="G23" s="4"/>
      <c r="H23" s="231">
        <v>1480</v>
      </c>
      <c r="I23" s="231">
        <v>566</v>
      </c>
      <c r="J23" s="231">
        <v>1040</v>
      </c>
    </row>
    <row r="24" spans="1:10" ht="10.15" customHeight="1">
      <c r="A24" s="184">
        <v>1995</v>
      </c>
      <c r="B24" s="15">
        <v>165300</v>
      </c>
      <c r="C24" s="15">
        <v>152880</v>
      </c>
      <c r="D24" s="7"/>
      <c r="E24" s="15">
        <v>64230</v>
      </c>
      <c r="F24" s="15">
        <v>88650</v>
      </c>
      <c r="G24" s="7"/>
      <c r="H24" s="232">
        <v>2250</v>
      </c>
      <c r="I24" s="232">
        <v>551</v>
      </c>
      <c r="J24" s="231">
        <v>1260</v>
      </c>
    </row>
    <row r="25" spans="1:10" ht="10.15" customHeight="1">
      <c r="A25" s="184">
        <v>1996</v>
      </c>
      <c r="B25" s="15">
        <v>154100</v>
      </c>
      <c r="C25" s="15">
        <v>151700</v>
      </c>
      <c r="D25" s="7"/>
      <c r="E25" s="15">
        <v>80670</v>
      </c>
      <c r="F25" s="15">
        <v>71030</v>
      </c>
      <c r="G25" s="7"/>
      <c r="H25" s="232">
        <v>2120</v>
      </c>
      <c r="I25" s="232">
        <v>730</v>
      </c>
      <c r="J25" s="231">
        <v>1470</v>
      </c>
    </row>
    <row r="26" spans="1:10" ht="10.15" customHeight="1">
      <c r="A26" s="184">
        <v>1997</v>
      </c>
      <c r="B26" s="15">
        <v>225770</v>
      </c>
      <c r="C26" s="15">
        <v>223490</v>
      </c>
      <c r="D26" s="7"/>
      <c r="E26" s="15">
        <v>115440</v>
      </c>
      <c r="F26" s="15">
        <v>108050</v>
      </c>
      <c r="G26" s="7"/>
      <c r="H26" s="232">
        <v>1680</v>
      </c>
      <c r="I26" s="232">
        <v>784</v>
      </c>
      <c r="J26" s="231">
        <v>1250</v>
      </c>
    </row>
    <row r="27" spans="1:10" ht="3" customHeight="1">
      <c r="A27" s="184"/>
      <c r="B27" s="15"/>
      <c r="C27" s="15"/>
      <c r="D27" s="7"/>
      <c r="E27" s="15"/>
      <c r="F27" s="15"/>
      <c r="G27" s="7"/>
      <c r="H27" s="232"/>
      <c r="I27" s="232"/>
      <c r="J27" s="231"/>
    </row>
    <row r="28" spans="1:10" ht="10.15" customHeight="1">
      <c r="A28" s="184">
        <v>1998</v>
      </c>
      <c r="B28" s="15">
        <v>196900</v>
      </c>
      <c r="C28" s="15">
        <v>193910</v>
      </c>
      <c r="D28" s="7"/>
      <c r="E28" s="15">
        <v>101960</v>
      </c>
      <c r="F28" s="15">
        <v>91950</v>
      </c>
      <c r="G28" s="7"/>
      <c r="H28" s="232">
        <v>1520</v>
      </c>
      <c r="I28" s="232">
        <v>635</v>
      </c>
      <c r="J28" s="232">
        <v>1100</v>
      </c>
    </row>
    <row r="29" spans="1:10" ht="10.15" customHeight="1">
      <c r="A29" s="184">
        <v>1999</v>
      </c>
      <c r="B29" s="15">
        <v>216120</v>
      </c>
      <c r="C29" s="15">
        <v>213260</v>
      </c>
      <c r="D29" s="7"/>
      <c r="E29" s="15">
        <v>123410</v>
      </c>
      <c r="F29" s="15">
        <v>89850</v>
      </c>
      <c r="G29" s="7"/>
      <c r="H29" s="232">
        <v>1500</v>
      </c>
      <c r="I29" s="232">
        <v>556</v>
      </c>
      <c r="J29" s="232">
        <v>1100</v>
      </c>
    </row>
    <row r="30" spans="1:10" ht="10.15" customHeight="1">
      <c r="A30" s="184">
        <v>2000</v>
      </c>
      <c r="B30" s="15">
        <v>207900</v>
      </c>
      <c r="C30" s="15">
        <v>205420</v>
      </c>
      <c r="D30" s="7"/>
      <c r="E30" s="15">
        <v>120760</v>
      </c>
      <c r="F30" s="15">
        <v>84660</v>
      </c>
      <c r="G30" s="7"/>
      <c r="H30" s="232">
        <v>1900</v>
      </c>
      <c r="I30" s="232">
        <v>536</v>
      </c>
      <c r="J30" s="232">
        <v>1340</v>
      </c>
    </row>
    <row r="31" spans="1:10" ht="10.15" customHeight="1">
      <c r="A31" s="184">
        <v>2001</v>
      </c>
      <c r="B31" s="15">
        <v>230380</v>
      </c>
      <c r="C31" s="15">
        <v>219620</v>
      </c>
      <c r="D31" s="7"/>
      <c r="E31" s="15">
        <v>145710</v>
      </c>
      <c r="F31" s="15">
        <v>73910</v>
      </c>
      <c r="G31" s="7"/>
      <c r="H31" s="232">
        <v>1590</v>
      </c>
      <c r="I31" s="232">
        <v>527</v>
      </c>
      <c r="J31" s="232">
        <v>1230</v>
      </c>
    </row>
    <row r="32" spans="1:10" ht="10.15" customHeight="1">
      <c r="A32" s="184">
        <v>2002</v>
      </c>
      <c r="B32" s="15">
        <v>181355</v>
      </c>
      <c r="C32" s="15">
        <v>177305</v>
      </c>
      <c r="D32" s="7"/>
      <c r="E32" s="15">
        <v>126595</v>
      </c>
      <c r="F32" s="15">
        <v>50710</v>
      </c>
      <c r="G32" s="7"/>
      <c r="H32" s="232">
        <v>1940</v>
      </c>
      <c r="I32" s="232">
        <v>562</v>
      </c>
      <c r="J32" s="232">
        <v>1550</v>
      </c>
    </row>
    <row r="33" spans="1:10" ht="10.15" customHeight="1">
      <c r="A33" s="184">
        <v>2003</v>
      </c>
      <c r="B33" s="15">
        <v>245700</v>
      </c>
      <c r="C33" s="15">
        <v>243580</v>
      </c>
      <c r="D33" s="7"/>
      <c r="E33" s="15">
        <v>175570</v>
      </c>
      <c r="F33" s="15">
        <v>68010</v>
      </c>
      <c r="G33" s="7"/>
      <c r="H33" s="232">
        <v>1700</v>
      </c>
      <c r="I33" s="232">
        <v>631</v>
      </c>
      <c r="J33" s="232">
        <v>1410</v>
      </c>
    </row>
    <row r="34" spans="1:10" ht="3" customHeight="1">
      <c r="A34" s="184"/>
      <c r="B34" s="15"/>
      <c r="C34" s="15"/>
      <c r="D34" s="7"/>
      <c r="E34" s="15"/>
      <c r="F34" s="15"/>
      <c r="G34" s="7"/>
      <c r="H34" s="232"/>
      <c r="I34" s="232"/>
      <c r="J34" s="232"/>
    </row>
    <row r="35" spans="1:10" ht="10.15" customHeight="1">
      <c r="A35" s="184">
        <v>2004</v>
      </c>
      <c r="B35" s="15">
        <v>283060</v>
      </c>
      <c r="C35" s="15">
        <v>279160</v>
      </c>
      <c r="D35" s="7"/>
      <c r="E35" s="15">
        <v>185050</v>
      </c>
      <c r="F35" s="15">
        <v>94110</v>
      </c>
      <c r="G35" s="7"/>
      <c r="H35" s="232">
        <v>2060</v>
      </c>
      <c r="I35" s="232">
        <v>597</v>
      </c>
      <c r="J35" s="232">
        <v>1570</v>
      </c>
    </row>
    <row r="36" spans="1:10" ht="10.15" customHeight="1">
      <c r="A36" s="184">
        <v>2005</v>
      </c>
      <c r="B36" s="15">
        <v>250830</v>
      </c>
      <c r="C36" s="15">
        <v>243570</v>
      </c>
      <c r="D36" s="7"/>
      <c r="E36" s="15">
        <v>167190</v>
      </c>
      <c r="F36" s="15">
        <v>76380</v>
      </c>
      <c r="G36" s="7"/>
      <c r="H36" s="232">
        <v>2610</v>
      </c>
      <c r="I36" s="232">
        <v>620</v>
      </c>
      <c r="J36" s="232">
        <v>1990</v>
      </c>
    </row>
    <row r="37" spans="1:10" ht="10.15" customHeight="1">
      <c r="A37" s="184">
        <v>2006</v>
      </c>
      <c r="B37" s="15">
        <v>294160</v>
      </c>
      <c r="C37" s="15">
        <v>287520</v>
      </c>
      <c r="D37" s="7"/>
      <c r="E37" s="15">
        <v>190770</v>
      </c>
      <c r="F37" s="15">
        <v>96750</v>
      </c>
      <c r="G37" s="7"/>
      <c r="H37" s="232">
        <v>2130</v>
      </c>
      <c r="I37" s="232">
        <v>616</v>
      </c>
      <c r="J37" s="232">
        <v>1620</v>
      </c>
    </row>
    <row r="38" spans="1:10" ht="10.15" customHeight="1">
      <c r="A38" s="184">
        <v>2007</v>
      </c>
      <c r="B38" s="15">
        <v>310680</v>
      </c>
      <c r="C38" s="15">
        <v>306210</v>
      </c>
      <c r="D38" s="7"/>
      <c r="E38" s="15">
        <v>222560</v>
      </c>
      <c r="F38" s="15">
        <v>83650</v>
      </c>
      <c r="G38" s="7"/>
      <c r="H38" s="232">
        <v>2310</v>
      </c>
      <c r="I38" s="232">
        <v>527</v>
      </c>
      <c r="J38" s="232">
        <v>1820</v>
      </c>
    </row>
    <row r="39" spans="1:10" ht="10.15" customHeight="1">
      <c r="A39" s="184">
        <v>2008</v>
      </c>
      <c r="B39" s="15">
        <v>248060</v>
      </c>
      <c r="C39" s="15">
        <v>240720</v>
      </c>
      <c r="D39" s="7"/>
      <c r="E39" s="15">
        <v>175320</v>
      </c>
      <c r="F39" s="15">
        <v>65400</v>
      </c>
      <c r="G39" s="7"/>
      <c r="H39" s="232">
        <v>3080</v>
      </c>
      <c r="I39" s="232">
        <v>518</v>
      </c>
      <c r="J39" s="232">
        <v>2390</v>
      </c>
    </row>
    <row r="40" spans="1:10" ht="10.15" customHeight="1">
      <c r="A40" s="184">
        <v>2009</v>
      </c>
      <c r="B40" s="15">
        <v>442870</v>
      </c>
      <c r="C40" s="15">
        <v>385625</v>
      </c>
      <c r="D40" s="7"/>
      <c r="E40" s="15">
        <v>296750</v>
      </c>
      <c r="F40" s="15">
        <v>88875</v>
      </c>
      <c r="G40" s="7"/>
      <c r="H40" s="232">
        <v>1600</v>
      </c>
      <c r="I40" s="232">
        <v>439</v>
      </c>
      <c r="J40" s="232">
        <v>1330</v>
      </c>
    </row>
    <row r="41" spans="1:10" ht="10.35" customHeight="1">
      <c r="A41" s="184">
        <v>2010</v>
      </c>
      <c r="B41" s="15">
        <v>313220</v>
      </c>
      <c r="C41" s="15">
        <v>307630</v>
      </c>
      <c r="D41" s="7"/>
      <c r="E41" s="15">
        <v>244340</v>
      </c>
      <c r="F41" s="15">
        <v>63290</v>
      </c>
      <c r="G41" s="7"/>
      <c r="H41" s="232">
        <v>2800</v>
      </c>
      <c r="I41" s="232">
        <v>486</v>
      </c>
      <c r="J41" s="232">
        <v>2330</v>
      </c>
    </row>
    <row r="42" spans="1:10" ht="10.35" customHeight="1">
      <c r="A42" s="184">
        <v>2011</v>
      </c>
      <c r="B42" s="15">
        <v>334415</v>
      </c>
      <c r="C42" s="15">
        <v>330290</v>
      </c>
      <c r="D42" s="7"/>
      <c r="E42" s="15">
        <v>258920</v>
      </c>
      <c r="F42" s="15">
        <v>71370</v>
      </c>
      <c r="G42" s="7"/>
      <c r="H42" s="232">
        <v>3080</v>
      </c>
      <c r="I42" s="232">
        <v>538</v>
      </c>
      <c r="J42" s="232">
        <v>2530</v>
      </c>
    </row>
    <row r="43" spans="1:10" ht="10.35" customHeight="1">
      <c r="A43" s="184">
        <v>2012</v>
      </c>
      <c r="B43" s="15">
        <v>424000</v>
      </c>
      <c r="C43" s="15">
        <v>418415</v>
      </c>
      <c r="D43" s="7"/>
      <c r="E43" s="15">
        <v>332555</v>
      </c>
      <c r="F43" s="15">
        <v>85860</v>
      </c>
      <c r="G43" s="7"/>
      <c r="H43" s="232">
        <v>2340</v>
      </c>
      <c r="I43" s="232">
        <v>761</v>
      </c>
      <c r="J43" s="232">
        <v>2020</v>
      </c>
    </row>
    <row r="44" spans="1:10" ht="10.35" customHeight="1">
      <c r="A44" s="184">
        <v>2013</v>
      </c>
      <c r="B44" s="15">
        <v>332090</v>
      </c>
      <c r="C44" s="15">
        <v>295950</v>
      </c>
      <c r="D44" s="7" t="s">
        <v>376</v>
      </c>
      <c r="E44" s="15">
        <v>217950</v>
      </c>
      <c r="F44" s="15">
        <v>78000</v>
      </c>
      <c r="G44" s="7" t="s">
        <v>376</v>
      </c>
      <c r="H44" s="232">
        <v>3250</v>
      </c>
      <c r="I44" s="232">
        <v>809</v>
      </c>
      <c r="J44" s="232">
        <v>2610</v>
      </c>
    </row>
    <row r="45" spans="1:10" ht="10.35" customHeight="1">
      <c r="A45" s="184">
        <v>2014</v>
      </c>
      <c r="B45" s="15">
        <v>363640</v>
      </c>
      <c r="C45" s="15">
        <v>358910</v>
      </c>
      <c r="D45" s="7" t="s">
        <v>376</v>
      </c>
      <c r="E45" s="15">
        <v>268010</v>
      </c>
      <c r="F45" s="15">
        <v>90900</v>
      </c>
      <c r="G45" s="7" t="s">
        <v>376</v>
      </c>
      <c r="H45" s="232">
        <v>2630</v>
      </c>
      <c r="I45" s="232">
        <v>676</v>
      </c>
      <c r="J45" s="232">
        <v>2140</v>
      </c>
    </row>
    <row r="46" spans="1:10" ht="10.35" customHeight="1">
      <c r="A46" s="184">
        <v>2015</v>
      </c>
      <c r="B46" s="15">
        <v>335480</v>
      </c>
      <c r="C46" s="15">
        <v>333886</v>
      </c>
      <c r="D46" s="7" t="s">
        <v>376</v>
      </c>
      <c r="E46" s="15">
        <v>250806</v>
      </c>
      <c r="F46" s="15">
        <v>83080</v>
      </c>
      <c r="G46" s="7" t="s">
        <v>376</v>
      </c>
      <c r="H46" s="232">
        <v>2770</v>
      </c>
      <c r="I46" s="232">
        <v>684</v>
      </c>
      <c r="J46" s="232">
        <v>2250</v>
      </c>
    </row>
    <row r="47" spans="1:10" ht="10.35" customHeight="1">
      <c r="A47" s="184">
        <v>2016</v>
      </c>
      <c r="B47" s="15">
        <v>350240</v>
      </c>
      <c r="C47" s="15">
        <v>343090</v>
      </c>
      <c r="D47" s="7"/>
      <c r="E47" s="15">
        <v>257860</v>
      </c>
      <c r="F47" s="15">
        <v>85230</v>
      </c>
      <c r="G47" s="7"/>
      <c r="H47" s="232">
        <v>2810</v>
      </c>
      <c r="I47" s="232">
        <v>570</v>
      </c>
      <c r="J47" s="232">
        <v>2250</v>
      </c>
    </row>
    <row r="48" spans="1:10" ht="10.35" customHeight="1">
      <c r="A48" s="184">
        <v>2017</v>
      </c>
      <c r="B48" s="15">
        <v>437550</v>
      </c>
      <c r="C48" s="15">
        <v>433020</v>
      </c>
      <c r="D48" s="7"/>
      <c r="E48" s="15">
        <v>348920</v>
      </c>
      <c r="F48" s="15">
        <v>84100</v>
      </c>
      <c r="G48" s="7"/>
      <c r="H48" s="232">
        <v>2400</v>
      </c>
      <c r="I48" s="232">
        <v>652</v>
      </c>
      <c r="J48" s="232">
        <v>2060</v>
      </c>
    </row>
    <row r="49" spans="1:10" ht="10.35" customHeight="1">
      <c r="A49" s="199">
        <v>2018</v>
      </c>
      <c r="B49" s="524">
        <v>344400</v>
      </c>
      <c r="C49" s="18">
        <v>342070</v>
      </c>
      <c r="D49" s="76"/>
      <c r="E49" s="18">
        <v>291060</v>
      </c>
      <c r="F49" s="18">
        <v>51010</v>
      </c>
      <c r="G49" s="76"/>
      <c r="H49" s="233">
        <v>2080</v>
      </c>
      <c r="I49" s="233">
        <v>658</v>
      </c>
      <c r="J49" s="233">
        <v>1860</v>
      </c>
    </row>
    <row r="50" spans="1:10" ht="11.45" customHeight="1">
      <c r="A50" s="23" t="s">
        <v>176</v>
      </c>
      <c r="B50" s="185"/>
      <c r="C50" s="185"/>
      <c r="D50" s="185"/>
      <c r="E50" s="185"/>
      <c r="F50" s="185"/>
      <c r="G50" s="185"/>
      <c r="H50" s="185"/>
      <c r="I50" s="185"/>
      <c r="J50" s="185"/>
    </row>
  </sheetData>
  <pageMargins left="0.66700000000000004" right="0.66700000000000004" top="0.66700000000000004" bottom="0.72" header="0" footer="0"/>
  <pageSetup scale="98" firstPageNumber="4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117"/>
  <sheetViews>
    <sheetView showGridLines="0" zoomScaleNormal="100" workbookViewId="0">
      <pane xSplit="1" ySplit="5" topLeftCell="B34" activePane="bottomRight" state="frozen"/>
      <selection pane="topRight" activeCell="B1" sqref="B1"/>
      <selection pane="bottomLeft" activeCell="A6" sqref="A6"/>
      <selection pane="bottomRight" activeCell="H60" sqref="H60"/>
    </sheetView>
  </sheetViews>
  <sheetFormatPr defaultColWidth="9.7109375" defaultRowHeight="12"/>
  <cols>
    <col min="1" max="1" width="7.7109375" style="178" customWidth="1"/>
    <col min="2" max="3" width="12.5703125" style="178" customWidth="1"/>
    <col min="4" max="4" width="2.7109375" style="178" customWidth="1"/>
    <col min="5" max="6" width="12.5703125" style="178" customWidth="1"/>
    <col min="7" max="7" width="2.7109375" style="178" customWidth="1"/>
    <col min="8" max="10" width="12.5703125" style="178" customWidth="1"/>
    <col min="11" max="11" width="5.7109375" style="178" customWidth="1"/>
    <col min="12" max="16384" width="9.7109375" style="178"/>
  </cols>
  <sheetData>
    <row r="1" spans="1:10">
      <c r="A1" s="1" t="s">
        <v>191</v>
      </c>
      <c r="B1" s="2"/>
      <c r="C1" s="2"/>
      <c r="D1" s="2"/>
      <c r="E1" s="2"/>
      <c r="F1" s="2"/>
      <c r="G1" s="2"/>
      <c r="H1" s="2"/>
      <c r="I1" s="2"/>
      <c r="J1" s="76"/>
    </row>
    <row r="2" spans="1:10">
      <c r="A2" s="189" t="s">
        <v>2</v>
      </c>
      <c r="B2" s="180" t="s">
        <v>91</v>
      </c>
      <c r="C2" s="180"/>
      <c r="D2" s="179"/>
      <c r="E2" s="180" t="s">
        <v>92</v>
      </c>
      <c r="F2" s="180"/>
      <c r="G2" s="179"/>
      <c r="H2" s="180" t="s">
        <v>93</v>
      </c>
      <c r="I2" s="181"/>
      <c r="J2" s="180"/>
    </row>
    <row r="3" spans="1:10">
      <c r="A3" s="177"/>
      <c r="B3" s="182" t="s">
        <v>71</v>
      </c>
      <c r="C3" s="182" t="s">
        <v>0</v>
      </c>
      <c r="D3" s="182"/>
      <c r="E3" s="182" t="s">
        <v>4</v>
      </c>
      <c r="F3" s="182" t="s">
        <v>95</v>
      </c>
      <c r="G3" s="182"/>
      <c r="H3" s="182" t="s">
        <v>4</v>
      </c>
      <c r="I3" s="182" t="s">
        <v>95</v>
      </c>
      <c r="J3" s="182" t="s">
        <v>96</v>
      </c>
    </row>
    <row r="4" spans="1:10" ht="3.95" customHeight="1">
      <c r="A4" s="183"/>
      <c r="B4" s="184"/>
      <c r="C4" s="184"/>
      <c r="D4" s="184"/>
      <c r="E4" s="184"/>
      <c r="F4" s="184"/>
      <c r="G4" s="184"/>
      <c r="H4" s="184"/>
      <c r="I4" s="184"/>
      <c r="J4" s="184"/>
    </row>
    <row r="5" spans="1:10">
      <c r="A5" s="185"/>
      <c r="B5" s="186" t="s">
        <v>356</v>
      </c>
      <c r="C5" s="187"/>
      <c r="D5" s="188"/>
      <c r="E5" s="188"/>
      <c r="F5" s="188"/>
      <c r="G5" s="185"/>
      <c r="H5" s="186" t="s">
        <v>363</v>
      </c>
      <c r="I5" s="187"/>
      <c r="J5" s="188"/>
    </row>
    <row r="6" spans="1:10" ht="3" customHeight="1">
      <c r="A6" s="185"/>
      <c r="B6" s="185"/>
      <c r="C6" s="185"/>
      <c r="D6" s="185"/>
      <c r="E6" s="185"/>
      <c r="F6" s="185"/>
      <c r="G6" s="185"/>
      <c r="H6" s="185"/>
      <c r="I6" s="185"/>
      <c r="J6" s="185"/>
    </row>
    <row r="7" spans="1:10" ht="10.15" customHeight="1">
      <c r="A7" s="189">
        <v>1980</v>
      </c>
      <c r="B7" s="234">
        <v>218.1</v>
      </c>
      <c r="C7" s="234">
        <v>216.2</v>
      </c>
      <c r="D7" s="235"/>
      <c r="E7" s="234">
        <v>6.3</v>
      </c>
      <c r="F7" s="234">
        <v>209.9</v>
      </c>
      <c r="G7" s="235"/>
      <c r="H7" s="234">
        <v>29.5</v>
      </c>
      <c r="I7" s="235">
        <v>19.899999999999999</v>
      </c>
      <c r="J7" s="234">
        <v>20.2</v>
      </c>
    </row>
    <row r="8" spans="1:10" ht="10.15" customHeight="1">
      <c r="A8" s="189">
        <v>1981</v>
      </c>
      <c r="B8" s="234">
        <v>133.19999999999999</v>
      </c>
      <c r="C8" s="234">
        <v>132.80000000000001</v>
      </c>
      <c r="D8" s="235"/>
      <c r="E8" s="234">
        <v>4</v>
      </c>
      <c r="F8" s="234">
        <v>128.80000000000001</v>
      </c>
      <c r="G8" s="235"/>
      <c r="H8" s="234">
        <v>42.7</v>
      </c>
      <c r="I8" s="234">
        <v>44.5</v>
      </c>
      <c r="J8" s="234">
        <v>44.5</v>
      </c>
    </row>
    <row r="9" spans="1:10" ht="10.15" customHeight="1">
      <c r="A9" s="189">
        <v>1982</v>
      </c>
      <c r="B9" s="234">
        <v>310.89999999999998</v>
      </c>
      <c r="C9" s="234">
        <v>244.9</v>
      </c>
      <c r="D9" s="235"/>
      <c r="E9" s="234">
        <v>7.4</v>
      </c>
      <c r="F9" s="234">
        <v>237.5</v>
      </c>
      <c r="G9" s="235"/>
      <c r="H9" s="234">
        <v>27.6</v>
      </c>
      <c r="I9" s="234">
        <v>13.7</v>
      </c>
      <c r="J9" s="234">
        <v>14.1</v>
      </c>
    </row>
    <row r="10" spans="1:10" ht="10.15" customHeight="1">
      <c r="A10" s="189">
        <v>1983</v>
      </c>
      <c r="B10" s="234">
        <v>154.6</v>
      </c>
      <c r="C10" s="234">
        <v>153.6</v>
      </c>
      <c r="D10" s="235"/>
      <c r="E10" s="234">
        <v>5.3</v>
      </c>
      <c r="F10" s="234">
        <v>148.30000000000001</v>
      </c>
      <c r="G10" s="235"/>
      <c r="H10" s="234">
        <v>48.5</v>
      </c>
      <c r="I10" s="234">
        <v>46.5</v>
      </c>
      <c r="J10" s="234">
        <v>46.6</v>
      </c>
    </row>
    <row r="11" spans="1:10" ht="10.15" customHeight="1">
      <c r="A11" s="189">
        <v>1984</v>
      </c>
      <c r="B11" s="234">
        <v>271.60000000000002</v>
      </c>
      <c r="C11" s="234">
        <v>255.9</v>
      </c>
      <c r="D11" s="235"/>
      <c r="E11" s="234">
        <v>7.9</v>
      </c>
      <c r="F11" s="234">
        <v>248</v>
      </c>
      <c r="G11" s="235"/>
      <c r="H11" s="234">
        <v>44.2</v>
      </c>
      <c r="I11" s="234">
        <v>24.4</v>
      </c>
      <c r="J11" s="234">
        <v>25</v>
      </c>
    </row>
    <row r="12" spans="1:10" ht="10.15" customHeight="1">
      <c r="A12" s="189">
        <v>1985</v>
      </c>
      <c r="B12" s="234">
        <v>286.2</v>
      </c>
      <c r="C12" s="234">
        <v>280.2</v>
      </c>
      <c r="D12" s="235"/>
      <c r="E12" s="234">
        <v>7.6</v>
      </c>
      <c r="F12" s="234">
        <v>272.60000000000002</v>
      </c>
      <c r="G12" s="235"/>
      <c r="H12" s="234">
        <v>33.4</v>
      </c>
      <c r="I12" s="234">
        <v>22.1</v>
      </c>
      <c r="J12" s="234">
        <v>22.4</v>
      </c>
    </row>
    <row r="13" spans="1:10" ht="3" customHeight="1">
      <c r="A13" s="189"/>
      <c r="B13" s="234"/>
      <c r="C13" s="234"/>
      <c r="D13" s="235"/>
      <c r="E13" s="234"/>
      <c r="F13" s="234"/>
      <c r="G13" s="235"/>
      <c r="H13" s="234"/>
      <c r="I13" s="234"/>
      <c r="J13" s="234"/>
    </row>
    <row r="14" spans="1:10" ht="10.15" customHeight="1">
      <c r="A14" s="189">
        <v>1986</v>
      </c>
      <c r="B14" s="234">
        <v>224.1</v>
      </c>
      <c r="C14" s="234">
        <v>218.4</v>
      </c>
      <c r="D14" s="235"/>
      <c r="E14" s="234">
        <v>5.5</v>
      </c>
      <c r="F14" s="234">
        <v>212.9</v>
      </c>
      <c r="G14" s="235"/>
      <c r="H14" s="234">
        <v>32.299999999999997</v>
      </c>
      <c r="I14" s="234">
        <v>20</v>
      </c>
      <c r="J14" s="234">
        <v>20.3</v>
      </c>
    </row>
    <row r="15" spans="1:10" ht="10.15" customHeight="1">
      <c r="A15" s="189">
        <v>1987</v>
      </c>
      <c r="B15" s="234">
        <v>359</v>
      </c>
      <c r="C15" s="234">
        <v>286</v>
      </c>
      <c r="D15" s="235"/>
      <c r="E15" s="234">
        <v>9.1</v>
      </c>
      <c r="F15" s="234">
        <v>276.89999999999998</v>
      </c>
      <c r="G15" s="235"/>
      <c r="H15" s="234">
        <v>23.3</v>
      </c>
      <c r="I15" s="234">
        <v>7.3</v>
      </c>
      <c r="J15" s="234">
        <v>7.8</v>
      </c>
    </row>
    <row r="16" spans="1:10" ht="10.15" customHeight="1">
      <c r="A16" s="189">
        <v>1988</v>
      </c>
      <c r="B16" s="234">
        <v>236.2</v>
      </c>
      <c r="C16" s="234">
        <v>233.5</v>
      </c>
      <c r="D16" s="235"/>
      <c r="E16" s="234">
        <v>5</v>
      </c>
      <c r="F16" s="234">
        <v>228.5</v>
      </c>
      <c r="G16" s="235"/>
      <c r="H16" s="234">
        <v>43.9</v>
      </c>
      <c r="I16" s="234">
        <v>18.2</v>
      </c>
      <c r="J16" s="234">
        <v>18.7</v>
      </c>
    </row>
    <row r="17" spans="1:10" ht="10.15" customHeight="1">
      <c r="A17" s="189">
        <v>1989</v>
      </c>
      <c r="B17" s="234">
        <v>264.10000000000002</v>
      </c>
      <c r="C17" s="234">
        <v>243</v>
      </c>
      <c r="D17" s="235"/>
      <c r="E17" s="234">
        <v>6.7</v>
      </c>
      <c r="F17" s="234">
        <v>236.3</v>
      </c>
      <c r="G17" s="235"/>
      <c r="H17" s="234">
        <v>34.4</v>
      </c>
      <c r="I17" s="234">
        <v>14</v>
      </c>
      <c r="J17" s="234">
        <v>14.5</v>
      </c>
    </row>
    <row r="18" spans="1:10" ht="10.15" customHeight="1">
      <c r="A18" s="189">
        <v>1990</v>
      </c>
      <c r="B18" s="234">
        <v>208.8</v>
      </c>
      <c r="C18" s="234">
        <v>202.9</v>
      </c>
      <c r="D18" s="235"/>
      <c r="E18" s="234">
        <v>5.0999999999999996</v>
      </c>
      <c r="F18" s="234">
        <v>197.8</v>
      </c>
      <c r="G18" s="235"/>
      <c r="H18" s="234">
        <v>38.299999999999997</v>
      </c>
      <c r="I18" s="234">
        <v>17.600000000000001</v>
      </c>
      <c r="J18" s="234">
        <v>18.100000000000001</v>
      </c>
    </row>
    <row r="19" spans="1:10" ht="10.15" customHeight="1">
      <c r="A19" s="189">
        <v>1991</v>
      </c>
      <c r="B19" s="234">
        <v>189.9</v>
      </c>
      <c r="C19" s="234">
        <v>189.7</v>
      </c>
      <c r="D19" s="235"/>
      <c r="E19" s="234">
        <v>3.7</v>
      </c>
      <c r="F19" s="234">
        <v>186</v>
      </c>
      <c r="G19" s="235"/>
      <c r="H19" s="234">
        <v>45.9</v>
      </c>
      <c r="I19" s="234">
        <v>46.4</v>
      </c>
      <c r="J19" s="234">
        <v>46.4</v>
      </c>
    </row>
    <row r="20" spans="1:10" ht="3" customHeight="1">
      <c r="A20" s="189"/>
      <c r="B20" s="234"/>
      <c r="C20" s="234"/>
      <c r="D20" s="235"/>
      <c r="E20" s="234"/>
      <c r="F20" s="234"/>
      <c r="G20" s="235"/>
      <c r="H20" s="234"/>
      <c r="I20" s="234"/>
      <c r="J20" s="234"/>
    </row>
    <row r="21" spans="1:10" ht="10.15" customHeight="1">
      <c r="A21" s="189">
        <v>1992</v>
      </c>
      <c r="B21" s="234">
        <v>335.1</v>
      </c>
      <c r="C21" s="234">
        <v>313</v>
      </c>
      <c r="D21" s="235"/>
      <c r="E21" s="234">
        <v>8.8000000000000007</v>
      </c>
      <c r="F21" s="234">
        <v>304.2</v>
      </c>
      <c r="G21" s="235"/>
      <c r="H21" s="234">
        <v>38.9</v>
      </c>
      <c r="I21" s="234">
        <v>17</v>
      </c>
      <c r="J21" s="234">
        <v>17.600000000000001</v>
      </c>
    </row>
    <row r="22" spans="1:10" ht="10.15" customHeight="1">
      <c r="A22" s="189">
        <v>1993</v>
      </c>
      <c r="B22" s="234">
        <v>340.4</v>
      </c>
      <c r="C22" s="234">
        <v>273.60000000000002</v>
      </c>
      <c r="D22" s="235"/>
      <c r="E22" s="234">
        <v>5.3</v>
      </c>
      <c r="F22" s="234">
        <v>268.3</v>
      </c>
      <c r="G22" s="235"/>
      <c r="H22" s="234">
        <v>39.9</v>
      </c>
      <c r="I22" s="234">
        <v>11.6</v>
      </c>
      <c r="J22" s="234">
        <v>12.1</v>
      </c>
    </row>
    <row r="23" spans="1:10" ht="10.15" customHeight="1">
      <c r="A23" s="189">
        <v>1994</v>
      </c>
      <c r="B23" s="234">
        <v>304.2</v>
      </c>
      <c r="C23" s="234">
        <v>296.3</v>
      </c>
      <c r="D23" s="235"/>
      <c r="E23" s="234">
        <v>3.5</v>
      </c>
      <c r="F23" s="234">
        <v>292.8</v>
      </c>
      <c r="G23" s="235"/>
      <c r="H23" s="234">
        <v>43.6</v>
      </c>
      <c r="I23" s="234">
        <v>16</v>
      </c>
      <c r="J23" s="234">
        <v>16.3</v>
      </c>
    </row>
    <row r="24" spans="1:10" ht="10.15" customHeight="1">
      <c r="A24" s="184">
        <v>1995</v>
      </c>
      <c r="B24" s="236">
        <v>395.6</v>
      </c>
      <c r="C24" s="236">
        <v>311.2</v>
      </c>
      <c r="D24" s="237"/>
      <c r="E24" s="236">
        <v>2.7</v>
      </c>
      <c r="F24" s="236">
        <v>308.5</v>
      </c>
      <c r="G24" s="237"/>
      <c r="H24" s="236">
        <v>44.4</v>
      </c>
      <c r="I24" s="236">
        <v>5.6</v>
      </c>
      <c r="J24" s="236">
        <v>5.9</v>
      </c>
    </row>
    <row r="25" spans="1:10" ht="10.15" customHeight="1">
      <c r="A25" s="184">
        <v>1996</v>
      </c>
      <c r="B25" s="236">
        <v>271.8</v>
      </c>
      <c r="C25" s="236">
        <v>260.10000000000002</v>
      </c>
      <c r="D25" s="237"/>
      <c r="E25" s="236">
        <v>2.5</v>
      </c>
      <c r="F25" s="236">
        <v>257.60000000000002</v>
      </c>
      <c r="G25" s="237"/>
      <c r="H25" s="236">
        <v>48.1</v>
      </c>
      <c r="I25" s="236">
        <v>15.7</v>
      </c>
      <c r="J25" s="236">
        <v>16.100000000000001</v>
      </c>
    </row>
    <row r="26" spans="1:10" ht="10.15" customHeight="1">
      <c r="A26" s="184">
        <v>1997</v>
      </c>
      <c r="B26" s="236">
        <v>292.89999999999998</v>
      </c>
      <c r="C26" s="236">
        <v>283.3</v>
      </c>
      <c r="D26" s="237"/>
      <c r="E26" s="236">
        <v>2.6</v>
      </c>
      <c r="F26" s="236">
        <v>280.7</v>
      </c>
      <c r="G26" s="237"/>
      <c r="H26" s="236">
        <v>56.3</v>
      </c>
      <c r="I26" s="236">
        <v>15.5</v>
      </c>
      <c r="J26" s="236">
        <v>15.9</v>
      </c>
    </row>
    <row r="27" spans="1:10" ht="3" customHeight="1">
      <c r="A27" s="184"/>
      <c r="B27" s="236"/>
      <c r="C27" s="236"/>
      <c r="D27" s="237"/>
      <c r="E27" s="236"/>
      <c r="F27" s="236"/>
      <c r="G27" s="237"/>
      <c r="H27" s="236"/>
      <c r="I27" s="236"/>
      <c r="J27" s="236"/>
    </row>
    <row r="28" spans="1:10" ht="10.15" customHeight="1">
      <c r="A28" s="184">
        <v>1998</v>
      </c>
      <c r="B28" s="236">
        <v>348.1</v>
      </c>
      <c r="C28" s="236">
        <v>305.60000000000002</v>
      </c>
      <c r="D28" s="237"/>
      <c r="E28" s="236">
        <v>2.2999999999999998</v>
      </c>
      <c r="F28" s="236">
        <v>303.3</v>
      </c>
      <c r="G28" s="237"/>
      <c r="H28" s="236">
        <v>49.4</v>
      </c>
      <c r="I28" s="236">
        <v>14.2</v>
      </c>
      <c r="J28" s="236">
        <v>14.5</v>
      </c>
    </row>
    <row r="29" spans="1:10" ht="10.15" customHeight="1">
      <c r="A29" s="184">
        <v>1999</v>
      </c>
      <c r="B29" s="236">
        <v>256.10000000000002</v>
      </c>
      <c r="C29" s="236">
        <v>254.1</v>
      </c>
      <c r="D29" s="237"/>
      <c r="E29" s="236">
        <v>1.8</v>
      </c>
      <c r="F29" s="236">
        <v>252.3</v>
      </c>
      <c r="G29" s="237"/>
      <c r="H29" s="236">
        <v>56.2</v>
      </c>
      <c r="I29" s="236">
        <v>21.6</v>
      </c>
      <c r="J29" s="236">
        <v>21.8</v>
      </c>
    </row>
    <row r="30" spans="1:10" ht="10.15" customHeight="1">
      <c r="A30" s="184">
        <v>2000</v>
      </c>
      <c r="B30" s="236">
        <v>288.5</v>
      </c>
      <c r="C30" s="236">
        <v>281.39999999999998</v>
      </c>
      <c r="D30" s="237"/>
      <c r="E30" s="236">
        <v>1.8</v>
      </c>
      <c r="F30" s="236">
        <v>279.60000000000002</v>
      </c>
      <c r="G30" s="237"/>
      <c r="H30" s="236">
        <v>57.5</v>
      </c>
      <c r="I30" s="236">
        <v>18.399999999999999</v>
      </c>
      <c r="J30" s="236">
        <v>18.7</v>
      </c>
    </row>
    <row r="31" spans="1:10" ht="10.15" customHeight="1">
      <c r="A31" s="184">
        <v>2001</v>
      </c>
      <c r="B31" s="236">
        <v>370.1</v>
      </c>
      <c r="C31" s="236">
        <v>307.89999999999998</v>
      </c>
      <c r="D31" s="237"/>
      <c r="E31" s="236">
        <v>1.9</v>
      </c>
      <c r="F31" s="236">
        <v>306</v>
      </c>
      <c r="G31" s="237"/>
      <c r="H31" s="236">
        <v>53.8</v>
      </c>
      <c r="I31" s="236">
        <v>18.3</v>
      </c>
      <c r="J31" s="236">
        <v>18.600000000000001</v>
      </c>
    </row>
    <row r="32" spans="1:10" ht="10.15" customHeight="1">
      <c r="A32" s="184">
        <v>2002</v>
      </c>
      <c r="B32" s="236">
        <v>62.5</v>
      </c>
      <c r="C32" s="236">
        <v>62.2</v>
      </c>
      <c r="D32" s="237"/>
      <c r="E32" s="236">
        <v>0.8</v>
      </c>
      <c r="F32" s="236">
        <v>61.4</v>
      </c>
      <c r="G32" s="237"/>
      <c r="H32" s="236">
        <v>84.5</v>
      </c>
      <c r="I32" s="236">
        <v>44.3</v>
      </c>
      <c r="J32" s="236">
        <v>44.8</v>
      </c>
    </row>
    <row r="33" spans="1:10" ht="10.15" customHeight="1">
      <c r="A33" s="184">
        <v>2003</v>
      </c>
      <c r="B33" s="236">
        <v>226.3</v>
      </c>
      <c r="C33" s="236">
        <v>226.3</v>
      </c>
      <c r="D33" s="237"/>
      <c r="E33" s="236">
        <v>1</v>
      </c>
      <c r="F33" s="236">
        <v>225.3</v>
      </c>
      <c r="G33" s="237"/>
      <c r="H33" s="236">
        <v>74.400000000000006</v>
      </c>
      <c r="I33" s="236">
        <v>35.299999999999997</v>
      </c>
      <c r="J33" s="236">
        <v>35.4</v>
      </c>
    </row>
    <row r="34" spans="1:10" ht="3" customHeight="1">
      <c r="A34" s="184"/>
      <c r="B34" s="236"/>
      <c r="C34" s="236"/>
      <c r="D34" s="237"/>
      <c r="E34" s="236"/>
      <c r="F34" s="236"/>
      <c r="G34" s="237"/>
      <c r="H34" s="236"/>
      <c r="I34" s="236"/>
      <c r="J34" s="236"/>
    </row>
    <row r="35" spans="1:10" ht="10.15" customHeight="1">
      <c r="A35" s="184">
        <v>2004</v>
      </c>
      <c r="B35" s="236">
        <v>213</v>
      </c>
      <c r="C35" s="236">
        <v>213</v>
      </c>
      <c r="D35" s="237"/>
      <c r="E35" s="236">
        <v>1.3</v>
      </c>
      <c r="F35" s="236">
        <v>211.7</v>
      </c>
      <c r="G35" s="237"/>
      <c r="H35" s="236">
        <v>91.5</v>
      </c>
      <c r="I35" s="236">
        <v>32.5</v>
      </c>
      <c r="J35" s="236">
        <v>32.799999999999997</v>
      </c>
    </row>
    <row r="36" spans="1:10" ht="10.15" customHeight="1">
      <c r="A36" s="184">
        <v>2005</v>
      </c>
      <c r="B36" s="236">
        <v>269.89999999999998</v>
      </c>
      <c r="C36" s="236">
        <v>267.89999999999998</v>
      </c>
      <c r="D36" s="237"/>
      <c r="E36" s="236">
        <v>1.2</v>
      </c>
      <c r="F36" s="236">
        <v>266.7</v>
      </c>
      <c r="G36" s="237"/>
      <c r="H36" s="236">
        <v>89.3</v>
      </c>
      <c r="I36" s="236">
        <v>23.5</v>
      </c>
      <c r="J36" s="236">
        <v>23.8</v>
      </c>
    </row>
    <row r="37" spans="1:10" ht="10.15" customHeight="1">
      <c r="A37" s="184">
        <v>2006</v>
      </c>
      <c r="B37" s="236">
        <v>262</v>
      </c>
      <c r="C37" s="236">
        <v>248.6</v>
      </c>
      <c r="D37" s="237"/>
      <c r="E37" s="236">
        <v>1.4</v>
      </c>
      <c r="F37" s="236">
        <v>247.2</v>
      </c>
      <c r="G37" s="237"/>
      <c r="H37" s="236">
        <v>99</v>
      </c>
      <c r="I37" s="236">
        <v>21.1</v>
      </c>
      <c r="J37" s="236">
        <v>21.5</v>
      </c>
    </row>
    <row r="38" spans="1:10" ht="10.15" customHeight="1">
      <c r="A38" s="184">
        <v>2007</v>
      </c>
      <c r="B38" s="236">
        <v>253.2</v>
      </c>
      <c r="C38" s="236">
        <v>248.7</v>
      </c>
      <c r="D38" s="237"/>
      <c r="E38" s="236">
        <v>1.6</v>
      </c>
      <c r="F38" s="236">
        <v>247.1</v>
      </c>
      <c r="G38" s="237"/>
      <c r="H38" s="236">
        <v>105</v>
      </c>
      <c r="I38" s="236">
        <v>26.8</v>
      </c>
      <c r="J38" s="236">
        <v>27.3</v>
      </c>
    </row>
    <row r="39" spans="1:10" ht="10.15" customHeight="1">
      <c r="A39" s="184">
        <v>2008</v>
      </c>
      <c r="B39" s="236">
        <v>214.4</v>
      </c>
      <c r="C39" s="236">
        <v>213.2</v>
      </c>
      <c r="D39" s="237"/>
      <c r="E39" s="236">
        <v>1</v>
      </c>
      <c r="F39" s="236">
        <v>212.2</v>
      </c>
      <c r="G39" s="237"/>
      <c r="H39" s="236">
        <v>139</v>
      </c>
      <c r="I39" s="236">
        <v>37.200000000000003</v>
      </c>
      <c r="J39" s="236">
        <v>37.700000000000003</v>
      </c>
    </row>
    <row r="40" spans="1:10" ht="10.15" customHeight="1">
      <c r="A40" s="184">
        <v>2009</v>
      </c>
      <c r="B40" s="236">
        <v>359.2</v>
      </c>
      <c r="C40" s="236">
        <v>320.8</v>
      </c>
      <c r="D40" s="237"/>
      <c r="E40" s="236">
        <v>1.3</v>
      </c>
      <c r="F40" s="236">
        <v>319.5</v>
      </c>
      <c r="G40" s="237"/>
      <c r="H40" s="236">
        <v>104</v>
      </c>
      <c r="I40" s="236">
        <v>18.899999999999999</v>
      </c>
      <c r="J40" s="236">
        <v>19.2</v>
      </c>
    </row>
    <row r="41" spans="1:10" ht="10.15" customHeight="1">
      <c r="A41" s="184">
        <v>2010</v>
      </c>
      <c r="B41" s="236">
        <v>190.4</v>
      </c>
      <c r="C41" s="236">
        <v>183.2</v>
      </c>
      <c r="D41" s="237"/>
      <c r="E41" s="236">
        <v>0.8</v>
      </c>
      <c r="F41" s="236">
        <v>182.4</v>
      </c>
      <c r="G41" s="237"/>
      <c r="H41" s="236">
        <v>131</v>
      </c>
      <c r="I41" s="236">
        <v>21.8</v>
      </c>
      <c r="J41" s="236">
        <v>22.2</v>
      </c>
    </row>
    <row r="42" spans="1:10" ht="10.15" customHeight="1">
      <c r="A42" s="184">
        <v>2011</v>
      </c>
      <c r="B42" s="236">
        <v>231.8</v>
      </c>
      <c r="C42" s="236">
        <v>230.3</v>
      </c>
      <c r="D42" s="237"/>
      <c r="E42" s="236">
        <v>0.5</v>
      </c>
      <c r="F42" s="236">
        <v>229.8</v>
      </c>
      <c r="G42" s="237"/>
      <c r="H42" s="236">
        <v>118</v>
      </c>
      <c r="I42" s="236">
        <v>29.799999999999997</v>
      </c>
      <c r="J42" s="236">
        <v>30</v>
      </c>
    </row>
    <row r="43" spans="1:10" ht="10.15" customHeight="1">
      <c r="A43" s="184">
        <v>2012</v>
      </c>
      <c r="B43" s="236">
        <v>85.2</v>
      </c>
      <c r="C43" s="236">
        <v>85</v>
      </c>
      <c r="D43" s="237"/>
      <c r="E43" s="236">
        <v>0.4</v>
      </c>
      <c r="F43" s="236">
        <v>84.6</v>
      </c>
      <c r="G43" s="237"/>
      <c r="H43" s="236">
        <v>190</v>
      </c>
      <c r="I43" s="236">
        <v>58.8</v>
      </c>
      <c r="J43" s="236">
        <v>59.4</v>
      </c>
    </row>
    <row r="44" spans="1:10" ht="10.15" customHeight="1">
      <c r="A44" s="184">
        <v>2013</v>
      </c>
      <c r="B44" s="236">
        <v>294.2</v>
      </c>
      <c r="C44" s="236">
        <v>291.10000000000002</v>
      </c>
      <c r="D44" s="237" t="s">
        <v>376</v>
      </c>
      <c r="E44" s="236">
        <v>1.2</v>
      </c>
      <c r="F44" s="236">
        <v>289.89999999999998</v>
      </c>
      <c r="G44" s="237" t="s">
        <v>376</v>
      </c>
      <c r="H44" s="236">
        <v>163</v>
      </c>
      <c r="I44" s="236">
        <v>35.299999999999997</v>
      </c>
      <c r="J44" s="236">
        <v>35.9</v>
      </c>
    </row>
    <row r="45" spans="1:10" ht="10.15" customHeight="1">
      <c r="A45" s="184">
        <v>2014</v>
      </c>
      <c r="B45" s="236">
        <v>304.2</v>
      </c>
      <c r="C45" s="236">
        <v>300.60000000000002</v>
      </c>
      <c r="D45" s="237" t="s">
        <v>376</v>
      </c>
      <c r="E45" s="236">
        <v>1.9</v>
      </c>
      <c r="F45" s="236">
        <v>298.7</v>
      </c>
      <c r="G45" s="237" t="s">
        <v>376</v>
      </c>
      <c r="H45" s="236">
        <v>125</v>
      </c>
      <c r="I45" s="236">
        <v>35</v>
      </c>
      <c r="J45" s="236">
        <v>35.5</v>
      </c>
    </row>
    <row r="46" spans="1:10" ht="10.15" customHeight="1">
      <c r="A46" s="184">
        <v>2015</v>
      </c>
      <c r="B46" s="236">
        <v>252.5</v>
      </c>
      <c r="C46" s="236">
        <v>251.1</v>
      </c>
      <c r="D46" s="237" t="s">
        <v>376</v>
      </c>
      <c r="E46" s="236">
        <v>1.2</v>
      </c>
      <c r="F46" s="236">
        <v>249.9</v>
      </c>
      <c r="G46" s="237" t="s">
        <v>376</v>
      </c>
      <c r="H46" s="236">
        <v>123</v>
      </c>
      <c r="I46" s="236">
        <v>34.200000000000003</v>
      </c>
      <c r="J46" s="236">
        <v>34.699999999999996</v>
      </c>
    </row>
    <row r="47" spans="1:10" ht="10.15" customHeight="1">
      <c r="A47" s="184">
        <v>2016</v>
      </c>
      <c r="B47" s="236">
        <v>329.3</v>
      </c>
      <c r="C47" s="236">
        <v>318.7</v>
      </c>
      <c r="D47" s="237"/>
      <c r="E47" s="236">
        <v>0.6</v>
      </c>
      <c r="F47" s="236">
        <v>318.10000000000002</v>
      </c>
      <c r="G47" s="237"/>
      <c r="H47" s="236">
        <v>196</v>
      </c>
      <c r="I47" s="236">
        <v>27.1</v>
      </c>
      <c r="J47" s="236">
        <v>27.400000000000002</v>
      </c>
    </row>
    <row r="48" spans="1:10" ht="10.15" customHeight="1">
      <c r="A48" s="184">
        <v>2017</v>
      </c>
      <c r="B48" s="236">
        <v>259.5</v>
      </c>
      <c r="C48" s="236">
        <v>254.1</v>
      </c>
      <c r="D48" s="237"/>
      <c r="E48" s="236">
        <v>0.8</v>
      </c>
      <c r="F48" s="236">
        <v>253.3</v>
      </c>
      <c r="G48" s="237"/>
      <c r="H48" s="236">
        <v>168</v>
      </c>
      <c r="I48" s="236">
        <v>21.9</v>
      </c>
      <c r="J48" s="236">
        <v>22.400000000000002</v>
      </c>
    </row>
    <row r="49" spans="1:10" ht="10.15" customHeight="1">
      <c r="A49" s="199">
        <v>2018</v>
      </c>
      <c r="B49" s="533">
        <v>298.3</v>
      </c>
      <c r="C49" s="238">
        <v>288.8</v>
      </c>
      <c r="D49" s="239"/>
      <c r="E49" s="238">
        <v>0.8</v>
      </c>
      <c r="F49" s="238">
        <v>288</v>
      </c>
      <c r="G49" s="239"/>
      <c r="H49" s="238">
        <v>136</v>
      </c>
      <c r="I49" s="238">
        <v>19.3</v>
      </c>
      <c r="J49" s="238">
        <v>19.600000000000001</v>
      </c>
    </row>
    <row r="50" spans="1:10" ht="13.15" customHeight="1">
      <c r="A50" s="23" t="s">
        <v>14</v>
      </c>
      <c r="B50" s="185"/>
      <c r="C50" s="185"/>
      <c r="D50" s="185"/>
      <c r="E50" s="185"/>
      <c r="F50" s="185"/>
      <c r="G50" s="185"/>
      <c r="H50" s="185"/>
      <c r="I50" s="185"/>
      <c r="J50" s="185"/>
    </row>
    <row r="51" spans="1:10">
      <c r="H51" s="206"/>
      <c r="I51" s="206"/>
      <c r="J51" s="206"/>
    </row>
    <row r="52" spans="1:10">
      <c r="H52" s="206"/>
      <c r="I52" s="206"/>
      <c r="J52" s="206"/>
    </row>
    <row r="117" spans="1:1">
      <c r="A117" s="240" t="s">
        <v>193</v>
      </c>
    </row>
  </sheetData>
  <pageMargins left="0.66700000000000004" right="0.66700000000000004" top="0.66700000000000004" bottom="0.72" header="0" footer="0"/>
  <pageSetup firstPageNumber="49" orientation="portrait" useFirstPageNumber="1" r:id="rId1"/>
  <headerFooter alignWithMargins="0"/>
  <rowBreaks count="1" manualBreakCount="1">
    <brk id="50"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3"/>
  <sheetViews>
    <sheetView showGridLines="0" zoomScaleNormal="100" workbookViewId="0">
      <pane xSplit="1" ySplit="5" topLeftCell="B42" activePane="bottomRight" state="frozen"/>
      <selection pane="topRight" activeCell="B1" sqref="B1"/>
      <selection pane="bottomLeft" activeCell="A6" sqref="A6"/>
      <selection pane="bottomRight" activeCell="F67" sqref="F67"/>
    </sheetView>
  </sheetViews>
  <sheetFormatPr defaultColWidth="9.7109375" defaultRowHeight="12"/>
  <cols>
    <col min="1" max="1" width="7.7109375" customWidth="1"/>
    <col min="2" max="4" width="15.5703125" customWidth="1"/>
    <col min="5" max="5" width="2.5703125" customWidth="1"/>
    <col min="6" max="8" width="14.5703125" customWidth="1"/>
  </cols>
  <sheetData>
    <row r="1" spans="1:8">
      <c r="A1" s="1" t="s">
        <v>194</v>
      </c>
      <c r="B1" s="2"/>
      <c r="C1" s="2"/>
      <c r="D1" s="2"/>
      <c r="E1" s="2"/>
      <c r="F1" s="2"/>
      <c r="G1" s="2"/>
      <c r="H1" s="2"/>
    </row>
    <row r="2" spans="1:8">
      <c r="A2" s="5" t="s">
        <v>2</v>
      </c>
      <c r="B2" s="5" t="s">
        <v>195</v>
      </c>
      <c r="C2" s="35" t="s">
        <v>92</v>
      </c>
      <c r="D2" s="35"/>
      <c r="E2" s="112"/>
      <c r="F2" s="241" t="s">
        <v>93</v>
      </c>
      <c r="G2" s="88"/>
      <c r="H2" s="35"/>
    </row>
    <row r="3" spans="1:8" ht="12.95" customHeight="1">
      <c r="A3" s="2"/>
      <c r="B3" s="110"/>
      <c r="C3" s="242" t="s">
        <v>196</v>
      </c>
      <c r="D3" s="6" t="s">
        <v>95</v>
      </c>
      <c r="E3" s="110"/>
      <c r="F3" s="6" t="s">
        <v>4</v>
      </c>
      <c r="G3" s="6" t="s">
        <v>95</v>
      </c>
      <c r="H3" s="6" t="s">
        <v>96</v>
      </c>
    </row>
    <row r="4" spans="1:8" ht="3.95" customHeight="1">
      <c r="A4" s="7"/>
      <c r="B4" s="111"/>
      <c r="C4" s="28"/>
      <c r="D4" s="8"/>
      <c r="E4" s="111"/>
      <c r="F4" s="8"/>
      <c r="G4" s="8"/>
      <c r="H4" s="8"/>
    </row>
    <row r="5" spans="1:8">
      <c r="A5" s="4"/>
      <c r="B5" s="9" t="s">
        <v>358</v>
      </c>
      <c r="C5" s="78"/>
      <c r="D5" s="10"/>
      <c r="E5" s="4"/>
      <c r="F5" s="9" t="s">
        <v>360</v>
      </c>
      <c r="G5" s="78"/>
      <c r="H5" s="10"/>
    </row>
    <row r="6" spans="1:8" ht="3" customHeight="1">
      <c r="A6" s="4"/>
      <c r="B6" s="4"/>
      <c r="C6" s="4"/>
      <c r="D6" s="4"/>
      <c r="E6" s="4"/>
      <c r="F6" s="4"/>
      <c r="G6" s="4"/>
      <c r="H6" s="4"/>
    </row>
    <row r="7" spans="1:8" ht="10.15" customHeight="1">
      <c r="A7" s="5">
        <v>1980</v>
      </c>
      <c r="B7" s="218">
        <v>45450</v>
      </c>
      <c r="C7" s="243">
        <v>2100</v>
      </c>
      <c r="D7" s="218">
        <v>43350</v>
      </c>
      <c r="E7" s="4"/>
      <c r="F7" s="244">
        <v>493</v>
      </c>
      <c r="G7" s="244">
        <v>297</v>
      </c>
      <c r="H7" s="244">
        <v>306</v>
      </c>
    </row>
    <row r="8" spans="1:8" ht="10.15" customHeight="1">
      <c r="A8" s="5">
        <v>1981</v>
      </c>
      <c r="B8" s="218">
        <v>38200</v>
      </c>
      <c r="C8" s="243">
        <v>1600</v>
      </c>
      <c r="D8" s="218">
        <v>36600</v>
      </c>
      <c r="E8" s="4"/>
      <c r="F8" s="244">
        <v>542</v>
      </c>
      <c r="G8" s="244">
        <v>320</v>
      </c>
      <c r="H8" s="244">
        <v>329</v>
      </c>
    </row>
    <row r="9" spans="1:8" ht="10.15" customHeight="1">
      <c r="A9" s="5">
        <v>1982</v>
      </c>
      <c r="B9" s="218">
        <v>37700</v>
      </c>
      <c r="C9" s="243">
        <v>1100</v>
      </c>
      <c r="D9" s="218">
        <v>36600</v>
      </c>
      <c r="E9" s="4"/>
      <c r="F9" s="244">
        <v>461</v>
      </c>
      <c r="G9" s="244">
        <v>273</v>
      </c>
      <c r="H9" s="244">
        <v>278</v>
      </c>
    </row>
    <row r="10" spans="1:8" ht="12.95" customHeight="1">
      <c r="A10" s="5">
        <v>1983</v>
      </c>
      <c r="B10" s="218">
        <v>34000</v>
      </c>
      <c r="C10" s="243">
        <v>850</v>
      </c>
      <c r="D10" s="218">
        <v>33150</v>
      </c>
      <c r="E10" s="4"/>
      <c r="F10" s="245" t="s">
        <v>330</v>
      </c>
      <c r="G10" s="245" t="s">
        <v>330</v>
      </c>
      <c r="H10" s="244">
        <v>206</v>
      </c>
    </row>
    <row r="11" spans="1:8" ht="12.95" customHeight="1">
      <c r="A11" s="5">
        <v>1984</v>
      </c>
      <c r="B11" s="218">
        <v>36500</v>
      </c>
      <c r="C11" s="243">
        <v>2000</v>
      </c>
      <c r="D11" s="218">
        <v>34500</v>
      </c>
      <c r="E11" s="4"/>
      <c r="F11" s="245" t="s">
        <v>330</v>
      </c>
      <c r="G11" s="245" t="s">
        <v>330</v>
      </c>
      <c r="H11" s="244">
        <v>288</v>
      </c>
    </row>
    <row r="12" spans="1:8" ht="12.95" customHeight="1">
      <c r="A12" s="5">
        <v>1985</v>
      </c>
      <c r="B12" s="218">
        <v>32600</v>
      </c>
      <c r="C12" s="243">
        <v>1400</v>
      </c>
      <c r="D12" s="218">
        <v>31200</v>
      </c>
      <c r="E12" s="4"/>
      <c r="F12" s="245" t="s">
        <v>330</v>
      </c>
      <c r="G12" s="245" t="s">
        <v>330</v>
      </c>
      <c r="H12" s="244">
        <v>305</v>
      </c>
    </row>
    <row r="13" spans="1:8" ht="3" customHeight="1">
      <c r="A13" s="5"/>
      <c r="B13" s="218"/>
      <c r="C13" s="243"/>
      <c r="D13" s="218"/>
      <c r="E13" s="4"/>
      <c r="F13" s="246"/>
      <c r="G13" s="246"/>
      <c r="H13" s="244"/>
    </row>
    <row r="14" spans="1:8" ht="12" customHeight="1">
      <c r="A14" s="5">
        <v>1986</v>
      </c>
      <c r="B14" s="218">
        <v>50000</v>
      </c>
      <c r="C14" s="243">
        <v>1400</v>
      </c>
      <c r="D14" s="218">
        <v>48600</v>
      </c>
      <c r="E14" s="4"/>
      <c r="F14" s="245" t="s">
        <v>330</v>
      </c>
      <c r="G14" s="245" t="s">
        <v>330</v>
      </c>
      <c r="H14" s="244">
        <v>283</v>
      </c>
    </row>
    <row r="15" spans="1:8" ht="12" customHeight="1">
      <c r="A15" s="5">
        <v>1987</v>
      </c>
      <c r="B15" s="218">
        <v>52300</v>
      </c>
      <c r="C15" s="243">
        <v>1750</v>
      </c>
      <c r="D15" s="218">
        <v>50550</v>
      </c>
      <c r="E15" s="4"/>
      <c r="F15" s="245" t="s">
        <v>330</v>
      </c>
      <c r="G15" s="245" t="s">
        <v>330</v>
      </c>
      <c r="H15" s="244">
        <v>331</v>
      </c>
    </row>
    <row r="16" spans="1:8" ht="12" customHeight="1">
      <c r="A16" s="5">
        <v>1988</v>
      </c>
      <c r="B16" s="218">
        <v>55500</v>
      </c>
      <c r="C16" s="243">
        <v>1500</v>
      </c>
      <c r="D16" s="218">
        <v>54000</v>
      </c>
      <c r="E16" s="4"/>
      <c r="F16" s="245" t="s">
        <v>330</v>
      </c>
      <c r="G16" s="245" t="s">
        <v>330</v>
      </c>
      <c r="H16" s="244">
        <v>352</v>
      </c>
    </row>
    <row r="17" spans="1:13" ht="12" customHeight="1">
      <c r="A17" s="5">
        <v>1989</v>
      </c>
      <c r="B17" s="218">
        <v>48000</v>
      </c>
      <c r="C17" s="243">
        <v>1500</v>
      </c>
      <c r="D17" s="218">
        <v>46500</v>
      </c>
      <c r="E17" s="4"/>
      <c r="F17" s="245" t="s">
        <v>330</v>
      </c>
      <c r="G17" s="245" t="s">
        <v>330</v>
      </c>
      <c r="H17" s="244">
        <v>379</v>
      </c>
    </row>
    <row r="18" spans="1:13" ht="12" customHeight="1">
      <c r="A18" s="5">
        <v>1990</v>
      </c>
      <c r="B18" s="218">
        <v>49600</v>
      </c>
      <c r="C18" s="243">
        <v>1600</v>
      </c>
      <c r="D18" s="218">
        <v>48000</v>
      </c>
      <c r="E18" s="4"/>
      <c r="F18" s="245" t="s">
        <v>330</v>
      </c>
      <c r="G18" s="245" t="s">
        <v>330</v>
      </c>
      <c r="H18" s="244">
        <v>350</v>
      </c>
    </row>
    <row r="19" spans="1:13" ht="12" customHeight="1">
      <c r="A19" s="5">
        <v>1991</v>
      </c>
      <c r="B19" s="218">
        <v>45100</v>
      </c>
      <c r="C19" s="243">
        <v>1300</v>
      </c>
      <c r="D19" s="218">
        <v>43800</v>
      </c>
      <c r="E19" s="4"/>
      <c r="F19" s="245" t="s">
        <v>330</v>
      </c>
      <c r="G19" s="245" t="s">
        <v>330</v>
      </c>
      <c r="H19" s="244">
        <v>369</v>
      </c>
    </row>
    <row r="20" spans="1:13" ht="3" customHeight="1">
      <c r="A20" s="5"/>
      <c r="B20" s="218"/>
      <c r="C20" s="243"/>
      <c r="D20" s="218"/>
      <c r="E20" s="4"/>
      <c r="F20" s="246"/>
      <c r="G20" s="246"/>
      <c r="H20" s="244"/>
    </row>
    <row r="21" spans="1:13" ht="12" customHeight="1">
      <c r="A21" s="5">
        <v>1992</v>
      </c>
      <c r="B21" s="218">
        <v>46900</v>
      </c>
      <c r="C21" s="243">
        <v>1300</v>
      </c>
      <c r="D21" s="218">
        <v>45600</v>
      </c>
      <c r="E21" s="4"/>
      <c r="F21" s="245" t="s">
        <v>330</v>
      </c>
      <c r="G21" s="245" t="s">
        <v>330</v>
      </c>
      <c r="H21" s="244">
        <v>405</v>
      </c>
    </row>
    <row r="22" spans="1:13" ht="12" customHeight="1">
      <c r="A22" s="5">
        <v>1993</v>
      </c>
      <c r="B22" s="218">
        <v>60700</v>
      </c>
      <c r="C22" s="243">
        <v>2800</v>
      </c>
      <c r="D22" s="218">
        <v>57900</v>
      </c>
      <c r="E22" s="4"/>
      <c r="F22" s="245" t="s">
        <v>330</v>
      </c>
      <c r="G22" s="245" t="s">
        <v>330</v>
      </c>
      <c r="H22" s="244">
        <v>401</v>
      </c>
    </row>
    <row r="23" spans="1:13" ht="12" customHeight="1">
      <c r="A23" s="5">
        <v>1994</v>
      </c>
      <c r="B23" s="218">
        <v>56700</v>
      </c>
      <c r="C23" s="243">
        <v>2100</v>
      </c>
      <c r="D23" s="218">
        <v>54600</v>
      </c>
      <c r="E23" s="4"/>
      <c r="F23" s="245" t="s">
        <v>330</v>
      </c>
      <c r="G23" s="245" t="s">
        <v>330</v>
      </c>
      <c r="H23" s="244">
        <v>419</v>
      </c>
    </row>
    <row r="24" spans="1:13" ht="12" customHeight="1">
      <c r="A24" s="8">
        <v>1995</v>
      </c>
      <c r="B24" s="222">
        <v>52400</v>
      </c>
      <c r="C24" s="247">
        <v>2000</v>
      </c>
      <c r="D24" s="222">
        <v>50400</v>
      </c>
      <c r="E24" s="7"/>
      <c r="F24" s="245" t="s">
        <v>330</v>
      </c>
      <c r="G24" s="245" t="s">
        <v>330</v>
      </c>
      <c r="H24" s="248">
        <v>314</v>
      </c>
      <c r="I24" s="167"/>
      <c r="J24" s="167"/>
      <c r="K24" s="167"/>
      <c r="L24" s="167"/>
      <c r="M24" s="167"/>
    </row>
    <row r="25" spans="1:13" ht="12" customHeight="1">
      <c r="A25" s="8">
        <v>1996</v>
      </c>
      <c r="B25" s="222">
        <v>45500</v>
      </c>
      <c r="C25" s="247">
        <v>2000</v>
      </c>
      <c r="D25" s="222">
        <v>43500</v>
      </c>
      <c r="E25" s="7"/>
      <c r="F25" s="245" t="s">
        <v>330</v>
      </c>
      <c r="G25" s="245" t="s">
        <v>330</v>
      </c>
      <c r="H25" s="248">
        <v>283</v>
      </c>
    </row>
    <row r="26" spans="1:13" ht="12" customHeight="1">
      <c r="A26" s="8">
        <v>1997</v>
      </c>
      <c r="B26" s="222">
        <v>57500</v>
      </c>
      <c r="C26" s="247">
        <v>2000</v>
      </c>
      <c r="D26" s="222">
        <v>55500</v>
      </c>
      <c r="E26" s="7"/>
      <c r="F26" s="245" t="s">
        <v>330</v>
      </c>
      <c r="G26" s="245" t="s">
        <v>330</v>
      </c>
      <c r="H26" s="248">
        <v>265</v>
      </c>
    </row>
    <row r="27" spans="1:13" ht="3" customHeight="1">
      <c r="A27" s="8"/>
      <c r="B27" s="222"/>
      <c r="C27" s="247"/>
      <c r="D27" s="222"/>
      <c r="E27" s="7"/>
      <c r="F27" s="246"/>
      <c r="G27" s="246"/>
      <c r="H27" s="248"/>
    </row>
    <row r="28" spans="1:13" ht="12" customHeight="1">
      <c r="A28" s="8">
        <v>1998</v>
      </c>
      <c r="B28" s="222">
        <v>51600</v>
      </c>
      <c r="C28" s="247">
        <v>1100</v>
      </c>
      <c r="D28" s="222">
        <v>50500</v>
      </c>
      <c r="E28" s="7"/>
      <c r="F28" s="245" t="s">
        <v>330</v>
      </c>
      <c r="G28" s="245" t="s">
        <v>330</v>
      </c>
      <c r="H28" s="248">
        <v>222</v>
      </c>
    </row>
    <row r="29" spans="1:13" ht="12" customHeight="1">
      <c r="A29" s="8">
        <v>1999</v>
      </c>
      <c r="B29" s="222">
        <v>47300</v>
      </c>
      <c r="C29" s="247">
        <v>1600</v>
      </c>
      <c r="D29" s="222">
        <v>45700</v>
      </c>
      <c r="E29" s="7"/>
      <c r="F29" s="245" t="s">
        <v>330</v>
      </c>
      <c r="G29" s="245" t="s">
        <v>330</v>
      </c>
      <c r="H29" s="248">
        <v>268</v>
      </c>
    </row>
    <row r="30" spans="1:13" ht="12" customHeight="1">
      <c r="A30" s="8">
        <v>2000</v>
      </c>
      <c r="B30" s="222">
        <v>55900</v>
      </c>
      <c r="C30" s="247">
        <v>4000</v>
      </c>
      <c r="D30" s="222">
        <v>51900</v>
      </c>
      <c r="E30" s="7"/>
      <c r="F30" s="245" t="s">
        <v>330</v>
      </c>
      <c r="G30" s="245" t="s">
        <v>330</v>
      </c>
      <c r="H30" s="248">
        <v>272</v>
      </c>
    </row>
    <row r="31" spans="1:13" ht="12" customHeight="1">
      <c r="A31" s="8">
        <v>2001</v>
      </c>
      <c r="B31" s="222">
        <v>41000</v>
      </c>
      <c r="C31" s="247">
        <v>2000</v>
      </c>
      <c r="D31" s="222">
        <v>39000</v>
      </c>
      <c r="E31" s="7"/>
      <c r="F31" s="245" t="s">
        <v>330</v>
      </c>
      <c r="G31" s="245" t="s">
        <v>330</v>
      </c>
      <c r="H31" s="248">
        <v>366</v>
      </c>
    </row>
    <row r="32" spans="1:13" ht="12" customHeight="1">
      <c r="A32" s="8">
        <v>2002</v>
      </c>
      <c r="B32" s="222">
        <v>53200</v>
      </c>
      <c r="C32" s="247">
        <v>2250</v>
      </c>
      <c r="D32" s="222">
        <v>50950</v>
      </c>
      <c r="E32" s="7"/>
      <c r="F32" s="245" t="s">
        <v>330</v>
      </c>
      <c r="G32" s="245" t="s">
        <v>330</v>
      </c>
      <c r="H32" s="248">
        <v>340</v>
      </c>
    </row>
    <row r="33" spans="1:9" ht="12" customHeight="1">
      <c r="A33" s="8">
        <v>2003</v>
      </c>
      <c r="B33" s="222">
        <v>48500</v>
      </c>
      <c r="C33" s="247">
        <v>2900</v>
      </c>
      <c r="D33" s="222">
        <v>45600</v>
      </c>
      <c r="E33" s="7"/>
      <c r="F33" s="245" t="s">
        <v>330</v>
      </c>
      <c r="G33" s="245" t="s">
        <v>330</v>
      </c>
      <c r="H33" s="248">
        <v>317</v>
      </c>
    </row>
    <row r="34" spans="1:9" ht="3" customHeight="1">
      <c r="A34" s="8"/>
      <c r="B34" s="222"/>
      <c r="C34" s="247"/>
      <c r="D34" s="222"/>
      <c r="E34" s="7"/>
      <c r="F34" s="249"/>
      <c r="G34" s="249"/>
      <c r="H34" s="248"/>
    </row>
    <row r="35" spans="1:9" ht="12" customHeight="1">
      <c r="A35" s="8">
        <v>2004</v>
      </c>
      <c r="B35" s="222">
        <v>51100</v>
      </c>
      <c r="C35" s="247">
        <v>4300</v>
      </c>
      <c r="D35" s="222">
        <v>46800</v>
      </c>
      <c r="E35" s="7"/>
      <c r="F35" s="245" t="s">
        <v>330</v>
      </c>
      <c r="G35" s="245" t="s">
        <v>330</v>
      </c>
      <c r="H35" s="248">
        <v>396</v>
      </c>
    </row>
    <row r="36" spans="1:9" ht="12" customHeight="1">
      <c r="A36" s="8">
        <v>2005</v>
      </c>
      <c r="B36" s="222">
        <v>49000</v>
      </c>
      <c r="C36" s="247">
        <v>3700</v>
      </c>
      <c r="D36" s="222">
        <v>45300</v>
      </c>
      <c r="E36" s="7"/>
      <c r="F36" s="245" t="s">
        <v>330</v>
      </c>
      <c r="G36" s="245" t="s">
        <v>330</v>
      </c>
      <c r="H36" s="248">
        <v>404</v>
      </c>
    </row>
    <row r="37" spans="1:9" ht="12" customHeight="1">
      <c r="A37" s="8">
        <v>2006</v>
      </c>
      <c r="B37" s="222">
        <v>42800</v>
      </c>
      <c r="C37" s="247">
        <v>3800</v>
      </c>
      <c r="D37" s="222">
        <v>39000</v>
      </c>
      <c r="E37" s="7"/>
      <c r="F37" s="245" t="s">
        <v>330</v>
      </c>
      <c r="G37" s="245" t="s">
        <v>330</v>
      </c>
      <c r="H37" s="248">
        <v>426</v>
      </c>
    </row>
    <row r="38" spans="1:9" ht="12" customHeight="1">
      <c r="A38" s="8">
        <v>2007</v>
      </c>
      <c r="B38" s="222">
        <v>47800</v>
      </c>
      <c r="C38" s="247">
        <v>4300</v>
      </c>
      <c r="D38" s="222">
        <v>43500</v>
      </c>
      <c r="E38" s="7"/>
      <c r="F38" s="245" t="s">
        <v>330</v>
      </c>
      <c r="G38" s="245" t="s">
        <v>330</v>
      </c>
      <c r="H38" s="248">
        <v>401</v>
      </c>
    </row>
    <row r="39" spans="1:9" ht="12" customHeight="1">
      <c r="A39" s="8">
        <v>2008</v>
      </c>
      <c r="B39" s="222">
        <v>43300</v>
      </c>
      <c r="C39" s="247">
        <v>4000</v>
      </c>
      <c r="D39" s="222">
        <v>39300</v>
      </c>
      <c r="E39" s="7"/>
      <c r="F39" s="245" t="s">
        <v>330</v>
      </c>
      <c r="G39" s="245" t="s">
        <v>330</v>
      </c>
      <c r="H39" s="248">
        <v>599</v>
      </c>
    </row>
    <row r="40" spans="1:9" ht="12" customHeight="1">
      <c r="A40" s="8">
        <v>2009</v>
      </c>
      <c r="B40" s="222">
        <v>43750</v>
      </c>
      <c r="C40" s="247">
        <v>3850</v>
      </c>
      <c r="D40" s="222">
        <v>39900</v>
      </c>
      <c r="E40" s="7"/>
      <c r="F40" s="245" t="s">
        <v>330</v>
      </c>
      <c r="G40" s="245" t="s">
        <v>330</v>
      </c>
      <c r="H40" s="248">
        <v>695</v>
      </c>
    </row>
    <row r="41" spans="1:9" ht="12" customHeight="1">
      <c r="A41" s="8">
        <v>2010</v>
      </c>
      <c r="B41" s="222">
        <v>40910</v>
      </c>
      <c r="C41" s="247">
        <v>3960</v>
      </c>
      <c r="D41" s="222">
        <v>36950</v>
      </c>
      <c r="E41" s="7"/>
      <c r="F41" s="245" t="s">
        <v>330</v>
      </c>
      <c r="G41" s="245" t="s">
        <v>330</v>
      </c>
      <c r="H41" s="248">
        <v>542</v>
      </c>
    </row>
    <row r="42" spans="1:9" ht="12" customHeight="1">
      <c r="A42" s="8">
        <v>2011</v>
      </c>
      <c r="B42" s="222">
        <v>38660</v>
      </c>
      <c r="C42" s="247">
        <v>3960</v>
      </c>
      <c r="D42" s="222">
        <v>34700</v>
      </c>
      <c r="E42" s="7"/>
      <c r="F42" s="245" t="s">
        <v>330</v>
      </c>
      <c r="G42" s="245" t="s">
        <v>330</v>
      </c>
      <c r="H42" s="248">
        <v>526</v>
      </c>
    </row>
    <row r="43" spans="1:9" ht="12" customHeight="1">
      <c r="A43" s="8">
        <v>2012</v>
      </c>
      <c r="B43" s="222">
        <v>35200</v>
      </c>
      <c r="C43" s="245" t="s">
        <v>330</v>
      </c>
      <c r="D43" s="460" t="s">
        <v>331</v>
      </c>
      <c r="E43" s="7"/>
      <c r="F43" s="245" t="s">
        <v>330</v>
      </c>
      <c r="G43" s="245" t="s">
        <v>330</v>
      </c>
      <c r="H43" s="250">
        <v>555</v>
      </c>
    </row>
    <row r="44" spans="1:9" ht="12" customHeight="1">
      <c r="A44" s="8">
        <v>2013</v>
      </c>
      <c r="B44" s="222">
        <v>33000</v>
      </c>
      <c r="C44" s="245" t="s">
        <v>330</v>
      </c>
      <c r="D44" s="460" t="s">
        <v>331</v>
      </c>
      <c r="E44" s="7"/>
      <c r="F44" s="245" t="s">
        <v>330</v>
      </c>
      <c r="G44" s="245" t="s">
        <v>330</v>
      </c>
      <c r="H44" s="250">
        <v>610</v>
      </c>
      <c r="I44" s="167"/>
    </row>
    <row r="45" spans="1:9" ht="12" customHeight="1">
      <c r="A45" s="8">
        <v>2014</v>
      </c>
      <c r="B45" s="222">
        <v>33400</v>
      </c>
      <c r="C45" s="326" t="s">
        <v>330</v>
      </c>
      <c r="D45" s="469" t="s">
        <v>331</v>
      </c>
      <c r="E45" s="7"/>
      <c r="F45" s="326" t="s">
        <v>330</v>
      </c>
      <c r="G45" s="326" t="s">
        <v>330</v>
      </c>
      <c r="H45" s="250">
        <v>719</v>
      </c>
    </row>
    <row r="46" spans="1:9" ht="12" customHeight="1">
      <c r="A46" s="8">
        <v>2015</v>
      </c>
      <c r="B46" s="222">
        <v>31700</v>
      </c>
      <c r="C46" s="247">
        <v>4900</v>
      </c>
      <c r="D46" s="222">
        <v>26800</v>
      </c>
      <c r="E46" s="7"/>
      <c r="F46" s="222">
        <v>1950</v>
      </c>
      <c r="G46" s="248">
        <v>589</v>
      </c>
      <c r="H46" s="250">
        <v>799</v>
      </c>
    </row>
    <row r="47" spans="1:9" ht="12" customHeight="1">
      <c r="A47" s="8">
        <v>2016</v>
      </c>
      <c r="B47" s="222">
        <v>32700</v>
      </c>
      <c r="C47" s="247">
        <v>4900</v>
      </c>
      <c r="D47" s="222">
        <v>27800</v>
      </c>
      <c r="E47" s="7"/>
      <c r="F47" s="222">
        <v>2540</v>
      </c>
      <c r="G47" s="248">
        <v>623</v>
      </c>
      <c r="H47" s="250">
        <v>911</v>
      </c>
    </row>
    <row r="48" spans="1:9" ht="12" customHeight="1">
      <c r="A48" s="8">
        <v>2017</v>
      </c>
      <c r="B48" s="222">
        <v>31200</v>
      </c>
      <c r="C48" s="247">
        <v>3900</v>
      </c>
      <c r="D48" s="222">
        <v>27300</v>
      </c>
      <c r="E48" s="7"/>
      <c r="F48" s="222">
        <v>3840</v>
      </c>
      <c r="G48" s="248">
        <v>498</v>
      </c>
      <c r="H48" s="250">
        <v>916</v>
      </c>
    </row>
    <row r="49" spans="1:8" ht="12" customHeight="1">
      <c r="A49" s="521">
        <v>2018</v>
      </c>
      <c r="B49" s="534" t="s">
        <v>417</v>
      </c>
      <c r="C49" s="534" t="s">
        <v>418</v>
      </c>
      <c r="D49" s="534" t="s">
        <v>417</v>
      </c>
      <c r="E49" s="124"/>
      <c r="F49" s="534" t="s">
        <v>419</v>
      </c>
      <c r="G49" s="534" t="s">
        <v>418</v>
      </c>
      <c r="H49" s="534" t="s">
        <v>418</v>
      </c>
    </row>
    <row r="50" spans="1:8" ht="10.15" customHeight="1">
      <c r="A50" s="252" t="s">
        <v>15</v>
      </c>
      <c r="B50" s="222"/>
      <c r="C50" s="247"/>
      <c r="D50" s="222"/>
      <c r="E50" s="7"/>
      <c r="F50" s="253"/>
      <c r="G50" s="253"/>
      <c r="H50" s="254"/>
    </row>
    <row r="51" spans="1:8" ht="12" customHeight="1">
      <c r="A51" s="20" t="s">
        <v>197</v>
      </c>
      <c r="B51" s="4"/>
      <c r="C51" s="4"/>
      <c r="D51" s="4"/>
      <c r="E51" s="4"/>
      <c r="F51" s="4"/>
      <c r="G51" s="4"/>
      <c r="H51" s="4"/>
    </row>
    <row r="52" spans="1:8" ht="11.1" customHeight="1">
      <c r="A52" s="20" t="s">
        <v>198</v>
      </c>
      <c r="B52" s="4"/>
      <c r="C52" s="4"/>
      <c r="D52" s="4"/>
      <c r="E52" s="4"/>
      <c r="F52" s="4"/>
      <c r="G52" s="4"/>
      <c r="H52" s="4"/>
    </row>
    <row r="53" spans="1:8" ht="11.1" customHeight="1">
      <c r="A53" s="23" t="s">
        <v>14</v>
      </c>
      <c r="F53" s="109"/>
      <c r="G53" s="109"/>
      <c r="H53" s="109"/>
    </row>
  </sheetData>
  <pageMargins left="0.66700000000000004" right="0.66700000000000004" top="0.66700000000000004" bottom="0.72" header="0" footer="0"/>
  <pageSetup firstPageNumber="50" orientation="portrait" useFirstPageNumber="1" r:id="rId1"/>
  <headerFooter alignWithMargins="0"/>
  <ignoredErrors>
    <ignoredError sqref="C43:C45 D43:D45 F34 F27 F20 F13 F10:F12 F14:F19 F21:F26 F28:F33 F35:F45 G34 G27 G20 G13 G10:G12 G14:G19 G21:G26 G28:G33 G35:G45 B49:C49 D49:E49 F49:H49"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V77"/>
  <sheetViews>
    <sheetView showGridLines="0" zoomScaleNormal="100" workbookViewId="0">
      <selection activeCell="M12" sqref="M12"/>
    </sheetView>
  </sheetViews>
  <sheetFormatPr defaultColWidth="9.7109375" defaultRowHeight="12"/>
  <cols>
    <col min="1" max="1" width="7.7109375" style="178" customWidth="1"/>
    <col min="2" max="3" width="12.5703125" style="178" customWidth="1"/>
    <col min="4" max="4" width="2.7109375" style="178" customWidth="1"/>
    <col min="5" max="6" width="12.5703125" style="178" customWidth="1"/>
    <col min="7" max="7" width="2.7109375" style="178" customWidth="1"/>
    <col min="8" max="10" width="12.5703125" style="178" customWidth="1"/>
    <col min="11" max="11" width="5.7109375" style="178" customWidth="1"/>
    <col min="12" max="16384" width="9.7109375" style="178"/>
  </cols>
  <sheetData>
    <row r="1" spans="1:11">
      <c r="A1" s="1" t="s">
        <v>199</v>
      </c>
      <c r="B1" s="2"/>
      <c r="C1" s="2"/>
      <c r="D1" s="2"/>
      <c r="E1" s="2"/>
      <c r="F1" s="2"/>
      <c r="G1" s="2"/>
      <c r="H1" s="2"/>
      <c r="I1" s="2"/>
      <c r="J1" s="76"/>
    </row>
    <row r="2" spans="1:11">
      <c r="A2" s="189" t="s">
        <v>2</v>
      </c>
      <c r="B2" s="180" t="s">
        <v>91</v>
      </c>
      <c r="C2" s="180"/>
      <c r="D2" s="179"/>
      <c r="E2" s="180" t="s">
        <v>92</v>
      </c>
      <c r="F2" s="180"/>
      <c r="G2" s="179"/>
      <c r="H2" s="180" t="s">
        <v>93</v>
      </c>
      <c r="I2" s="181"/>
      <c r="J2" s="180"/>
    </row>
    <row r="3" spans="1:11" ht="12.95" customHeight="1">
      <c r="A3" s="182"/>
      <c r="B3" s="182" t="s">
        <v>200</v>
      </c>
      <c r="C3" s="182" t="s">
        <v>0</v>
      </c>
      <c r="D3" s="182"/>
      <c r="E3" s="182" t="s">
        <v>196</v>
      </c>
      <c r="F3" s="182" t="s">
        <v>95</v>
      </c>
      <c r="G3" s="182"/>
      <c r="H3" s="182" t="s">
        <v>4</v>
      </c>
      <c r="I3" s="182" t="s">
        <v>95</v>
      </c>
      <c r="J3" s="182" t="s">
        <v>96</v>
      </c>
    </row>
    <row r="4" spans="1:11" ht="3.95" customHeight="1">
      <c r="A4" s="184"/>
      <c r="B4" s="184"/>
      <c r="C4" s="184"/>
      <c r="D4" s="184"/>
      <c r="E4" s="184"/>
      <c r="F4" s="184"/>
      <c r="G4" s="184"/>
      <c r="H4" s="184"/>
      <c r="I4" s="184"/>
      <c r="J4" s="184"/>
    </row>
    <row r="5" spans="1:11">
      <c r="A5" s="189"/>
      <c r="B5" s="186" t="s">
        <v>364</v>
      </c>
      <c r="C5" s="187"/>
      <c r="D5" s="188"/>
      <c r="E5" s="188"/>
      <c r="F5" s="188"/>
      <c r="G5" s="185"/>
      <c r="H5" s="186" t="s">
        <v>360</v>
      </c>
      <c r="I5" s="187"/>
      <c r="J5" s="188"/>
    </row>
    <row r="6" spans="1:11" ht="3" customHeight="1">
      <c r="A6" s="189"/>
      <c r="B6" s="185"/>
      <c r="C6" s="185"/>
      <c r="D6" s="185"/>
      <c r="E6" s="185"/>
      <c r="F6" s="185"/>
      <c r="G6" s="185"/>
      <c r="H6" s="185"/>
      <c r="I6" s="185"/>
      <c r="J6" s="185"/>
    </row>
    <row r="7" spans="1:11" ht="10.15" customHeight="1">
      <c r="A7" s="189">
        <v>1980</v>
      </c>
      <c r="B7" s="91">
        <v>5595.2</v>
      </c>
      <c r="C7" s="91">
        <v>5594.9</v>
      </c>
      <c r="D7" s="91"/>
      <c r="E7" s="255">
        <v>569.1</v>
      </c>
      <c r="F7" s="91">
        <v>5025.8</v>
      </c>
      <c r="G7" s="4"/>
      <c r="H7" s="256">
        <v>560</v>
      </c>
      <c r="I7" s="256">
        <v>203</v>
      </c>
      <c r="J7" s="256">
        <v>240</v>
      </c>
      <c r="K7" s="257"/>
    </row>
    <row r="8" spans="1:11" ht="10.15" customHeight="1">
      <c r="A8" s="189">
        <v>1981</v>
      </c>
      <c r="B8" s="91">
        <v>4458.2</v>
      </c>
      <c r="C8" s="91">
        <v>4457.6000000000004</v>
      </c>
      <c r="D8" s="91"/>
      <c r="E8" s="255">
        <v>526.5</v>
      </c>
      <c r="F8" s="91">
        <v>3931.1</v>
      </c>
      <c r="G8" s="258"/>
      <c r="H8" s="256">
        <v>530</v>
      </c>
      <c r="I8" s="256">
        <v>266</v>
      </c>
      <c r="J8" s="256">
        <v>297</v>
      </c>
      <c r="K8" s="257"/>
    </row>
    <row r="9" spans="1:11" ht="10.15" customHeight="1">
      <c r="A9" s="189">
        <v>1982</v>
      </c>
      <c r="B9" s="91">
        <v>6555.1</v>
      </c>
      <c r="C9" s="91">
        <v>5864.9</v>
      </c>
      <c r="D9" s="91"/>
      <c r="E9" s="255">
        <v>706.4</v>
      </c>
      <c r="F9" s="91">
        <v>5158.5</v>
      </c>
      <c r="G9" s="258"/>
      <c r="H9" s="256">
        <v>455</v>
      </c>
      <c r="I9" s="256">
        <v>201</v>
      </c>
      <c r="J9" s="256">
        <v>232</v>
      </c>
      <c r="K9" s="257"/>
    </row>
    <row r="10" spans="1:11" ht="10.15" customHeight="1">
      <c r="A10" s="189">
        <v>1983</v>
      </c>
      <c r="B10" s="91">
        <v>5521.2</v>
      </c>
      <c r="C10" s="91">
        <v>5375.7</v>
      </c>
      <c r="D10" s="91"/>
      <c r="E10" s="255">
        <v>671.3</v>
      </c>
      <c r="F10" s="91">
        <v>4704.3999999999996</v>
      </c>
      <c r="G10" s="258"/>
      <c r="H10" s="256">
        <v>436</v>
      </c>
      <c r="I10" s="256">
        <v>165</v>
      </c>
      <c r="J10" s="256">
        <v>199</v>
      </c>
      <c r="K10" s="257"/>
    </row>
    <row r="11" spans="1:11" ht="10.15" customHeight="1">
      <c r="A11" s="189">
        <v>1984</v>
      </c>
      <c r="B11" s="91">
        <v>5208.3999999999996</v>
      </c>
      <c r="C11" s="91">
        <v>5183.3</v>
      </c>
      <c r="D11" s="91"/>
      <c r="E11" s="255">
        <v>676.9</v>
      </c>
      <c r="F11" s="91">
        <v>4506.3999999999996</v>
      </c>
      <c r="G11" s="258"/>
      <c r="H11" s="256">
        <v>371</v>
      </c>
      <c r="I11" s="256">
        <v>163</v>
      </c>
      <c r="J11" s="256">
        <v>190</v>
      </c>
      <c r="K11" s="257"/>
    </row>
    <row r="12" spans="1:11" ht="10.15" customHeight="1">
      <c r="A12" s="189">
        <v>1985</v>
      </c>
      <c r="B12" s="91">
        <v>5616.2</v>
      </c>
      <c r="C12" s="91">
        <v>5616.1</v>
      </c>
      <c r="D12" s="91"/>
      <c r="E12" s="255">
        <v>781.4</v>
      </c>
      <c r="F12" s="91">
        <v>4834.7</v>
      </c>
      <c r="G12" s="4"/>
      <c r="H12" s="256">
        <v>292</v>
      </c>
      <c r="I12" s="256">
        <v>152</v>
      </c>
      <c r="J12" s="256">
        <v>172</v>
      </c>
      <c r="K12" s="257"/>
    </row>
    <row r="13" spans="1:11" ht="3" customHeight="1">
      <c r="A13" s="189"/>
      <c r="B13" s="91"/>
      <c r="C13" s="91"/>
      <c r="D13" s="91"/>
      <c r="E13" s="255"/>
      <c r="F13" s="91"/>
      <c r="G13" s="4"/>
      <c r="H13" s="256"/>
      <c r="I13" s="256"/>
      <c r="J13" s="256"/>
      <c r="K13" s="257"/>
    </row>
    <row r="14" spans="1:11" ht="10.15" customHeight="1">
      <c r="A14" s="189">
        <v>1986</v>
      </c>
      <c r="B14" s="91">
        <v>5227.8999999999996</v>
      </c>
      <c r="C14" s="91">
        <v>5227.3</v>
      </c>
      <c r="D14" s="91"/>
      <c r="E14" s="255">
        <v>779.4</v>
      </c>
      <c r="F14" s="91">
        <v>4447.8999999999996</v>
      </c>
      <c r="G14" s="4"/>
      <c r="H14" s="256">
        <v>463</v>
      </c>
      <c r="I14" s="256">
        <v>185</v>
      </c>
      <c r="J14" s="256">
        <v>226</v>
      </c>
      <c r="K14" s="257"/>
    </row>
    <row r="15" spans="1:11" ht="10.15" customHeight="1">
      <c r="A15" s="189">
        <v>1987</v>
      </c>
      <c r="B15" s="91">
        <v>5266.95</v>
      </c>
      <c r="C15" s="91">
        <v>5253.5</v>
      </c>
      <c r="D15" s="91"/>
      <c r="E15" s="255">
        <v>716.2</v>
      </c>
      <c r="F15" s="91">
        <v>4537.2</v>
      </c>
      <c r="G15" s="4"/>
      <c r="H15" s="256">
        <v>534</v>
      </c>
      <c r="I15" s="256">
        <v>215</v>
      </c>
      <c r="J15" s="256">
        <v>259</v>
      </c>
      <c r="K15" s="257"/>
    </row>
    <row r="16" spans="1:11" ht="10.15" customHeight="1">
      <c r="A16" s="189">
        <v>1988</v>
      </c>
      <c r="B16" s="91">
        <v>6033.7</v>
      </c>
      <c r="C16" s="91">
        <v>6032.1</v>
      </c>
      <c r="D16" s="91"/>
      <c r="E16" s="255">
        <v>831.3</v>
      </c>
      <c r="F16" s="91">
        <v>5200.8</v>
      </c>
      <c r="G16" s="4"/>
      <c r="H16" s="256">
        <v>517</v>
      </c>
      <c r="I16" s="256">
        <v>226</v>
      </c>
      <c r="J16" s="256">
        <v>266</v>
      </c>
      <c r="K16" s="257"/>
    </row>
    <row r="17" spans="1:22" ht="10.15" customHeight="1">
      <c r="A17" s="189">
        <v>1989</v>
      </c>
      <c r="B17" s="91">
        <v>5930.9</v>
      </c>
      <c r="C17" s="91">
        <v>5930.05</v>
      </c>
      <c r="D17" s="91"/>
      <c r="E17" s="255">
        <v>787.2</v>
      </c>
      <c r="F17" s="91">
        <v>5142.8</v>
      </c>
      <c r="G17" s="4"/>
      <c r="H17" s="256">
        <v>599</v>
      </c>
      <c r="I17" s="256">
        <v>271</v>
      </c>
      <c r="J17" s="256">
        <v>314</v>
      </c>
      <c r="K17" s="257"/>
    </row>
    <row r="18" spans="1:22" ht="10.15" customHeight="1">
      <c r="A18" s="189">
        <v>1990</v>
      </c>
      <c r="B18" s="91">
        <v>5659.9</v>
      </c>
      <c r="C18" s="91">
        <v>5659.78</v>
      </c>
      <c r="D18" s="91"/>
      <c r="E18" s="255">
        <v>848.98</v>
      </c>
      <c r="F18" s="91">
        <v>4810.8</v>
      </c>
      <c r="G18" s="4"/>
      <c r="H18" s="256">
        <v>539</v>
      </c>
      <c r="I18" s="256">
        <v>252</v>
      </c>
      <c r="J18" s="256">
        <v>295</v>
      </c>
      <c r="K18" s="257"/>
    </row>
    <row r="19" spans="1:22" ht="10.15" customHeight="1">
      <c r="A19" s="189">
        <v>1991</v>
      </c>
      <c r="B19" s="91">
        <v>5555.9</v>
      </c>
      <c r="C19" s="91">
        <v>5555.27</v>
      </c>
      <c r="D19" s="91"/>
      <c r="E19" s="255">
        <v>800.4</v>
      </c>
      <c r="F19" s="91">
        <v>4754.87</v>
      </c>
      <c r="G19" s="258"/>
      <c r="H19" s="256">
        <v>549</v>
      </c>
      <c r="I19" s="256">
        <v>273</v>
      </c>
      <c r="J19" s="256">
        <v>312</v>
      </c>
      <c r="K19" s="257"/>
    </row>
    <row r="20" spans="1:22" ht="3" customHeight="1">
      <c r="A20" s="189"/>
      <c r="B20" s="91"/>
      <c r="C20" s="91"/>
      <c r="D20" s="91"/>
      <c r="E20" s="255"/>
      <c r="F20" s="91"/>
      <c r="G20" s="258"/>
      <c r="H20" s="256"/>
      <c r="I20" s="256"/>
      <c r="J20" s="256"/>
      <c r="K20" s="257"/>
    </row>
    <row r="21" spans="1:22" ht="10.15" customHeight="1">
      <c r="A21" s="189">
        <v>1992</v>
      </c>
      <c r="B21" s="91">
        <v>6052.05</v>
      </c>
      <c r="C21" s="91">
        <v>6032.55</v>
      </c>
      <c r="D21" s="91"/>
      <c r="E21" s="255">
        <v>769.07</v>
      </c>
      <c r="F21" s="91">
        <v>5263.48</v>
      </c>
      <c r="G21" s="4"/>
      <c r="H21" s="256">
        <v>426</v>
      </c>
      <c r="I21" s="256">
        <v>289</v>
      </c>
      <c r="J21" s="256">
        <v>306</v>
      </c>
      <c r="K21" s="257"/>
    </row>
    <row r="22" spans="1:22" ht="10.15" customHeight="1">
      <c r="A22" s="189">
        <v>1993</v>
      </c>
      <c r="B22" s="91">
        <v>6022.95</v>
      </c>
      <c r="C22" s="91">
        <v>6014.35</v>
      </c>
      <c r="D22" s="91"/>
      <c r="E22" s="255">
        <v>800.5</v>
      </c>
      <c r="F22" s="91">
        <v>5213.8500000000004</v>
      </c>
      <c r="G22" s="4"/>
      <c r="H22" s="256">
        <v>678</v>
      </c>
      <c r="I22" s="256">
        <v>280</v>
      </c>
      <c r="J22" s="256">
        <v>333</v>
      </c>
      <c r="K22" s="257"/>
    </row>
    <row r="23" spans="1:22" ht="10.15" customHeight="1">
      <c r="A23" s="189">
        <v>1994</v>
      </c>
      <c r="B23" s="91">
        <v>5873.4</v>
      </c>
      <c r="C23" s="91">
        <v>5869</v>
      </c>
      <c r="D23" s="92"/>
      <c r="E23" s="255">
        <v>808.55</v>
      </c>
      <c r="F23" s="91">
        <v>5060.45</v>
      </c>
      <c r="G23" s="4"/>
      <c r="H23" s="256">
        <v>581</v>
      </c>
      <c r="I23" s="256">
        <v>279</v>
      </c>
      <c r="J23" s="256">
        <v>321</v>
      </c>
      <c r="K23" s="257"/>
    </row>
    <row r="24" spans="1:22" ht="10.15" customHeight="1">
      <c r="A24" s="184">
        <v>1995</v>
      </c>
      <c r="B24" s="96">
        <v>5921.9</v>
      </c>
      <c r="C24" s="96">
        <v>5912.35</v>
      </c>
      <c r="D24" s="97"/>
      <c r="E24" s="259">
        <v>852.6</v>
      </c>
      <c r="F24" s="96">
        <v>5059.75</v>
      </c>
      <c r="G24" s="7"/>
      <c r="H24" s="260">
        <v>620</v>
      </c>
      <c r="I24" s="260">
        <v>300</v>
      </c>
      <c r="J24" s="260">
        <v>346</v>
      </c>
      <c r="K24" s="261"/>
      <c r="L24" s="205"/>
      <c r="M24" s="205"/>
      <c r="N24" s="205"/>
      <c r="O24" s="205"/>
      <c r="P24" s="205"/>
      <c r="Q24" s="205"/>
      <c r="R24" s="205"/>
      <c r="S24" s="205"/>
      <c r="T24" s="205"/>
      <c r="U24" s="205"/>
      <c r="V24" s="205"/>
    </row>
    <row r="25" spans="1:22" ht="10.15" customHeight="1">
      <c r="A25" s="184">
        <v>1996</v>
      </c>
      <c r="B25" s="96">
        <v>5553.6</v>
      </c>
      <c r="C25" s="96">
        <v>5537.3249999999998</v>
      </c>
      <c r="D25" s="97"/>
      <c r="E25" s="259">
        <v>767.02499999999998</v>
      </c>
      <c r="F25" s="96">
        <v>4770.3</v>
      </c>
      <c r="G25" s="7"/>
      <c r="H25" s="260">
        <v>725</v>
      </c>
      <c r="I25" s="260">
        <v>382</v>
      </c>
      <c r="J25" s="260">
        <v>429</v>
      </c>
      <c r="K25" s="257"/>
    </row>
    <row r="26" spans="1:22" ht="10.15" customHeight="1">
      <c r="A26" s="184">
        <v>1997</v>
      </c>
      <c r="B26" s="96">
        <v>7290.9</v>
      </c>
      <c r="C26" s="96">
        <v>7287.3649999999998</v>
      </c>
      <c r="D26" s="97"/>
      <c r="E26" s="259">
        <v>937.11500000000001</v>
      </c>
      <c r="F26" s="96">
        <v>6350.25</v>
      </c>
      <c r="G26" s="7"/>
      <c r="H26" s="260">
        <v>607</v>
      </c>
      <c r="I26" s="260">
        <v>403</v>
      </c>
      <c r="J26" s="260">
        <v>429</v>
      </c>
      <c r="K26" s="257"/>
    </row>
    <row r="27" spans="1:22" ht="3" customHeight="1">
      <c r="A27" s="184"/>
      <c r="B27" s="96"/>
      <c r="C27" s="96"/>
      <c r="D27" s="97"/>
      <c r="E27" s="259"/>
      <c r="F27" s="96"/>
      <c r="G27" s="7"/>
      <c r="H27" s="260"/>
      <c r="I27" s="260"/>
      <c r="J27" s="260"/>
      <c r="K27" s="257"/>
    </row>
    <row r="28" spans="1:22" ht="10.15" customHeight="1">
      <c r="A28" s="184">
        <v>1998</v>
      </c>
      <c r="B28" s="96">
        <v>5819.95</v>
      </c>
      <c r="C28" s="96">
        <v>5816.4049999999997</v>
      </c>
      <c r="D28" s="97"/>
      <c r="E28" s="259">
        <v>780.79499999999996</v>
      </c>
      <c r="F28" s="96">
        <v>5035.6099999999997</v>
      </c>
      <c r="G28" s="7"/>
      <c r="H28" s="260">
        <v>631</v>
      </c>
      <c r="I28" s="260">
        <v>427</v>
      </c>
      <c r="J28" s="260">
        <v>454</v>
      </c>
      <c r="K28" s="257"/>
    </row>
    <row r="29" spans="1:22" ht="10.15" customHeight="1">
      <c r="A29" s="184">
        <v>1999</v>
      </c>
      <c r="B29" s="96">
        <v>6235.91</v>
      </c>
      <c r="C29" s="96">
        <v>6234.38</v>
      </c>
      <c r="D29" s="97"/>
      <c r="E29" s="259">
        <v>887.16099999999994</v>
      </c>
      <c r="F29" s="96">
        <v>5347.2190000000001</v>
      </c>
      <c r="G29" s="7"/>
      <c r="H29" s="260">
        <v>660</v>
      </c>
      <c r="I29" s="260">
        <v>438</v>
      </c>
      <c r="J29" s="260">
        <v>469</v>
      </c>
      <c r="K29" s="257"/>
    </row>
    <row r="30" spans="1:22" ht="10.15" customHeight="1">
      <c r="A30" s="184">
        <v>2000</v>
      </c>
      <c r="B30" s="96">
        <v>7687.97</v>
      </c>
      <c r="C30" s="96">
        <v>7687.33</v>
      </c>
      <c r="D30" s="97"/>
      <c r="E30" s="259">
        <v>906.82500000000005</v>
      </c>
      <c r="F30" s="96">
        <v>6780.5050000000001</v>
      </c>
      <c r="G30" s="7"/>
      <c r="H30" s="260">
        <v>647</v>
      </c>
      <c r="I30" s="260">
        <v>370</v>
      </c>
      <c r="J30" s="260">
        <v>403</v>
      </c>
      <c r="K30" s="257"/>
    </row>
    <row r="31" spans="1:22" ht="10.15" customHeight="1">
      <c r="A31" s="184">
        <v>2001</v>
      </c>
      <c r="B31" s="96">
        <v>6569.25</v>
      </c>
      <c r="C31" s="96">
        <v>6568.1</v>
      </c>
      <c r="D31" s="97"/>
      <c r="E31" s="259">
        <v>864.33</v>
      </c>
      <c r="F31" s="96">
        <v>5703.77</v>
      </c>
      <c r="G31" s="7"/>
      <c r="H31" s="260">
        <v>690</v>
      </c>
      <c r="I31" s="260">
        <v>412</v>
      </c>
      <c r="J31" s="260">
        <v>449</v>
      </c>
      <c r="K31" s="257"/>
    </row>
    <row r="32" spans="1:22" ht="10.15" customHeight="1">
      <c r="A32" s="184">
        <v>2002</v>
      </c>
      <c r="B32" s="96">
        <v>7338.9</v>
      </c>
      <c r="C32" s="96">
        <v>7336.81</v>
      </c>
      <c r="D32" s="97"/>
      <c r="E32" s="259">
        <v>982.34</v>
      </c>
      <c r="F32" s="96">
        <v>6354.47</v>
      </c>
      <c r="G32" s="7"/>
      <c r="H32" s="260">
        <v>686</v>
      </c>
      <c r="I32" s="260">
        <v>341</v>
      </c>
      <c r="J32" s="260">
        <v>387</v>
      </c>
      <c r="K32" s="257"/>
    </row>
    <row r="33" spans="1:13" ht="10.15" customHeight="1">
      <c r="A33" s="184">
        <v>2003</v>
      </c>
      <c r="B33" s="96">
        <v>6643.53</v>
      </c>
      <c r="C33" s="96">
        <v>6489.63</v>
      </c>
      <c r="D33" s="97"/>
      <c r="E33" s="259">
        <v>805.46</v>
      </c>
      <c r="F33" s="96">
        <v>5684.17</v>
      </c>
      <c r="G33" s="7"/>
      <c r="H33" s="260">
        <v>689</v>
      </c>
      <c r="I33" s="260">
        <v>361</v>
      </c>
      <c r="J33" s="260">
        <v>402</v>
      </c>
      <c r="K33" s="257"/>
    </row>
    <row r="34" spans="1:13" ht="3" customHeight="1">
      <c r="A34" s="184"/>
      <c r="B34" s="96"/>
      <c r="C34" s="96"/>
      <c r="D34" s="97"/>
      <c r="E34" s="259"/>
      <c r="F34" s="96"/>
      <c r="G34" s="7"/>
      <c r="H34" s="260"/>
      <c r="I34" s="260"/>
      <c r="J34" s="260"/>
      <c r="K34" s="257"/>
    </row>
    <row r="35" spans="1:13" ht="10.15" customHeight="1">
      <c r="A35" s="184">
        <v>2004</v>
      </c>
      <c r="B35" s="96">
        <v>6240.03</v>
      </c>
      <c r="C35" s="96">
        <v>6229.93</v>
      </c>
      <c r="D35" s="97"/>
      <c r="E35" s="259">
        <v>882.58</v>
      </c>
      <c r="F35" s="96">
        <v>5347.35</v>
      </c>
      <c r="G35" s="7"/>
      <c r="H35" s="260">
        <v>765</v>
      </c>
      <c r="I35" s="260">
        <v>437</v>
      </c>
      <c r="J35" s="260">
        <v>483</v>
      </c>
      <c r="K35" s="257"/>
    </row>
    <row r="36" spans="1:13" ht="10.15" customHeight="1">
      <c r="A36" s="184">
        <v>2005</v>
      </c>
      <c r="B36" s="96">
        <v>7813.7</v>
      </c>
      <c r="C36" s="96">
        <v>7810.5</v>
      </c>
      <c r="D36" s="97"/>
      <c r="E36" s="259">
        <v>995.61</v>
      </c>
      <c r="F36" s="96">
        <v>6814.89</v>
      </c>
      <c r="G36" s="7"/>
      <c r="H36" s="260">
        <v>570</v>
      </c>
      <c r="I36" s="260">
        <v>429</v>
      </c>
      <c r="J36" s="260">
        <v>447</v>
      </c>
      <c r="K36" s="257"/>
    </row>
    <row r="37" spans="1:13" ht="10.15" customHeight="1">
      <c r="A37" s="184">
        <v>2006</v>
      </c>
      <c r="B37" s="96">
        <v>6377.47</v>
      </c>
      <c r="C37" s="96">
        <v>6366.17</v>
      </c>
      <c r="D37" s="97"/>
      <c r="E37" s="259">
        <v>797.59</v>
      </c>
      <c r="F37" s="96">
        <v>5568.58</v>
      </c>
      <c r="G37" s="7"/>
      <c r="H37" s="260">
        <v>986</v>
      </c>
      <c r="I37" s="260">
        <v>452</v>
      </c>
      <c r="J37" s="260">
        <v>519</v>
      </c>
      <c r="K37" s="257"/>
    </row>
    <row r="38" spans="1:13" ht="10.15" customHeight="1">
      <c r="A38" s="184">
        <v>2007</v>
      </c>
      <c r="B38" s="96">
        <v>7057.25</v>
      </c>
      <c r="C38" s="96">
        <v>7056.25</v>
      </c>
      <c r="D38" s="97"/>
      <c r="E38" s="259">
        <v>920.33</v>
      </c>
      <c r="F38" s="96">
        <v>6135.92</v>
      </c>
      <c r="G38" s="7"/>
      <c r="H38" s="260">
        <v>873</v>
      </c>
      <c r="I38" s="260">
        <v>432</v>
      </c>
      <c r="J38" s="260">
        <v>489</v>
      </c>
      <c r="K38" s="257"/>
    </row>
    <row r="39" spans="1:13" ht="10.15" customHeight="1">
      <c r="A39" s="184">
        <v>2008</v>
      </c>
      <c r="B39" s="96">
        <v>7279.36</v>
      </c>
      <c r="C39" s="96">
        <v>7265.65</v>
      </c>
      <c r="D39" s="97"/>
      <c r="E39" s="259">
        <v>945.03</v>
      </c>
      <c r="F39" s="96">
        <v>6320.62</v>
      </c>
      <c r="G39" s="7"/>
      <c r="H39" s="260">
        <v>830</v>
      </c>
      <c r="I39" s="260">
        <v>448</v>
      </c>
      <c r="J39" s="260">
        <v>497</v>
      </c>
      <c r="K39" s="257"/>
    </row>
    <row r="40" spans="1:13" ht="10.15" customHeight="1">
      <c r="A40" s="184">
        <v>2009</v>
      </c>
      <c r="B40" s="96">
        <v>7267.89</v>
      </c>
      <c r="C40" s="96">
        <v>7240.31</v>
      </c>
      <c r="D40" s="97"/>
      <c r="E40" s="259">
        <v>898.94</v>
      </c>
      <c r="F40" s="96">
        <v>6341.37</v>
      </c>
      <c r="G40" s="7"/>
      <c r="H40" s="260">
        <v>1090</v>
      </c>
      <c r="I40" s="260">
        <v>492</v>
      </c>
      <c r="J40" s="260">
        <v>566</v>
      </c>
      <c r="K40" s="257"/>
    </row>
    <row r="41" spans="1:13" ht="10.15" customHeight="1">
      <c r="A41" s="184">
        <v>2010</v>
      </c>
      <c r="B41" s="96">
        <v>7432.12</v>
      </c>
      <c r="C41" s="96">
        <v>7429.49</v>
      </c>
      <c r="D41" s="97"/>
      <c r="E41" s="259">
        <v>953.29</v>
      </c>
      <c r="F41" s="96">
        <v>6476.2</v>
      </c>
      <c r="G41" s="7"/>
      <c r="H41" s="260">
        <v>912</v>
      </c>
      <c r="I41" s="260">
        <v>487</v>
      </c>
      <c r="J41" s="260">
        <v>542</v>
      </c>
      <c r="L41" s="257"/>
      <c r="M41" s="471"/>
    </row>
    <row r="42" spans="1:13" ht="10.15" customHeight="1">
      <c r="A42" s="184">
        <v>2011</v>
      </c>
      <c r="B42" s="96">
        <v>7408.74</v>
      </c>
      <c r="C42" s="96">
        <v>7401.37</v>
      </c>
      <c r="D42" s="97"/>
      <c r="E42" s="259">
        <v>944.74</v>
      </c>
      <c r="F42" s="96">
        <v>6456.63</v>
      </c>
      <c r="G42" s="7"/>
      <c r="H42" s="260">
        <v>995</v>
      </c>
      <c r="I42" s="260">
        <v>515</v>
      </c>
      <c r="J42" s="260">
        <v>576</v>
      </c>
      <c r="L42" s="257"/>
      <c r="M42" s="471"/>
    </row>
    <row r="43" spans="1:13" ht="10.15" customHeight="1">
      <c r="A43" s="184">
        <v>2012</v>
      </c>
      <c r="B43" s="96">
        <v>7530.8829999999998</v>
      </c>
      <c r="C43" s="96">
        <v>7524.4430000000002</v>
      </c>
      <c r="D43" s="97"/>
      <c r="E43" s="259">
        <v>962.98299999999995</v>
      </c>
      <c r="F43" s="96">
        <v>6561.46</v>
      </c>
      <c r="G43" s="7"/>
      <c r="H43" s="260">
        <v>1370</v>
      </c>
      <c r="I43" s="260">
        <v>662</v>
      </c>
      <c r="J43" s="260">
        <v>752</v>
      </c>
      <c r="L43" s="257"/>
      <c r="M43" s="471"/>
    </row>
    <row r="44" spans="1:13" ht="10.15" customHeight="1">
      <c r="A44" s="184">
        <v>2013</v>
      </c>
      <c r="B44" s="96">
        <v>8631.7900000000009</v>
      </c>
      <c r="C44" s="96">
        <v>8620.81</v>
      </c>
      <c r="D44" s="97" t="s">
        <v>376</v>
      </c>
      <c r="E44" s="259">
        <v>1116.94</v>
      </c>
      <c r="F44" s="96">
        <v>7503.87</v>
      </c>
      <c r="G44" s="7" t="s">
        <v>376</v>
      </c>
      <c r="H44" s="260">
        <v>1430</v>
      </c>
      <c r="I44" s="260">
        <v>605</v>
      </c>
      <c r="J44" s="260">
        <v>712</v>
      </c>
      <c r="L44" s="257"/>
      <c r="M44" s="471"/>
    </row>
    <row r="45" spans="1:13" ht="10.15" customHeight="1">
      <c r="A45" s="184">
        <v>2014</v>
      </c>
      <c r="B45" s="96">
        <v>7883.83</v>
      </c>
      <c r="C45" s="96">
        <v>7871.58</v>
      </c>
      <c r="D45" s="97" t="s">
        <v>376</v>
      </c>
      <c r="E45" s="259">
        <v>1053.04</v>
      </c>
      <c r="F45" s="96">
        <v>6818.54</v>
      </c>
      <c r="G45" s="7" t="s">
        <v>376</v>
      </c>
      <c r="H45" s="260">
        <v>1520</v>
      </c>
      <c r="I45" s="260">
        <v>619</v>
      </c>
      <c r="J45" s="260">
        <v>740</v>
      </c>
      <c r="L45" s="257"/>
      <c r="M45" s="471"/>
    </row>
    <row r="46" spans="1:13" ht="10.15" customHeight="1">
      <c r="A46" s="184">
        <v>2015</v>
      </c>
      <c r="B46" s="96">
        <v>7621.15</v>
      </c>
      <c r="C46" s="96">
        <v>7621.08</v>
      </c>
      <c r="D46" s="97" t="s">
        <v>376</v>
      </c>
      <c r="E46" s="259">
        <v>1043.97</v>
      </c>
      <c r="F46" s="96">
        <v>6577.11</v>
      </c>
      <c r="G46" s="7" t="s">
        <v>376</v>
      </c>
      <c r="H46" s="260">
        <v>1700</v>
      </c>
      <c r="I46" s="260">
        <v>629</v>
      </c>
      <c r="J46" s="260">
        <v>776</v>
      </c>
      <c r="L46" s="257"/>
      <c r="M46" s="471"/>
    </row>
    <row r="47" spans="1:13" ht="10.15" customHeight="1">
      <c r="A47" s="184">
        <v>2016</v>
      </c>
      <c r="B47" s="96">
        <v>7697.03</v>
      </c>
      <c r="C47" s="96">
        <v>7694.9</v>
      </c>
      <c r="D47" s="97"/>
      <c r="E47" s="259">
        <v>1039.95</v>
      </c>
      <c r="F47" s="96">
        <v>6654.95</v>
      </c>
      <c r="G47" s="7"/>
      <c r="H47" s="260">
        <v>1500</v>
      </c>
      <c r="I47" s="260">
        <v>711</v>
      </c>
      <c r="J47" s="260">
        <v>818</v>
      </c>
      <c r="L47" s="257"/>
      <c r="M47" s="471"/>
    </row>
    <row r="48" spans="1:13" ht="10.15" customHeight="1">
      <c r="A48" s="184">
        <v>2017</v>
      </c>
      <c r="B48" s="96">
        <v>7383.85</v>
      </c>
      <c r="C48" s="96">
        <v>7383.16</v>
      </c>
      <c r="D48" s="97"/>
      <c r="E48" s="259">
        <v>1030.31</v>
      </c>
      <c r="F48" s="96">
        <v>6352.85</v>
      </c>
      <c r="G48" s="7"/>
      <c r="H48" s="260">
        <v>1530</v>
      </c>
      <c r="I48" s="260">
        <v>776</v>
      </c>
      <c r="J48" s="260">
        <v>881</v>
      </c>
      <c r="L48" s="257"/>
      <c r="M48" s="471"/>
    </row>
    <row r="49" spans="1:13" ht="10.15" customHeight="1">
      <c r="A49" s="199">
        <v>2018</v>
      </c>
      <c r="B49" s="536">
        <v>7596</v>
      </c>
      <c r="C49" s="103">
        <v>7596</v>
      </c>
      <c r="D49" s="104"/>
      <c r="E49" s="262">
        <v>1098.9000000000001</v>
      </c>
      <c r="F49" s="103">
        <v>6497.1</v>
      </c>
      <c r="G49" s="76"/>
      <c r="H49" s="263">
        <v>1120</v>
      </c>
      <c r="I49" s="263">
        <v>829</v>
      </c>
      <c r="J49" s="263">
        <v>871</v>
      </c>
      <c r="L49" s="257"/>
      <c r="M49" s="471"/>
    </row>
    <row r="50" spans="1:13">
      <c r="A50" s="215" t="s">
        <v>201</v>
      </c>
      <c r="B50" s="264"/>
      <c r="C50" s="264"/>
      <c r="D50" s="7"/>
      <c r="E50" s="264"/>
      <c r="F50" s="264"/>
      <c r="G50" s="7"/>
      <c r="H50" s="265"/>
      <c r="I50" s="265"/>
      <c r="J50" s="265"/>
    </row>
    <row r="51" spans="1:13" ht="13.15" customHeight="1">
      <c r="A51" s="23" t="s">
        <v>14</v>
      </c>
      <c r="B51" s="185"/>
      <c r="C51" s="185"/>
      <c r="D51" s="185"/>
      <c r="E51" s="185"/>
      <c r="F51" s="185"/>
      <c r="G51" s="185"/>
      <c r="H51" s="185"/>
      <c r="I51" s="185"/>
      <c r="J51" s="185"/>
    </row>
    <row r="52" spans="1:13">
      <c r="A52"/>
      <c r="H52" s="206"/>
      <c r="I52" s="206"/>
      <c r="J52" s="206"/>
    </row>
    <row r="53" spans="1:13">
      <c r="A53"/>
      <c r="B53" s="267"/>
      <c r="C53" s="267"/>
      <c r="D53"/>
      <c r="E53" s="267"/>
      <c r="F53" s="267"/>
      <c r="G53" s="267"/>
      <c r="H53" s="267"/>
      <c r="I53" s="267"/>
      <c r="J53"/>
    </row>
    <row r="54" spans="1:13">
      <c r="A54"/>
      <c r="B54" s="267"/>
      <c r="C54" s="267"/>
      <c r="D54"/>
      <c r="E54" s="267"/>
      <c r="F54" s="267"/>
      <c r="G54" s="267"/>
      <c r="H54" s="267"/>
      <c r="I54" s="267"/>
      <c r="J54"/>
    </row>
    <row r="55" spans="1:13">
      <c r="A55"/>
      <c r="B55"/>
      <c r="C55"/>
      <c r="D55"/>
      <c r="E55"/>
      <c r="F55"/>
      <c r="G55"/>
      <c r="H55"/>
      <c r="I55"/>
      <c r="J55"/>
    </row>
    <row r="56" spans="1:13">
      <c r="A56"/>
      <c r="B56" s="267"/>
      <c r="C56" s="267"/>
      <c r="D56"/>
      <c r="E56" s="267"/>
      <c r="F56" s="267"/>
      <c r="G56" s="267"/>
      <c r="H56" s="267"/>
      <c r="I56" s="267"/>
      <c r="J56"/>
    </row>
    <row r="57" spans="1:13">
      <c r="A57"/>
      <c r="B57" s="267"/>
      <c r="C57" s="267"/>
      <c r="D57"/>
      <c r="E57" s="267"/>
      <c r="F57" s="267"/>
      <c r="G57" s="267"/>
      <c r="H57" s="267"/>
      <c r="I57" s="267"/>
      <c r="J57"/>
    </row>
    <row r="58" spans="1:13">
      <c r="A58"/>
      <c r="B58" s="267"/>
      <c r="C58" s="267"/>
      <c r="D58"/>
      <c r="E58" s="267"/>
      <c r="F58" s="267"/>
      <c r="G58" s="267"/>
      <c r="H58" s="267"/>
      <c r="I58" s="267"/>
      <c r="J58"/>
    </row>
    <row r="59" spans="1:13">
      <c r="A59"/>
      <c r="B59" s="267"/>
      <c r="C59" s="267"/>
      <c r="D59"/>
      <c r="E59" s="267"/>
      <c r="F59" s="267"/>
      <c r="G59" s="267"/>
      <c r="H59" s="267"/>
      <c r="I59" s="267"/>
      <c r="J59"/>
    </row>
    <row r="60" spans="1:13">
      <c r="A60"/>
      <c r="B60" s="267"/>
      <c r="C60" s="267"/>
      <c r="D60"/>
      <c r="E60" s="267"/>
      <c r="F60" s="267"/>
      <c r="G60" s="267"/>
      <c r="H60" s="267"/>
      <c r="I60" s="267"/>
      <c r="J60"/>
    </row>
    <row r="61" spans="1:13">
      <c r="A61"/>
      <c r="B61"/>
      <c r="C61"/>
      <c r="D61"/>
      <c r="E61"/>
      <c r="F61"/>
      <c r="G61"/>
      <c r="H61"/>
      <c r="I61"/>
      <c r="J61"/>
    </row>
    <row r="62" spans="1:13">
      <c r="A62"/>
      <c r="B62" s="267"/>
      <c r="C62" s="267"/>
      <c r="D62"/>
      <c r="E62" s="267"/>
      <c r="F62" s="267"/>
      <c r="G62" s="267"/>
      <c r="H62" s="267"/>
      <c r="I62" s="267"/>
      <c r="J62"/>
    </row>
    <row r="63" spans="1:13">
      <c r="A63"/>
      <c r="B63" s="267"/>
      <c r="C63" s="267"/>
      <c r="D63"/>
      <c r="E63" s="267"/>
      <c r="F63" s="267"/>
      <c r="G63" s="267"/>
      <c r="H63" s="267"/>
      <c r="I63" s="267"/>
      <c r="J63"/>
    </row>
    <row r="64" spans="1:13">
      <c r="A64"/>
      <c r="B64" s="267"/>
      <c r="C64" s="267"/>
      <c r="D64"/>
      <c r="E64" s="267"/>
      <c r="F64" s="267"/>
      <c r="G64" s="267"/>
      <c r="H64" s="267"/>
      <c r="I64" s="267"/>
      <c r="J64"/>
    </row>
    <row r="65" spans="1:10">
      <c r="A65" s="266"/>
      <c r="B65" s="267"/>
      <c r="C65" s="267"/>
      <c r="D65"/>
      <c r="E65" s="267"/>
      <c r="F65" s="267"/>
      <c r="G65" s="267"/>
      <c r="H65" s="267"/>
      <c r="I65" s="267"/>
      <c r="J65"/>
    </row>
    <row r="66" spans="1:10">
      <c r="A66"/>
      <c r="B66" s="267"/>
      <c r="C66" s="267"/>
      <c r="D66"/>
      <c r="E66" s="267"/>
      <c r="F66" s="267"/>
      <c r="G66" s="267"/>
      <c r="H66" s="267"/>
      <c r="I66" s="267"/>
      <c r="J66"/>
    </row>
    <row r="67" spans="1:10">
      <c r="A67"/>
      <c r="B67"/>
      <c r="C67"/>
      <c r="D67"/>
      <c r="E67"/>
      <c r="F67"/>
      <c r="G67"/>
      <c r="H67"/>
      <c r="I67"/>
      <c r="J67"/>
    </row>
    <row r="68" spans="1:10">
      <c r="A68"/>
      <c r="B68" s="267"/>
      <c r="C68" s="267"/>
      <c r="D68"/>
      <c r="E68" s="267"/>
      <c r="F68" s="267"/>
      <c r="G68" s="267"/>
      <c r="H68" s="267"/>
      <c r="I68" s="267"/>
      <c r="J68"/>
    </row>
    <row r="69" spans="1:10">
      <c r="A69"/>
      <c r="B69" s="267"/>
      <c r="C69" s="267"/>
      <c r="D69"/>
      <c r="E69" s="267"/>
      <c r="F69" s="267"/>
      <c r="G69" s="267"/>
      <c r="H69" s="267"/>
      <c r="I69" s="267"/>
      <c r="J69"/>
    </row>
    <row r="70" spans="1:10">
      <c r="A70"/>
      <c r="B70" s="267"/>
      <c r="C70" s="267"/>
      <c r="D70"/>
      <c r="E70" s="267"/>
      <c r="F70" s="267"/>
      <c r="G70" s="267"/>
      <c r="H70" s="267"/>
      <c r="I70" s="267"/>
      <c r="J70"/>
    </row>
    <row r="71" spans="1:10">
      <c r="A71"/>
      <c r="B71" s="267"/>
      <c r="C71" s="267"/>
      <c r="D71"/>
      <c r="E71" s="267"/>
      <c r="F71" s="267"/>
      <c r="G71" s="267"/>
      <c r="H71" s="267"/>
      <c r="I71" s="267"/>
      <c r="J71"/>
    </row>
    <row r="72" spans="1:10">
      <c r="A72"/>
      <c r="B72" s="267"/>
      <c r="C72" s="267"/>
      <c r="D72"/>
      <c r="E72" s="267"/>
      <c r="F72" s="267"/>
      <c r="G72" s="267"/>
      <c r="H72" s="267"/>
      <c r="I72" s="267"/>
      <c r="J72"/>
    </row>
    <row r="73" spans="1:10">
      <c r="A73" s="266"/>
      <c r="B73"/>
      <c r="C73"/>
      <c r="D73"/>
      <c r="E73"/>
      <c r="F73"/>
      <c r="G73"/>
      <c r="H73"/>
      <c r="I73"/>
      <c r="J73"/>
    </row>
    <row r="74" spans="1:10">
      <c r="A74"/>
      <c r="B74"/>
      <c r="C74"/>
      <c r="D74"/>
      <c r="E74"/>
      <c r="F74"/>
      <c r="G74"/>
      <c r="H74"/>
      <c r="I74"/>
      <c r="J74"/>
    </row>
    <row r="75" spans="1:10">
      <c r="A75" s="266"/>
      <c r="B75"/>
      <c r="C75"/>
      <c r="D75"/>
      <c r="E75"/>
      <c r="F75"/>
      <c r="G75"/>
      <c r="H75"/>
      <c r="I75"/>
      <c r="J75"/>
    </row>
    <row r="76" spans="1:10">
      <c r="A76"/>
      <c r="B76"/>
      <c r="C76"/>
      <c r="D76"/>
      <c r="E76"/>
      <c r="F76"/>
      <c r="G76"/>
      <c r="H76"/>
      <c r="I76"/>
      <c r="J76"/>
    </row>
    <row r="77" spans="1:10">
      <c r="A77"/>
      <c r="B77"/>
      <c r="C77"/>
      <c r="D77"/>
      <c r="E77"/>
      <c r="F77"/>
      <c r="G77"/>
      <c r="H77"/>
      <c r="I77"/>
      <c r="J77"/>
    </row>
  </sheetData>
  <pageMargins left="0.66700000000000004" right="0.66700000000000004" top="0.66700000000000004" bottom="0.72" header="0" footer="0"/>
  <pageSetup firstPageNumber="51" orientation="portrait" useFirstPageNumber="1"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53"/>
  <sheetViews>
    <sheetView showGridLines="0" zoomScaleNormal="100" workbookViewId="0">
      <pane xSplit="1" ySplit="6" topLeftCell="B7" activePane="bottomRight" state="frozen"/>
      <selection pane="topRight" activeCell="B1" sqref="B1"/>
      <selection pane="bottomLeft" activeCell="A7" sqref="A7"/>
      <selection pane="bottomRight" activeCell="I59" sqref="I59"/>
    </sheetView>
  </sheetViews>
  <sheetFormatPr defaultColWidth="9.7109375" defaultRowHeight="12"/>
  <cols>
    <col min="1" max="1" width="7" customWidth="1"/>
    <col min="2" max="3" width="11.140625" customWidth="1"/>
    <col min="4" max="4" width="2.7109375" customWidth="1"/>
    <col min="5" max="6" width="11.140625" customWidth="1"/>
    <col min="7" max="7" width="2.7109375" customWidth="1"/>
    <col min="8" max="9" width="11.140625" customWidth="1"/>
    <col min="10" max="10" width="2.7109375" customWidth="1"/>
    <col min="11" max="12" width="11.140625" customWidth="1"/>
  </cols>
  <sheetData>
    <row r="1" spans="1:13">
      <c r="A1" s="1" t="s">
        <v>202</v>
      </c>
      <c r="B1" s="2"/>
      <c r="C1" s="2"/>
      <c r="D1" s="2"/>
      <c r="E1" s="2"/>
      <c r="F1" s="2"/>
      <c r="G1" s="2"/>
      <c r="H1" s="2"/>
      <c r="I1" s="2"/>
      <c r="J1" s="2"/>
      <c r="K1" s="2"/>
      <c r="L1" s="2"/>
      <c r="M1" s="24"/>
    </row>
    <row r="2" spans="1:13">
      <c r="A2" s="5" t="s">
        <v>2</v>
      </c>
      <c r="B2" s="35" t="s">
        <v>203</v>
      </c>
      <c r="C2" s="35"/>
      <c r="D2" s="4"/>
      <c r="E2" s="35" t="s">
        <v>204</v>
      </c>
      <c r="F2" s="35"/>
      <c r="G2" s="4"/>
      <c r="H2" s="35" t="s">
        <v>205</v>
      </c>
      <c r="I2" s="35"/>
      <c r="J2" s="4"/>
      <c r="K2" s="35" t="s">
        <v>206</v>
      </c>
      <c r="L2" s="35"/>
      <c r="M2" s="24"/>
    </row>
    <row r="3" spans="1:13">
      <c r="A3" s="6"/>
      <c r="B3" s="6" t="s">
        <v>91</v>
      </c>
      <c r="C3" s="6" t="s">
        <v>125</v>
      </c>
      <c r="D3" s="2"/>
      <c r="E3" s="6" t="s">
        <v>91</v>
      </c>
      <c r="F3" s="6" t="s">
        <v>125</v>
      </c>
      <c r="G3" s="2"/>
      <c r="H3" s="6" t="s">
        <v>91</v>
      </c>
      <c r="I3" s="6" t="s">
        <v>125</v>
      </c>
      <c r="J3" s="2"/>
      <c r="K3" s="6" t="s">
        <v>91</v>
      </c>
      <c r="L3" s="6" t="s">
        <v>125</v>
      </c>
      <c r="M3" s="24"/>
    </row>
    <row r="4" spans="1:13" ht="3.95" customHeight="1">
      <c r="A4" s="8"/>
      <c r="B4" s="8"/>
      <c r="C4" s="8"/>
      <c r="D4" s="7"/>
      <c r="E4" s="8"/>
      <c r="F4" s="8"/>
      <c r="G4" s="7"/>
      <c r="H4" s="8"/>
      <c r="I4" s="8"/>
      <c r="J4" s="7"/>
      <c r="K4" s="8"/>
      <c r="L4" s="8"/>
      <c r="M4" s="24"/>
    </row>
    <row r="5" spans="1:13">
      <c r="A5" s="5"/>
      <c r="B5" s="12" t="s">
        <v>207</v>
      </c>
      <c r="C5" s="89" t="s">
        <v>208</v>
      </c>
      <c r="D5" s="161"/>
      <c r="E5" s="12" t="s">
        <v>209</v>
      </c>
      <c r="F5" s="89" t="s">
        <v>208</v>
      </c>
      <c r="G5" s="161"/>
      <c r="H5" s="12" t="s">
        <v>207</v>
      </c>
      <c r="I5" s="89" t="s">
        <v>208</v>
      </c>
      <c r="J5" s="161"/>
      <c r="K5" s="12" t="s">
        <v>207</v>
      </c>
      <c r="L5" s="89" t="s">
        <v>208</v>
      </c>
      <c r="M5" s="24"/>
    </row>
    <row r="6" spans="1:13" ht="9.75" customHeight="1">
      <c r="A6" s="5"/>
      <c r="B6" s="89" t="s">
        <v>210</v>
      </c>
      <c r="C6" s="89" t="s">
        <v>211</v>
      </c>
      <c r="D6" s="161"/>
      <c r="E6" s="89" t="s">
        <v>212</v>
      </c>
      <c r="F6" s="89" t="s">
        <v>211</v>
      </c>
      <c r="G6" s="161"/>
      <c r="H6" s="89" t="s">
        <v>210</v>
      </c>
      <c r="I6" s="89" t="s">
        <v>211</v>
      </c>
      <c r="J6" s="161"/>
      <c r="K6" s="89" t="s">
        <v>210</v>
      </c>
      <c r="L6" s="89" t="s">
        <v>211</v>
      </c>
      <c r="M6" s="24"/>
    </row>
    <row r="7" spans="1:13" ht="3" customHeight="1">
      <c r="A7" s="5"/>
      <c r="B7" s="4"/>
      <c r="C7" s="4"/>
      <c r="D7" s="4"/>
      <c r="E7" s="4"/>
      <c r="F7" s="4"/>
      <c r="G7" s="4"/>
      <c r="H7" s="4"/>
      <c r="I7" s="4"/>
      <c r="J7" s="4"/>
      <c r="K7" s="4"/>
      <c r="L7" s="4"/>
      <c r="M7" s="24"/>
    </row>
    <row r="8" spans="1:13" ht="10.15" customHeight="1">
      <c r="A8" s="5">
        <v>1980</v>
      </c>
      <c r="B8" s="14">
        <v>2004</v>
      </c>
      <c r="C8" s="14">
        <v>210</v>
      </c>
      <c r="D8" s="4"/>
      <c r="E8" s="14">
        <v>428</v>
      </c>
      <c r="F8" s="14">
        <v>410</v>
      </c>
      <c r="G8" s="4"/>
      <c r="H8" s="14">
        <v>2692</v>
      </c>
      <c r="I8" s="14">
        <v>237</v>
      </c>
      <c r="J8" s="4"/>
      <c r="K8" s="14">
        <v>5124</v>
      </c>
      <c r="L8" s="14">
        <v>241</v>
      </c>
      <c r="M8" s="24"/>
    </row>
    <row r="9" spans="1:13" ht="10.15" customHeight="1">
      <c r="A9" s="5">
        <v>1981</v>
      </c>
      <c r="B9" s="14">
        <v>1794</v>
      </c>
      <c r="C9" s="14">
        <v>266</v>
      </c>
      <c r="D9" s="4"/>
      <c r="E9" s="14">
        <v>420</v>
      </c>
      <c r="F9" s="14">
        <v>440</v>
      </c>
      <c r="G9" s="4"/>
      <c r="H9" s="14">
        <v>1779</v>
      </c>
      <c r="I9" s="14">
        <v>306</v>
      </c>
      <c r="J9" s="4"/>
      <c r="K9" s="14">
        <v>3993</v>
      </c>
      <c r="L9" s="14">
        <v>302</v>
      </c>
      <c r="M9" s="24"/>
    </row>
    <row r="10" spans="1:13" ht="10.15" customHeight="1">
      <c r="A10" s="5">
        <v>1982</v>
      </c>
      <c r="B10" s="14">
        <v>2152</v>
      </c>
      <c r="C10" s="14">
        <v>218</v>
      </c>
      <c r="D10" s="4"/>
      <c r="E10" s="14">
        <v>592</v>
      </c>
      <c r="F10" s="14">
        <v>344</v>
      </c>
      <c r="G10" s="4"/>
      <c r="H10" s="14">
        <v>2642</v>
      </c>
      <c r="I10" s="14">
        <v>218</v>
      </c>
      <c r="J10" s="4"/>
      <c r="K10" s="14">
        <v>5386</v>
      </c>
      <c r="L10" s="14">
        <v>232</v>
      </c>
      <c r="M10" s="24"/>
    </row>
    <row r="11" spans="1:13" ht="10.15" customHeight="1">
      <c r="A11" s="5">
        <v>1983</v>
      </c>
      <c r="B11" s="14">
        <v>1880</v>
      </c>
      <c r="C11" s="14">
        <v>209</v>
      </c>
      <c r="D11" s="4"/>
      <c r="E11" s="14">
        <v>504</v>
      </c>
      <c r="F11" s="14">
        <v>351</v>
      </c>
      <c r="G11" s="4"/>
      <c r="H11" s="14">
        <v>2391</v>
      </c>
      <c r="I11" s="14">
        <v>158</v>
      </c>
      <c r="J11" s="4"/>
      <c r="K11" s="14">
        <v>4775</v>
      </c>
      <c r="L11" s="14">
        <v>199</v>
      </c>
      <c r="M11" s="24"/>
    </row>
    <row r="12" spans="1:13" ht="10.15" customHeight="1">
      <c r="A12" s="5">
        <v>1984</v>
      </c>
      <c r="B12" s="14">
        <v>1900</v>
      </c>
      <c r="C12" s="14">
        <v>201</v>
      </c>
      <c r="D12" s="4"/>
      <c r="E12" s="14">
        <v>475</v>
      </c>
      <c r="F12" s="14">
        <v>304</v>
      </c>
      <c r="G12" s="4"/>
      <c r="H12" s="14">
        <v>2281</v>
      </c>
      <c r="I12" s="14">
        <v>156</v>
      </c>
      <c r="J12" s="4"/>
      <c r="K12" s="14">
        <v>4656</v>
      </c>
      <c r="L12" s="14">
        <v>189</v>
      </c>
      <c r="M12" s="24"/>
    </row>
    <row r="13" spans="1:13" ht="10.15" customHeight="1">
      <c r="A13" s="5">
        <v>1985</v>
      </c>
      <c r="B13" s="14">
        <v>2140</v>
      </c>
      <c r="C13" s="14">
        <v>184</v>
      </c>
      <c r="D13" s="4"/>
      <c r="E13" s="14">
        <v>580</v>
      </c>
      <c r="F13" s="14">
        <v>230</v>
      </c>
      <c r="G13" s="4"/>
      <c r="H13" s="14">
        <v>2487</v>
      </c>
      <c r="I13" s="14">
        <v>141</v>
      </c>
      <c r="J13" s="4"/>
      <c r="K13" s="14">
        <v>5207</v>
      </c>
      <c r="L13" s="14">
        <v>168</v>
      </c>
      <c r="M13" s="24"/>
    </row>
    <row r="14" spans="1:13" ht="3" customHeight="1">
      <c r="A14" s="5"/>
      <c r="B14" s="14"/>
      <c r="C14" s="14"/>
      <c r="D14" s="4"/>
      <c r="E14" s="14"/>
      <c r="F14" s="14"/>
      <c r="G14" s="4"/>
      <c r="H14" s="14"/>
      <c r="I14" s="14"/>
      <c r="J14" s="4"/>
      <c r="K14" s="14"/>
      <c r="L14" s="14"/>
      <c r="M14" s="24"/>
    </row>
    <row r="15" spans="1:13" ht="10.15" customHeight="1">
      <c r="A15" s="5">
        <v>1986</v>
      </c>
      <c r="B15" s="14">
        <v>2105</v>
      </c>
      <c r="C15" s="14">
        <v>207</v>
      </c>
      <c r="D15" s="4"/>
      <c r="E15" s="14">
        <v>620</v>
      </c>
      <c r="F15" s="14">
        <v>307</v>
      </c>
      <c r="G15" s="4"/>
      <c r="H15" s="14">
        <v>2045</v>
      </c>
      <c r="I15" s="14">
        <v>213</v>
      </c>
      <c r="J15" s="4"/>
      <c r="K15" s="14">
        <v>4770</v>
      </c>
      <c r="L15" s="14">
        <v>222</v>
      </c>
      <c r="M15" s="24"/>
    </row>
    <row r="16" spans="1:13" ht="10.15" customHeight="1">
      <c r="A16" s="5">
        <v>1987</v>
      </c>
      <c r="B16" s="14">
        <v>1950</v>
      </c>
      <c r="C16" s="14">
        <v>248</v>
      </c>
      <c r="D16" s="4"/>
      <c r="E16" s="14">
        <v>540</v>
      </c>
      <c r="F16" s="14">
        <v>435</v>
      </c>
      <c r="G16" s="4"/>
      <c r="H16" s="14">
        <v>2170</v>
      </c>
      <c r="I16" s="14">
        <v>223</v>
      </c>
      <c r="J16" s="4"/>
      <c r="K16" s="14">
        <v>4660</v>
      </c>
      <c r="L16" s="14">
        <v>258</v>
      </c>
      <c r="M16" s="24"/>
    </row>
    <row r="17" spans="1:23" ht="10.15" customHeight="1">
      <c r="A17" s="5">
        <v>1988</v>
      </c>
      <c r="B17" s="14">
        <v>2180</v>
      </c>
      <c r="C17" s="14">
        <v>297</v>
      </c>
      <c r="D17" s="4"/>
      <c r="E17" s="14">
        <v>770</v>
      </c>
      <c r="F17" s="14">
        <v>363</v>
      </c>
      <c r="G17" s="4"/>
      <c r="H17" s="14">
        <v>2570</v>
      </c>
      <c r="I17" s="14">
        <v>205</v>
      </c>
      <c r="J17" s="4"/>
      <c r="K17" s="14">
        <v>5520</v>
      </c>
      <c r="L17" s="14">
        <v>263</v>
      </c>
      <c r="M17" s="24"/>
    </row>
    <row r="18" spans="1:23" ht="10.15" customHeight="1">
      <c r="A18" s="5">
        <v>1989</v>
      </c>
      <c r="B18" s="14">
        <v>2190</v>
      </c>
      <c r="C18" s="14">
        <v>340</v>
      </c>
      <c r="D18" s="4"/>
      <c r="E18" s="14">
        <v>630</v>
      </c>
      <c r="F18" s="14">
        <v>449</v>
      </c>
      <c r="G18" s="4"/>
      <c r="H18" s="14">
        <v>2570</v>
      </c>
      <c r="I18" s="14">
        <v>258</v>
      </c>
      <c r="J18" s="4"/>
      <c r="K18" s="14">
        <v>5390</v>
      </c>
      <c r="L18" s="14">
        <v>314</v>
      </c>
      <c r="M18" s="24"/>
    </row>
    <row r="19" spans="1:23" ht="10.15" customHeight="1">
      <c r="A19" s="5">
        <v>1990</v>
      </c>
      <c r="B19" s="14">
        <v>2195</v>
      </c>
      <c r="C19" s="14">
        <v>308</v>
      </c>
      <c r="D19" s="4"/>
      <c r="E19" s="14">
        <v>645</v>
      </c>
      <c r="F19" s="14">
        <v>429</v>
      </c>
      <c r="G19" s="4"/>
      <c r="H19" s="14">
        <v>2345</v>
      </c>
      <c r="I19" s="14">
        <v>237</v>
      </c>
      <c r="J19" s="4"/>
      <c r="K19" s="14">
        <v>5185</v>
      </c>
      <c r="L19" s="14">
        <v>291</v>
      </c>
      <c r="M19" s="24"/>
    </row>
    <row r="20" spans="1:23" ht="10.15" customHeight="1">
      <c r="A20" s="5">
        <v>1991</v>
      </c>
      <c r="B20" s="14">
        <v>2195</v>
      </c>
      <c r="C20" s="14">
        <v>344</v>
      </c>
      <c r="D20" s="4"/>
      <c r="E20" s="14">
        <v>620</v>
      </c>
      <c r="F20" s="14">
        <v>438</v>
      </c>
      <c r="G20" s="4"/>
      <c r="H20" s="14">
        <v>2165</v>
      </c>
      <c r="I20" s="14">
        <v>247</v>
      </c>
      <c r="J20" s="4"/>
      <c r="K20" s="14">
        <v>4980</v>
      </c>
      <c r="L20" s="14">
        <v>314</v>
      </c>
      <c r="M20" s="24"/>
    </row>
    <row r="21" spans="1:23" ht="3" customHeight="1">
      <c r="A21" s="5"/>
      <c r="B21" s="14"/>
      <c r="C21" s="14"/>
      <c r="D21" s="4"/>
      <c r="E21" s="14"/>
      <c r="F21" s="14"/>
      <c r="G21" s="4"/>
      <c r="H21" s="14"/>
      <c r="I21" s="14"/>
      <c r="J21" s="4"/>
      <c r="K21" s="14"/>
      <c r="L21" s="14"/>
      <c r="M21" s="24"/>
    </row>
    <row r="22" spans="1:23" ht="10.15" customHeight="1">
      <c r="A22" s="5">
        <v>1992</v>
      </c>
      <c r="B22" s="14">
        <v>2145</v>
      </c>
      <c r="C22" s="14">
        <v>393</v>
      </c>
      <c r="D22" s="4"/>
      <c r="E22" s="14">
        <v>645</v>
      </c>
      <c r="F22" s="14">
        <v>356</v>
      </c>
      <c r="G22" s="4"/>
      <c r="H22" s="14">
        <v>2670</v>
      </c>
      <c r="I22" s="14">
        <v>230</v>
      </c>
      <c r="J22" s="4"/>
      <c r="K22" s="14">
        <v>5460</v>
      </c>
      <c r="L22" s="14">
        <v>309</v>
      </c>
      <c r="M22" s="24"/>
    </row>
    <row r="23" spans="1:23" ht="10.15" customHeight="1">
      <c r="A23" s="5">
        <v>1993</v>
      </c>
      <c r="B23" s="14">
        <v>2397</v>
      </c>
      <c r="C23" s="14">
        <v>361</v>
      </c>
      <c r="D23" s="4"/>
      <c r="E23" s="14">
        <v>632</v>
      </c>
      <c r="F23" s="14">
        <v>574</v>
      </c>
      <c r="G23" s="4"/>
      <c r="H23" s="14">
        <v>2354</v>
      </c>
      <c r="I23" s="14">
        <v>255</v>
      </c>
      <c r="J23" s="4"/>
      <c r="K23" s="14">
        <v>5383</v>
      </c>
      <c r="L23" s="14">
        <v>340</v>
      </c>
      <c r="M23" s="24"/>
    </row>
    <row r="24" spans="1:23" ht="10.15" customHeight="1">
      <c r="A24" s="5">
        <v>1994</v>
      </c>
      <c r="B24" s="14">
        <v>2265</v>
      </c>
      <c r="C24" s="14">
        <v>378</v>
      </c>
      <c r="D24" s="4"/>
      <c r="E24" s="14">
        <v>602</v>
      </c>
      <c r="F24" s="14">
        <v>515</v>
      </c>
      <c r="G24" s="4"/>
      <c r="H24" s="14">
        <v>2389</v>
      </c>
      <c r="I24" s="14">
        <v>229</v>
      </c>
      <c r="J24" s="4"/>
      <c r="K24" s="14">
        <v>5256</v>
      </c>
      <c r="L24" s="14">
        <v>326</v>
      </c>
      <c r="M24" s="24"/>
    </row>
    <row r="25" spans="1:23" ht="10.15" customHeight="1">
      <c r="A25" s="8">
        <v>1995</v>
      </c>
      <c r="B25" s="16">
        <v>2275</v>
      </c>
      <c r="C25" s="16">
        <v>424</v>
      </c>
      <c r="D25" s="7"/>
      <c r="E25" s="16">
        <v>707</v>
      </c>
      <c r="F25" s="16">
        <v>523</v>
      </c>
      <c r="G25" s="7"/>
      <c r="H25" s="16">
        <v>2252</v>
      </c>
      <c r="I25" s="16">
        <v>234</v>
      </c>
      <c r="J25" s="7"/>
      <c r="K25" s="16">
        <v>5234</v>
      </c>
      <c r="L25" s="16">
        <v>356</v>
      </c>
      <c r="M25" s="268"/>
      <c r="N25" s="167"/>
      <c r="O25" s="167"/>
      <c r="P25" s="167"/>
      <c r="Q25" s="167"/>
      <c r="R25" s="167"/>
      <c r="S25" s="167"/>
      <c r="T25" s="167"/>
      <c r="U25" s="167"/>
      <c r="V25" s="167"/>
      <c r="W25" s="167"/>
    </row>
    <row r="26" spans="1:23" ht="10.15" customHeight="1">
      <c r="A26" s="8">
        <v>1996</v>
      </c>
      <c r="B26" s="16">
        <v>2225</v>
      </c>
      <c r="C26" s="16">
        <v>536</v>
      </c>
      <c r="D26" s="7"/>
      <c r="E26" s="16">
        <v>592</v>
      </c>
      <c r="F26" s="16">
        <v>650</v>
      </c>
      <c r="G26" s="7"/>
      <c r="H26" s="16">
        <v>2192</v>
      </c>
      <c r="I26" s="16">
        <v>281</v>
      </c>
      <c r="J26" s="7"/>
      <c r="K26" s="16">
        <v>5009</v>
      </c>
      <c r="L26" s="16">
        <v>438</v>
      </c>
      <c r="M26" s="24"/>
    </row>
    <row r="27" spans="1:23" ht="10.15" customHeight="1">
      <c r="A27" s="8">
        <v>1997</v>
      </c>
      <c r="B27" s="16">
        <v>2940</v>
      </c>
      <c r="C27" s="16">
        <v>598</v>
      </c>
      <c r="D27" s="7"/>
      <c r="E27" s="16">
        <v>825</v>
      </c>
      <c r="F27" s="16">
        <v>448</v>
      </c>
      <c r="G27" s="7"/>
      <c r="H27" s="16">
        <v>2883</v>
      </c>
      <c r="I27" s="16">
        <v>262</v>
      </c>
      <c r="J27" s="7"/>
      <c r="K27" s="16">
        <v>6648</v>
      </c>
      <c r="L27" s="16">
        <v>434</v>
      </c>
      <c r="M27" s="24"/>
    </row>
    <row r="28" spans="1:23" ht="3" customHeight="1">
      <c r="A28" s="8"/>
      <c r="B28" s="16"/>
      <c r="C28" s="16"/>
      <c r="D28" s="7"/>
      <c r="E28" s="16"/>
      <c r="F28" s="16"/>
      <c r="G28" s="7"/>
      <c r="H28" s="16"/>
      <c r="I28" s="16"/>
      <c r="J28" s="7"/>
      <c r="K28" s="16"/>
      <c r="L28" s="16"/>
      <c r="M28" s="24"/>
    </row>
    <row r="29" spans="1:23" ht="10.15" customHeight="1">
      <c r="A29" s="8">
        <v>1998</v>
      </c>
      <c r="B29" s="16">
        <v>2570</v>
      </c>
      <c r="C29" s="16">
        <v>581</v>
      </c>
      <c r="D29" s="7"/>
      <c r="E29" s="16">
        <v>643</v>
      </c>
      <c r="F29" s="16">
        <v>499</v>
      </c>
      <c r="G29" s="7"/>
      <c r="H29" s="16">
        <v>2077</v>
      </c>
      <c r="I29" s="16">
        <v>291</v>
      </c>
      <c r="J29" s="7"/>
      <c r="K29" s="16">
        <v>5290</v>
      </c>
      <c r="L29" s="16">
        <v>457</v>
      </c>
      <c r="M29" s="24"/>
    </row>
    <row r="30" spans="1:23" ht="10.15" customHeight="1">
      <c r="A30" s="8">
        <v>1999</v>
      </c>
      <c r="B30" s="16">
        <v>2662</v>
      </c>
      <c r="C30" s="16">
        <v>585</v>
      </c>
      <c r="D30" s="7"/>
      <c r="E30" s="16">
        <v>758</v>
      </c>
      <c r="F30" s="16">
        <v>552</v>
      </c>
      <c r="G30" s="7"/>
      <c r="H30" s="16">
        <v>2122</v>
      </c>
      <c r="I30" s="16">
        <v>321</v>
      </c>
      <c r="J30" s="7"/>
      <c r="K30" s="16">
        <v>5542</v>
      </c>
      <c r="L30" s="16">
        <v>479</v>
      </c>
      <c r="M30" s="24"/>
    </row>
    <row r="31" spans="1:23" ht="10.15" customHeight="1">
      <c r="A31" s="8">
        <v>2000</v>
      </c>
      <c r="B31" s="16">
        <v>3364</v>
      </c>
      <c r="C31" s="16">
        <v>567</v>
      </c>
      <c r="D31" s="7"/>
      <c r="E31" s="16">
        <v>774</v>
      </c>
      <c r="F31" s="16">
        <v>565</v>
      </c>
      <c r="G31" s="7"/>
      <c r="H31" s="16">
        <v>2921</v>
      </c>
      <c r="I31" s="16">
        <v>166</v>
      </c>
      <c r="J31" s="7"/>
      <c r="K31" s="16">
        <v>7059</v>
      </c>
      <c r="L31" s="16">
        <v>401</v>
      </c>
      <c r="M31" s="24"/>
    </row>
    <row r="32" spans="1:23" ht="10.15" customHeight="1">
      <c r="A32" s="8">
        <v>2001</v>
      </c>
      <c r="B32" s="16">
        <v>3051</v>
      </c>
      <c r="C32" s="16">
        <v>597</v>
      </c>
      <c r="D32" s="7"/>
      <c r="E32" s="16">
        <v>713</v>
      </c>
      <c r="F32" s="16">
        <v>610</v>
      </c>
      <c r="G32" s="7"/>
      <c r="H32" s="16">
        <v>2215</v>
      </c>
      <c r="I32" s="16">
        <v>186</v>
      </c>
      <c r="J32" s="7"/>
      <c r="K32" s="16">
        <v>5979</v>
      </c>
      <c r="L32" s="16">
        <v>446</v>
      </c>
      <c r="M32" s="24"/>
    </row>
    <row r="33" spans="1:13" ht="10.15" customHeight="1">
      <c r="A33" s="8">
        <v>2002</v>
      </c>
      <c r="B33" s="16">
        <v>3149</v>
      </c>
      <c r="C33" s="16">
        <v>535</v>
      </c>
      <c r="D33" s="7"/>
      <c r="E33" s="16">
        <v>743</v>
      </c>
      <c r="F33" s="16">
        <v>616</v>
      </c>
      <c r="G33" s="7"/>
      <c r="H33" s="16">
        <v>2804</v>
      </c>
      <c r="I33" s="16">
        <v>152</v>
      </c>
      <c r="J33" s="7"/>
      <c r="K33" s="16">
        <v>6696</v>
      </c>
      <c r="L33" s="16">
        <v>383</v>
      </c>
      <c r="M33" s="24"/>
    </row>
    <row r="34" spans="1:13" ht="10.15" customHeight="1">
      <c r="A34" s="8">
        <v>2003</v>
      </c>
      <c r="B34" s="16">
        <v>2909</v>
      </c>
      <c r="C34" s="16">
        <v>530</v>
      </c>
      <c r="D34" s="7"/>
      <c r="E34" s="16">
        <v>732</v>
      </c>
      <c r="F34" s="16">
        <v>601</v>
      </c>
      <c r="G34" s="7"/>
      <c r="H34" s="16">
        <v>2220</v>
      </c>
      <c r="I34" s="16">
        <v>170</v>
      </c>
      <c r="J34" s="7"/>
      <c r="K34" s="16">
        <v>5861</v>
      </c>
      <c r="L34" s="16">
        <v>402</v>
      </c>
      <c r="M34" s="24"/>
    </row>
    <row r="35" spans="1:13" ht="3" customHeight="1">
      <c r="A35" s="8"/>
      <c r="B35" s="16"/>
      <c r="C35" s="16"/>
      <c r="D35" s="7"/>
      <c r="E35" s="16"/>
      <c r="F35" s="16"/>
      <c r="G35" s="7"/>
      <c r="H35" s="16"/>
      <c r="I35" s="16"/>
      <c r="J35" s="7"/>
      <c r="K35" s="16"/>
      <c r="L35" s="16"/>
      <c r="M35" s="24"/>
    </row>
    <row r="36" spans="1:13" ht="10.15" customHeight="1">
      <c r="A36" s="8">
        <v>2004</v>
      </c>
      <c r="B36" s="16">
        <v>2815</v>
      </c>
      <c r="C36" s="16">
        <v>570</v>
      </c>
      <c r="D36" s="7"/>
      <c r="E36" s="16">
        <v>770</v>
      </c>
      <c r="F36" s="16">
        <v>695</v>
      </c>
      <c r="G36" s="7"/>
      <c r="H36" s="16">
        <v>2038</v>
      </c>
      <c r="I36" s="16">
        <v>306</v>
      </c>
      <c r="J36" s="7"/>
      <c r="K36" s="16">
        <v>5623</v>
      </c>
      <c r="L36" s="16">
        <v>492</v>
      </c>
      <c r="M36" s="24"/>
    </row>
    <row r="37" spans="1:13" ht="10.15" customHeight="1">
      <c r="A37" s="8">
        <v>2005</v>
      </c>
      <c r="B37" s="16">
        <v>3806</v>
      </c>
      <c r="C37" s="16">
        <v>582</v>
      </c>
      <c r="D37" s="7"/>
      <c r="E37" s="16">
        <v>872</v>
      </c>
      <c r="F37" s="16">
        <v>442</v>
      </c>
      <c r="G37" s="7"/>
      <c r="H37" s="16">
        <v>2285</v>
      </c>
      <c r="I37" s="16">
        <v>261</v>
      </c>
      <c r="J37" s="7"/>
      <c r="K37" s="16">
        <v>6963</v>
      </c>
      <c r="L37" s="16">
        <v>459</v>
      </c>
      <c r="M37" s="24"/>
    </row>
    <row r="38" spans="1:13" ht="10.15" customHeight="1">
      <c r="A38" s="8">
        <v>2006</v>
      </c>
      <c r="B38" s="16">
        <v>3176</v>
      </c>
      <c r="C38" s="16">
        <v>582</v>
      </c>
      <c r="D38" s="7"/>
      <c r="E38" s="16">
        <v>717</v>
      </c>
      <c r="F38" s="16">
        <v>898</v>
      </c>
      <c r="G38" s="7"/>
      <c r="H38" s="16">
        <v>1833</v>
      </c>
      <c r="I38" s="16">
        <v>277</v>
      </c>
      <c r="J38" s="7"/>
      <c r="K38" s="16">
        <v>5726</v>
      </c>
      <c r="L38" s="16">
        <v>524</v>
      </c>
      <c r="M38" s="24"/>
    </row>
    <row r="39" spans="1:13" ht="10.15" customHeight="1">
      <c r="A39" s="8">
        <v>2007</v>
      </c>
      <c r="B39" s="16">
        <v>3288</v>
      </c>
      <c r="C39" s="16">
        <v>564</v>
      </c>
      <c r="D39" s="7"/>
      <c r="E39" s="16">
        <v>791</v>
      </c>
      <c r="F39" s="16">
        <v>787</v>
      </c>
      <c r="G39" s="7"/>
      <c r="H39" s="16">
        <v>2151</v>
      </c>
      <c r="I39" s="16">
        <v>278</v>
      </c>
      <c r="J39" s="7"/>
      <c r="K39" s="16">
        <v>6230</v>
      </c>
      <c r="L39" s="16">
        <v>494</v>
      </c>
      <c r="M39" s="24"/>
    </row>
    <row r="40" spans="1:13" ht="10.15" customHeight="1">
      <c r="A40" s="8">
        <v>2008</v>
      </c>
      <c r="B40" s="16">
        <v>3015</v>
      </c>
      <c r="C40" s="16">
        <v>610</v>
      </c>
      <c r="D40" s="7"/>
      <c r="E40" s="16">
        <v>973</v>
      </c>
      <c r="F40" s="16">
        <v>715</v>
      </c>
      <c r="G40" s="7"/>
      <c r="H40" s="16">
        <v>2520</v>
      </c>
      <c r="I40" s="16">
        <v>265</v>
      </c>
      <c r="J40" s="7"/>
      <c r="K40" s="16">
        <v>6508</v>
      </c>
      <c r="L40" s="16">
        <v>492</v>
      </c>
      <c r="M40" s="24"/>
    </row>
    <row r="41" spans="1:13" ht="10.15" customHeight="1">
      <c r="A41" s="8">
        <v>2009</v>
      </c>
      <c r="B41" s="16">
        <v>3703</v>
      </c>
      <c r="C41" s="16">
        <v>612</v>
      </c>
      <c r="D41" s="7"/>
      <c r="E41" s="16">
        <v>876</v>
      </c>
      <c r="F41" s="16">
        <v>981</v>
      </c>
      <c r="G41" s="7"/>
      <c r="H41" s="16">
        <v>1938</v>
      </c>
      <c r="I41" s="16">
        <v>290</v>
      </c>
      <c r="J41" s="7"/>
      <c r="K41" s="16">
        <v>6517</v>
      </c>
      <c r="L41" s="16">
        <v>566</v>
      </c>
      <c r="M41" s="24"/>
    </row>
    <row r="42" spans="1:13" ht="10.15" customHeight="1">
      <c r="A42" s="8">
        <v>2010</v>
      </c>
      <c r="B42" s="16">
        <v>3589</v>
      </c>
      <c r="C42" s="16">
        <v>574</v>
      </c>
      <c r="D42" s="7"/>
      <c r="E42" s="16">
        <v>1011</v>
      </c>
      <c r="F42" s="16">
        <v>796</v>
      </c>
      <c r="G42" s="7"/>
      <c r="H42" s="16">
        <v>2133</v>
      </c>
      <c r="I42" s="16">
        <v>343</v>
      </c>
      <c r="J42" s="7"/>
      <c r="K42" s="16">
        <v>6733</v>
      </c>
      <c r="L42" s="16">
        <v>534</v>
      </c>
      <c r="M42" s="24"/>
    </row>
    <row r="43" spans="1:13" ht="10.15" customHeight="1">
      <c r="A43" s="8">
        <v>2011</v>
      </c>
      <c r="B43" s="16">
        <v>3347</v>
      </c>
      <c r="C43" s="16">
        <v>637</v>
      </c>
      <c r="D43" s="7"/>
      <c r="E43" s="16">
        <v>1032</v>
      </c>
      <c r="F43" s="16">
        <v>809</v>
      </c>
      <c r="G43" s="7"/>
      <c r="H43" s="16">
        <v>2263</v>
      </c>
      <c r="I43" s="16">
        <v>382</v>
      </c>
      <c r="J43" s="7"/>
      <c r="K43" s="16">
        <v>6642</v>
      </c>
      <c r="L43" s="16">
        <v>577</v>
      </c>
      <c r="M43" s="24"/>
    </row>
    <row r="44" spans="1:13" ht="10.15" customHeight="1">
      <c r="A44" s="8">
        <v>2012</v>
      </c>
      <c r="B44" s="16">
        <v>4018</v>
      </c>
      <c r="C44" s="269">
        <v>773</v>
      </c>
      <c r="D44" s="7"/>
      <c r="E44" s="30">
        <v>1024</v>
      </c>
      <c r="F44" s="16">
        <v>1220</v>
      </c>
      <c r="G44" s="7"/>
      <c r="H44" s="16">
        <v>1810</v>
      </c>
      <c r="I44" s="269">
        <v>457</v>
      </c>
      <c r="J44" s="7"/>
      <c r="K44" s="16">
        <v>6852</v>
      </c>
      <c r="L44" s="16">
        <v>756</v>
      </c>
      <c r="M44" s="24"/>
    </row>
    <row r="45" spans="1:13" ht="10.15" customHeight="1">
      <c r="A45" s="8">
        <v>2013</v>
      </c>
      <c r="B45" s="16">
        <v>4245</v>
      </c>
      <c r="C45" s="269">
        <v>753</v>
      </c>
      <c r="D45" s="7"/>
      <c r="E45" s="30">
        <v>1227</v>
      </c>
      <c r="F45" s="16">
        <v>1260</v>
      </c>
      <c r="G45" s="7"/>
      <c r="H45" s="16">
        <v>2270</v>
      </c>
      <c r="I45" s="269">
        <v>364</v>
      </c>
      <c r="J45" s="7"/>
      <c r="K45" s="16">
        <v>7742</v>
      </c>
      <c r="L45" s="16">
        <v>719</v>
      </c>
      <c r="M45" s="24"/>
    </row>
    <row r="46" spans="1:13" ht="10.15" customHeight="1">
      <c r="A46" s="8">
        <v>2014</v>
      </c>
      <c r="B46" s="16">
        <v>3895</v>
      </c>
      <c r="C46" s="269">
        <v>759</v>
      </c>
      <c r="D46" s="7"/>
      <c r="E46" s="30">
        <v>1165</v>
      </c>
      <c r="F46" s="16">
        <v>1350</v>
      </c>
      <c r="G46" s="7"/>
      <c r="H46" s="16">
        <v>1874</v>
      </c>
      <c r="I46" s="269">
        <v>381</v>
      </c>
      <c r="J46" s="7"/>
      <c r="K46" s="16">
        <v>6934</v>
      </c>
      <c r="L46" s="16">
        <v>756</v>
      </c>
      <c r="M46" s="24"/>
    </row>
    <row r="47" spans="1:13" ht="10.15" customHeight="1">
      <c r="A47" s="8">
        <v>2015</v>
      </c>
      <c r="B47" s="16">
        <v>3705</v>
      </c>
      <c r="C47" s="269">
        <v>781</v>
      </c>
      <c r="D47" s="7"/>
      <c r="E47" s="16">
        <v>1135</v>
      </c>
      <c r="F47" s="16">
        <v>1530</v>
      </c>
      <c r="G47" s="7"/>
      <c r="H47" s="16">
        <v>1952</v>
      </c>
      <c r="I47" s="269">
        <v>349</v>
      </c>
      <c r="J47" s="7"/>
      <c r="K47" s="16">
        <v>6792</v>
      </c>
      <c r="L47" s="16">
        <v>782</v>
      </c>
      <c r="M47" s="24"/>
    </row>
    <row r="48" spans="1:13" ht="10.15" customHeight="1">
      <c r="A48" s="8">
        <v>2016</v>
      </c>
      <c r="B48" s="16">
        <v>4032</v>
      </c>
      <c r="C48" s="269">
        <v>905</v>
      </c>
      <c r="D48" s="7"/>
      <c r="E48" s="16">
        <v>1150</v>
      </c>
      <c r="F48" s="16">
        <v>1340</v>
      </c>
      <c r="G48" s="7"/>
      <c r="H48" s="16">
        <v>1570</v>
      </c>
      <c r="I48" s="269">
        <v>277</v>
      </c>
      <c r="J48" s="7"/>
      <c r="K48" s="16">
        <v>6752</v>
      </c>
      <c r="L48" s="16">
        <v>832</v>
      </c>
      <c r="M48" s="24"/>
    </row>
    <row r="49" spans="1:13" ht="10.15" customHeight="1">
      <c r="A49" s="8">
        <v>2017</v>
      </c>
      <c r="B49" s="16">
        <v>4016</v>
      </c>
      <c r="C49" s="269">
        <v>927</v>
      </c>
      <c r="D49" s="7"/>
      <c r="E49" s="16">
        <v>1190</v>
      </c>
      <c r="F49" s="16">
        <v>1330</v>
      </c>
      <c r="G49" s="7"/>
      <c r="H49" s="16">
        <v>1301</v>
      </c>
      <c r="I49" s="269">
        <v>414</v>
      </c>
      <c r="J49" s="7"/>
      <c r="K49" s="16">
        <v>6507</v>
      </c>
      <c r="L49" s="16">
        <v>899</v>
      </c>
      <c r="M49" s="24"/>
    </row>
    <row r="50" spans="1:13" ht="10.15" customHeight="1">
      <c r="A50" s="504">
        <v>2018</v>
      </c>
      <c r="B50" s="537">
        <v>4285</v>
      </c>
      <c r="C50" s="538">
        <v>1010</v>
      </c>
      <c r="D50" s="539"/>
      <c r="E50" s="537">
        <v>1300</v>
      </c>
      <c r="F50" s="537">
        <v>978</v>
      </c>
      <c r="G50" s="539"/>
      <c r="H50" s="537">
        <v>1545</v>
      </c>
      <c r="I50" s="538">
        <v>424</v>
      </c>
      <c r="J50" s="539"/>
      <c r="K50" s="537">
        <v>7130</v>
      </c>
      <c r="L50" s="270">
        <v>877</v>
      </c>
      <c r="M50" s="24"/>
    </row>
    <row r="51" spans="1:13">
      <c r="A51" s="271" t="s">
        <v>213</v>
      </c>
      <c r="B51" s="7"/>
      <c r="C51" s="7"/>
      <c r="D51" s="7"/>
      <c r="E51" s="7"/>
      <c r="F51" s="7"/>
      <c r="G51" s="7"/>
      <c r="H51" s="7"/>
      <c r="I51" s="7"/>
      <c r="J51" s="7"/>
      <c r="K51" s="7"/>
      <c r="L51" s="7"/>
      <c r="M51" s="24"/>
    </row>
    <row r="52" spans="1:13">
      <c r="A52" s="23" t="s">
        <v>176</v>
      </c>
      <c r="B52" s="4"/>
      <c r="C52" s="4"/>
      <c r="D52" s="4"/>
      <c r="E52" s="4"/>
      <c r="F52" s="4"/>
      <c r="G52" s="4"/>
      <c r="H52" s="4"/>
      <c r="I52" s="4"/>
      <c r="J52" s="4"/>
      <c r="K52" s="4"/>
      <c r="L52" s="4"/>
      <c r="M52" s="24"/>
    </row>
    <row r="53" spans="1:13">
      <c r="A53" s="272"/>
    </row>
  </sheetData>
  <pageMargins left="0.66700000000000004" right="0.66700000000000004" top="0.66700000000000004" bottom="0.72" header="0" footer="0"/>
  <pageSetup scale="23" firstPageNumber="52" orientation="portrait" useFirstPageNumber="1"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55"/>
  <sheetViews>
    <sheetView showGridLines="0" zoomScaleNormal="100" workbookViewId="0">
      <selection activeCell="P38" sqref="P38"/>
    </sheetView>
  </sheetViews>
  <sheetFormatPr defaultColWidth="9.7109375" defaultRowHeight="12"/>
  <cols>
    <col min="1" max="1" width="7" customWidth="1"/>
    <col min="2" max="3" width="8.5703125" customWidth="1"/>
    <col min="4" max="4" width="2.7109375" customWidth="1"/>
    <col min="5" max="6" width="8.5703125" customWidth="1"/>
    <col min="7" max="7" width="2.7109375" customWidth="1"/>
    <col min="8" max="9" width="8.5703125" customWidth="1"/>
    <col min="10" max="10" width="2.7109375" customWidth="1"/>
    <col min="11" max="12" width="8.5703125" customWidth="1"/>
  </cols>
  <sheetData>
    <row r="1" spans="1:12">
      <c r="A1" s="1" t="s">
        <v>214</v>
      </c>
      <c r="B1" s="2"/>
      <c r="C1" s="2"/>
      <c r="D1" s="2"/>
      <c r="E1" s="2"/>
      <c r="F1" s="2"/>
      <c r="G1" s="2"/>
      <c r="H1" s="2"/>
      <c r="I1" s="2"/>
      <c r="J1" s="2"/>
      <c r="K1" s="2"/>
      <c r="L1" s="2"/>
    </row>
    <row r="2" spans="1:12">
      <c r="A2" s="5" t="s">
        <v>2</v>
      </c>
      <c r="B2" s="35" t="s">
        <v>6</v>
      </c>
      <c r="C2" s="35"/>
      <c r="D2" s="4"/>
      <c r="E2" s="35" t="s">
        <v>8</v>
      </c>
      <c r="F2" s="35"/>
      <c r="G2" s="4"/>
      <c r="H2" s="35" t="s">
        <v>10</v>
      </c>
      <c r="I2" s="35"/>
      <c r="J2" s="4"/>
      <c r="K2" s="35" t="s">
        <v>7</v>
      </c>
      <c r="L2" s="35"/>
    </row>
    <row r="3" spans="1:12">
      <c r="A3" s="2"/>
      <c r="B3" s="6" t="s">
        <v>124</v>
      </c>
      <c r="C3" s="6" t="s">
        <v>125</v>
      </c>
      <c r="D3" s="110"/>
      <c r="E3" s="6" t="s">
        <v>124</v>
      </c>
      <c r="F3" s="6" t="s">
        <v>125</v>
      </c>
      <c r="G3" s="110"/>
      <c r="H3" s="6" t="s">
        <v>124</v>
      </c>
      <c r="I3" s="6" t="s">
        <v>125</v>
      </c>
      <c r="J3" s="110"/>
      <c r="K3" s="6" t="s">
        <v>124</v>
      </c>
      <c r="L3" s="6" t="s">
        <v>125</v>
      </c>
    </row>
    <row r="4" spans="1:12" ht="3.95" customHeight="1">
      <c r="A4" s="7"/>
      <c r="B4" s="8"/>
      <c r="C4" s="8"/>
      <c r="D4" s="111"/>
      <c r="E4" s="8"/>
      <c r="F4" s="8"/>
      <c r="G4" s="111"/>
      <c r="H4" s="8"/>
      <c r="I4" s="8"/>
      <c r="J4" s="111"/>
      <c r="K4" s="8"/>
      <c r="L4" s="8"/>
    </row>
    <row r="5" spans="1:12">
      <c r="A5" s="4"/>
      <c r="B5" s="12" t="s">
        <v>215</v>
      </c>
      <c r="C5" s="89" t="s">
        <v>208</v>
      </c>
      <c r="D5" s="273"/>
      <c r="E5" s="12" t="s">
        <v>215</v>
      </c>
      <c r="F5" s="89" t="s">
        <v>208</v>
      </c>
      <c r="G5" s="273"/>
      <c r="H5" s="12" t="s">
        <v>215</v>
      </c>
      <c r="I5" s="89" t="s">
        <v>208</v>
      </c>
      <c r="J5" s="273"/>
      <c r="K5" s="12" t="s">
        <v>215</v>
      </c>
      <c r="L5" s="89" t="s">
        <v>208</v>
      </c>
    </row>
    <row r="6" spans="1:12" ht="9" customHeight="1">
      <c r="A6" s="4"/>
      <c r="B6" s="89" t="s">
        <v>216</v>
      </c>
      <c r="C6" s="89" t="s">
        <v>211</v>
      </c>
      <c r="D6" s="273"/>
      <c r="E6" s="89" t="s">
        <v>216</v>
      </c>
      <c r="F6" s="89" t="s">
        <v>211</v>
      </c>
      <c r="G6" s="273"/>
      <c r="H6" s="89" t="s">
        <v>216</v>
      </c>
      <c r="I6" s="89" t="s">
        <v>211</v>
      </c>
      <c r="J6" s="273"/>
      <c r="K6" s="89" t="s">
        <v>216</v>
      </c>
      <c r="L6" s="89" t="s">
        <v>211</v>
      </c>
    </row>
    <row r="7" spans="1:12" ht="3" customHeight="1">
      <c r="A7" s="4"/>
      <c r="B7" s="4"/>
      <c r="C7" s="4"/>
      <c r="D7" s="4"/>
      <c r="E7" s="4"/>
      <c r="F7" s="4"/>
      <c r="G7" s="4"/>
      <c r="H7" s="4"/>
      <c r="I7" s="4"/>
      <c r="J7" s="4"/>
      <c r="K7" s="4"/>
      <c r="L7" s="4"/>
    </row>
    <row r="8" spans="1:12" ht="10.15" customHeight="1">
      <c r="A8" s="5">
        <v>1980</v>
      </c>
      <c r="B8" s="274">
        <v>63</v>
      </c>
      <c r="C8" s="275">
        <v>262</v>
      </c>
      <c r="D8" s="4"/>
      <c r="E8" s="162">
        <v>344.7</v>
      </c>
      <c r="F8" s="275">
        <v>181</v>
      </c>
      <c r="G8" s="4"/>
      <c r="H8" s="162">
        <v>2996.3</v>
      </c>
      <c r="I8" s="275">
        <v>190</v>
      </c>
      <c r="J8" s="4"/>
      <c r="K8" s="162">
        <v>1620</v>
      </c>
      <c r="L8" s="275">
        <v>230</v>
      </c>
    </row>
    <row r="9" spans="1:12" ht="10.15" customHeight="1">
      <c r="A9" s="5">
        <v>1981</v>
      </c>
      <c r="B9" s="274">
        <v>42</v>
      </c>
      <c r="C9" s="275">
        <v>260</v>
      </c>
      <c r="D9" s="4"/>
      <c r="E9" s="162">
        <v>334.1</v>
      </c>
      <c r="F9" s="275">
        <v>188</v>
      </c>
      <c r="G9" s="4"/>
      <c r="H9" s="162">
        <v>2521.6</v>
      </c>
      <c r="I9" s="275">
        <v>250</v>
      </c>
      <c r="J9" s="4"/>
      <c r="K9" s="162">
        <v>1032</v>
      </c>
      <c r="L9" s="275">
        <v>329</v>
      </c>
    </row>
    <row r="10" spans="1:12" ht="10.15" customHeight="1">
      <c r="A10" s="5">
        <v>1982</v>
      </c>
      <c r="B10" s="274">
        <v>35</v>
      </c>
      <c r="C10" s="275">
        <v>255</v>
      </c>
      <c r="D10" s="4"/>
      <c r="E10" s="162">
        <v>348.7</v>
      </c>
      <c r="F10" s="275">
        <v>166</v>
      </c>
      <c r="G10" s="4"/>
      <c r="H10" s="162">
        <v>3227.3</v>
      </c>
      <c r="I10" s="275">
        <v>195</v>
      </c>
      <c r="J10" s="4"/>
      <c r="K10" s="162">
        <v>1547.5</v>
      </c>
      <c r="L10" s="275">
        <v>220</v>
      </c>
    </row>
    <row r="11" spans="1:12" ht="10.15" customHeight="1">
      <c r="A11" s="5">
        <v>1983</v>
      </c>
      <c r="B11" s="274">
        <v>35</v>
      </c>
      <c r="C11" s="275">
        <v>211</v>
      </c>
      <c r="D11" s="4"/>
      <c r="E11" s="162">
        <v>461.3</v>
      </c>
      <c r="F11" s="275">
        <v>140</v>
      </c>
      <c r="G11" s="4"/>
      <c r="H11" s="162">
        <v>2423.1</v>
      </c>
      <c r="I11" s="275">
        <v>193</v>
      </c>
      <c r="J11" s="4"/>
      <c r="K11" s="162">
        <v>1785</v>
      </c>
      <c r="L11" s="275">
        <v>132</v>
      </c>
    </row>
    <row r="12" spans="1:12" ht="10.15" customHeight="1">
      <c r="A12" s="5">
        <v>1984</v>
      </c>
      <c r="B12" s="274">
        <v>30</v>
      </c>
      <c r="C12" s="275">
        <v>213</v>
      </c>
      <c r="D12" s="4"/>
      <c r="E12" s="162">
        <v>389.3</v>
      </c>
      <c r="F12" s="275">
        <v>117</v>
      </c>
      <c r="G12" s="4"/>
      <c r="H12" s="162">
        <v>2694.7</v>
      </c>
      <c r="I12" s="275">
        <v>174</v>
      </c>
      <c r="J12" s="4"/>
      <c r="K12" s="162">
        <v>1392.5</v>
      </c>
      <c r="L12" s="275">
        <v>153</v>
      </c>
    </row>
    <row r="13" spans="1:12" ht="10.15" customHeight="1">
      <c r="A13" s="5">
        <v>1985</v>
      </c>
      <c r="B13" s="274">
        <v>45</v>
      </c>
      <c r="C13" s="275">
        <v>213</v>
      </c>
      <c r="D13" s="4"/>
      <c r="E13" s="162">
        <v>303</v>
      </c>
      <c r="F13" s="275">
        <v>145</v>
      </c>
      <c r="G13" s="4"/>
      <c r="H13" s="162">
        <v>2921</v>
      </c>
      <c r="I13" s="275">
        <v>162</v>
      </c>
      <c r="J13" s="4"/>
      <c r="K13" s="162">
        <v>1565.7</v>
      </c>
      <c r="L13" s="275">
        <v>134</v>
      </c>
    </row>
    <row r="14" spans="1:12" ht="3" customHeight="1">
      <c r="A14" s="5"/>
      <c r="B14" s="274"/>
      <c r="C14" s="275"/>
      <c r="D14" s="4"/>
      <c r="E14" s="162"/>
      <c r="F14" s="275"/>
      <c r="G14" s="4"/>
      <c r="H14" s="162"/>
      <c r="I14" s="275"/>
      <c r="J14" s="4"/>
      <c r="K14" s="162"/>
      <c r="L14" s="275"/>
    </row>
    <row r="15" spans="1:12" ht="10.15" customHeight="1">
      <c r="A15" s="5">
        <v>1986</v>
      </c>
      <c r="B15" s="274">
        <v>40</v>
      </c>
      <c r="C15" s="275">
        <v>210</v>
      </c>
      <c r="D15" s="4"/>
      <c r="E15" s="162">
        <v>310.39999999999998</v>
      </c>
      <c r="F15" s="275">
        <v>187</v>
      </c>
      <c r="G15" s="4"/>
      <c r="H15" s="162">
        <v>2909</v>
      </c>
      <c r="I15" s="275">
        <v>188</v>
      </c>
      <c r="J15" s="4"/>
      <c r="K15" s="162">
        <v>1188.5</v>
      </c>
      <c r="L15" s="275">
        <v>177</v>
      </c>
    </row>
    <row r="16" spans="1:12" ht="10.15" customHeight="1">
      <c r="A16" s="5">
        <v>1987</v>
      </c>
      <c r="B16" s="274">
        <v>40</v>
      </c>
      <c r="C16" s="275">
        <v>220</v>
      </c>
      <c r="D16" s="4"/>
      <c r="E16" s="162">
        <v>411.2</v>
      </c>
      <c r="F16" s="275">
        <v>205</v>
      </c>
      <c r="G16" s="4"/>
      <c r="H16" s="162">
        <v>2647.01</v>
      </c>
      <c r="I16" s="275">
        <v>223</v>
      </c>
      <c r="J16" s="4"/>
      <c r="K16" s="162">
        <v>1439</v>
      </c>
      <c r="L16" s="275">
        <v>203</v>
      </c>
    </row>
    <row r="17" spans="1:23" ht="10.15" customHeight="1">
      <c r="A17" s="5">
        <v>1988</v>
      </c>
      <c r="B17" s="274">
        <v>40</v>
      </c>
      <c r="C17" s="275">
        <v>225</v>
      </c>
      <c r="D17" s="4"/>
      <c r="E17" s="162">
        <v>351.7</v>
      </c>
      <c r="F17" s="275">
        <v>226</v>
      </c>
      <c r="G17" s="4"/>
      <c r="H17" s="162">
        <v>2982.1</v>
      </c>
      <c r="I17" s="275">
        <v>255</v>
      </c>
      <c r="J17" s="4"/>
      <c r="K17" s="162">
        <v>1827</v>
      </c>
      <c r="L17" s="275">
        <v>180</v>
      </c>
    </row>
    <row r="18" spans="1:23" ht="10.15" customHeight="1">
      <c r="A18" s="5">
        <v>1989</v>
      </c>
      <c r="B18" s="274">
        <v>40</v>
      </c>
      <c r="C18" s="275">
        <v>235</v>
      </c>
      <c r="D18" s="4"/>
      <c r="E18" s="162">
        <v>388.8</v>
      </c>
      <c r="F18" s="275">
        <v>265</v>
      </c>
      <c r="G18" s="4"/>
      <c r="H18" s="162">
        <v>2850.05</v>
      </c>
      <c r="I18" s="275">
        <v>300</v>
      </c>
      <c r="J18" s="4"/>
      <c r="K18" s="162">
        <v>1864</v>
      </c>
      <c r="L18" s="275">
        <v>227</v>
      </c>
    </row>
    <row r="19" spans="1:23" ht="10.15" customHeight="1">
      <c r="A19" s="5">
        <v>1990</v>
      </c>
      <c r="B19" s="274">
        <v>40</v>
      </c>
      <c r="C19" s="275">
        <v>235</v>
      </c>
      <c r="D19" s="4"/>
      <c r="E19" s="162">
        <v>325.7</v>
      </c>
      <c r="F19" s="275">
        <v>280</v>
      </c>
      <c r="G19" s="4"/>
      <c r="H19" s="162">
        <v>2697.98</v>
      </c>
      <c r="I19" s="275">
        <v>280</v>
      </c>
      <c r="J19" s="4"/>
      <c r="K19" s="162">
        <v>1747.1</v>
      </c>
      <c r="L19" s="275">
        <v>205</v>
      </c>
    </row>
    <row r="20" spans="1:23" ht="10.15" customHeight="1">
      <c r="A20" s="5">
        <v>1991</v>
      </c>
      <c r="B20" s="274">
        <v>41</v>
      </c>
      <c r="C20" s="275">
        <v>249</v>
      </c>
      <c r="D20" s="4"/>
      <c r="E20" s="162">
        <v>413.6</v>
      </c>
      <c r="F20" s="275">
        <v>237</v>
      </c>
      <c r="G20" s="4"/>
      <c r="H20" s="162">
        <v>2717.8</v>
      </c>
      <c r="I20" s="275">
        <v>314</v>
      </c>
      <c r="J20" s="4"/>
      <c r="K20" s="162">
        <v>1582.5</v>
      </c>
      <c r="L20" s="275">
        <v>212</v>
      </c>
    </row>
    <row r="21" spans="1:23" ht="3" customHeight="1">
      <c r="A21" s="5"/>
      <c r="B21" s="274"/>
      <c r="C21" s="275"/>
      <c r="D21" s="4"/>
      <c r="E21" s="162"/>
      <c r="F21" s="275"/>
      <c r="G21" s="4"/>
      <c r="H21" s="162"/>
      <c r="I21" s="275"/>
      <c r="J21" s="4"/>
      <c r="K21" s="162"/>
      <c r="L21" s="275"/>
    </row>
    <row r="22" spans="1:23" ht="10.15" customHeight="1">
      <c r="A22" s="5">
        <v>1992</v>
      </c>
      <c r="B22" s="274">
        <v>46</v>
      </c>
      <c r="C22" s="275">
        <v>260</v>
      </c>
      <c r="D22" s="4"/>
      <c r="E22" s="162">
        <v>404.47</v>
      </c>
      <c r="F22" s="275">
        <v>202</v>
      </c>
      <c r="G22" s="4"/>
      <c r="H22" s="162">
        <v>3237.21</v>
      </c>
      <c r="I22" s="275">
        <v>331</v>
      </c>
      <c r="J22" s="4"/>
      <c r="K22" s="162">
        <v>1575.8</v>
      </c>
      <c r="L22" s="275">
        <v>227</v>
      </c>
    </row>
    <row r="23" spans="1:23" ht="10.15" customHeight="1">
      <c r="A23" s="5">
        <v>1993</v>
      </c>
      <c r="B23" s="274">
        <v>45</v>
      </c>
      <c r="C23" s="275">
        <v>256</v>
      </c>
      <c r="D23" s="4"/>
      <c r="E23" s="162">
        <v>466.17</v>
      </c>
      <c r="F23" s="275">
        <v>189</v>
      </c>
      <c r="G23" s="4"/>
      <c r="H23" s="162">
        <v>3025.48</v>
      </c>
      <c r="I23" s="275">
        <v>330</v>
      </c>
      <c r="J23" s="4"/>
      <c r="K23" s="162">
        <v>1677.2</v>
      </c>
      <c r="L23" s="275">
        <v>218</v>
      </c>
    </row>
    <row r="24" spans="1:23" ht="10.15" customHeight="1">
      <c r="A24" s="5">
        <v>1994</v>
      </c>
      <c r="B24" s="274">
        <v>38</v>
      </c>
      <c r="C24" s="275">
        <v>256</v>
      </c>
      <c r="D24" s="4"/>
      <c r="E24" s="162">
        <v>420.82</v>
      </c>
      <c r="F24" s="275">
        <v>187</v>
      </c>
      <c r="G24" s="4"/>
      <c r="H24" s="162">
        <v>2695.33</v>
      </c>
      <c r="I24" s="275">
        <v>347</v>
      </c>
      <c r="J24" s="4"/>
      <c r="K24" s="162">
        <v>1906.3</v>
      </c>
      <c r="L24" s="275">
        <v>204</v>
      </c>
    </row>
    <row r="25" spans="1:23" ht="10.15" customHeight="1">
      <c r="A25" s="8">
        <v>1995</v>
      </c>
      <c r="B25" s="276">
        <v>35</v>
      </c>
      <c r="C25" s="277">
        <v>257</v>
      </c>
      <c r="D25" s="7"/>
      <c r="E25" s="165">
        <v>498.61</v>
      </c>
      <c r="F25" s="277">
        <v>162</v>
      </c>
      <c r="G25" s="7"/>
      <c r="H25" s="165">
        <v>2973.64</v>
      </c>
      <c r="I25" s="277">
        <v>379</v>
      </c>
      <c r="J25" s="7"/>
      <c r="K25" s="165">
        <v>1552.5</v>
      </c>
      <c r="L25" s="277">
        <v>196</v>
      </c>
      <c r="M25" s="167"/>
      <c r="N25" s="167"/>
      <c r="O25" s="167"/>
      <c r="P25" s="167"/>
      <c r="Q25" s="167"/>
      <c r="R25" s="167"/>
      <c r="S25" s="167"/>
      <c r="T25" s="167"/>
      <c r="U25" s="167"/>
      <c r="V25" s="167"/>
      <c r="W25" s="167"/>
    </row>
    <row r="26" spans="1:23" ht="10.15" customHeight="1">
      <c r="A26" s="8">
        <v>1996</v>
      </c>
      <c r="B26" s="276">
        <v>36</v>
      </c>
      <c r="C26" s="277">
        <v>267</v>
      </c>
      <c r="D26" s="7"/>
      <c r="E26" s="165">
        <v>362.45</v>
      </c>
      <c r="F26" s="277">
        <v>227</v>
      </c>
      <c r="G26" s="7"/>
      <c r="H26" s="165">
        <v>3042.85</v>
      </c>
      <c r="I26" s="277">
        <v>457</v>
      </c>
      <c r="J26" s="7"/>
      <c r="K26" s="165">
        <v>1329</v>
      </c>
      <c r="L26" s="277">
        <v>255</v>
      </c>
    </row>
    <row r="27" spans="1:23" ht="10.15" customHeight="1">
      <c r="A27" s="8">
        <v>1997</v>
      </c>
      <c r="B27" s="276">
        <v>44</v>
      </c>
      <c r="C27" s="277">
        <v>268</v>
      </c>
      <c r="D27" s="7"/>
      <c r="E27" s="165">
        <v>465.35</v>
      </c>
      <c r="F27" s="277">
        <v>254</v>
      </c>
      <c r="G27" s="7"/>
      <c r="H27" s="165">
        <v>4034.4</v>
      </c>
      <c r="I27" s="277">
        <v>503</v>
      </c>
      <c r="J27" s="7"/>
      <c r="K27" s="165">
        <v>1806.5</v>
      </c>
      <c r="L27" s="277">
        <v>219</v>
      </c>
    </row>
    <row r="28" spans="1:23" ht="3" customHeight="1">
      <c r="A28" s="8"/>
      <c r="B28" s="276"/>
      <c r="C28" s="277"/>
      <c r="D28" s="7"/>
      <c r="E28" s="165"/>
      <c r="F28" s="277"/>
      <c r="G28" s="7"/>
      <c r="H28" s="165"/>
      <c r="I28" s="277"/>
      <c r="J28" s="7"/>
      <c r="K28" s="165"/>
      <c r="L28" s="277"/>
    </row>
    <row r="29" spans="1:23" ht="10.15" customHeight="1">
      <c r="A29" s="8">
        <v>1998</v>
      </c>
      <c r="B29" s="276">
        <v>36</v>
      </c>
      <c r="C29" s="277">
        <v>270</v>
      </c>
      <c r="D29" s="7"/>
      <c r="E29" s="165">
        <v>353.25</v>
      </c>
      <c r="F29" s="277">
        <v>267</v>
      </c>
      <c r="G29" s="7"/>
      <c r="H29" s="165">
        <v>3314.76</v>
      </c>
      <c r="I29" s="277">
        <v>510</v>
      </c>
      <c r="J29" s="7"/>
      <c r="K29" s="165">
        <v>1331.6</v>
      </c>
      <c r="L29" s="277">
        <v>265</v>
      </c>
    </row>
    <row r="30" spans="1:23" ht="10.15" customHeight="1">
      <c r="A30" s="8">
        <v>1999</v>
      </c>
      <c r="B30" s="276">
        <v>35</v>
      </c>
      <c r="C30" s="277">
        <v>270</v>
      </c>
      <c r="D30" s="7"/>
      <c r="E30" s="165">
        <v>501.9</v>
      </c>
      <c r="F30" s="277">
        <v>261</v>
      </c>
      <c r="G30" s="7"/>
      <c r="H30" s="165">
        <v>3350.4189999999999</v>
      </c>
      <c r="I30" s="277">
        <v>530</v>
      </c>
      <c r="J30" s="7"/>
      <c r="K30" s="165">
        <v>1459.9</v>
      </c>
      <c r="L30" s="277">
        <v>292</v>
      </c>
    </row>
    <row r="31" spans="1:23" ht="10.15" customHeight="1">
      <c r="A31" s="8">
        <v>2000</v>
      </c>
      <c r="B31" s="276">
        <v>32</v>
      </c>
      <c r="C31" s="277">
        <v>270</v>
      </c>
      <c r="D31" s="7"/>
      <c r="E31" s="165">
        <v>424.25</v>
      </c>
      <c r="F31" s="277">
        <v>262</v>
      </c>
      <c r="G31" s="7"/>
      <c r="H31" s="165">
        <v>4129.6549999999997</v>
      </c>
      <c r="I31" s="277">
        <v>511</v>
      </c>
      <c r="J31" s="7"/>
      <c r="K31" s="165">
        <v>2194.6</v>
      </c>
      <c r="L31" s="277">
        <v>129</v>
      </c>
    </row>
    <row r="32" spans="1:23" ht="10.15" customHeight="1">
      <c r="A32" s="8">
        <v>2001</v>
      </c>
      <c r="B32" s="276">
        <v>29</v>
      </c>
      <c r="C32" s="277">
        <v>270</v>
      </c>
      <c r="D32" s="7"/>
      <c r="E32" s="165">
        <v>369.78</v>
      </c>
      <c r="F32" s="277">
        <v>278</v>
      </c>
      <c r="G32" s="7"/>
      <c r="H32" s="165">
        <v>3568.19</v>
      </c>
      <c r="I32" s="277">
        <v>562</v>
      </c>
      <c r="J32" s="7"/>
      <c r="K32" s="165">
        <v>1736.8</v>
      </c>
      <c r="L32" s="277">
        <v>137</v>
      </c>
    </row>
    <row r="33" spans="1:14" ht="10.15" customHeight="1">
      <c r="A33" s="8">
        <v>2002</v>
      </c>
      <c r="B33" s="276">
        <v>31</v>
      </c>
      <c r="C33" s="277">
        <v>270</v>
      </c>
      <c r="D33" s="7"/>
      <c r="E33" s="165">
        <v>417.5</v>
      </c>
      <c r="F33" s="277">
        <v>214</v>
      </c>
      <c r="G33" s="7"/>
      <c r="H33" s="165">
        <v>3998.97</v>
      </c>
      <c r="I33" s="277">
        <v>474</v>
      </c>
      <c r="J33" s="7"/>
      <c r="K33" s="165">
        <v>1907</v>
      </c>
      <c r="L33" s="277">
        <v>91.8</v>
      </c>
    </row>
    <row r="34" spans="1:14" ht="10.15" customHeight="1">
      <c r="A34" s="8">
        <v>2003</v>
      </c>
      <c r="B34" s="276">
        <v>27</v>
      </c>
      <c r="C34" s="277">
        <v>280</v>
      </c>
      <c r="D34" s="7"/>
      <c r="E34" s="165">
        <v>478.75</v>
      </c>
      <c r="F34" s="277">
        <v>204</v>
      </c>
      <c r="G34" s="7"/>
      <c r="H34" s="165">
        <v>3581.42</v>
      </c>
      <c r="I34" s="277">
        <v>489</v>
      </c>
      <c r="J34" s="7"/>
      <c r="K34" s="165">
        <v>1597</v>
      </c>
      <c r="L34" s="277">
        <v>125</v>
      </c>
    </row>
    <row r="35" spans="1:14" ht="3" customHeight="1">
      <c r="A35" s="8"/>
      <c r="B35" s="276"/>
      <c r="C35" s="277"/>
      <c r="D35" s="7"/>
      <c r="E35" s="165"/>
      <c r="F35" s="277"/>
      <c r="G35" s="7"/>
      <c r="H35" s="165"/>
      <c r="I35" s="277"/>
      <c r="J35" s="7"/>
      <c r="K35" s="165"/>
      <c r="L35" s="277"/>
    </row>
    <row r="36" spans="1:14" ht="10.15" customHeight="1">
      <c r="A36" s="8">
        <v>2004</v>
      </c>
      <c r="B36" s="276">
        <v>25</v>
      </c>
      <c r="C36" s="277">
        <v>300</v>
      </c>
      <c r="D36" s="7"/>
      <c r="E36" s="165">
        <v>397.22</v>
      </c>
      <c r="F36" s="277">
        <v>170</v>
      </c>
      <c r="G36" s="7"/>
      <c r="H36" s="165">
        <v>3818.13</v>
      </c>
      <c r="I36" s="277">
        <v>504</v>
      </c>
      <c r="J36" s="7"/>
      <c r="K36" s="165">
        <v>1107</v>
      </c>
      <c r="L36" s="277">
        <v>303</v>
      </c>
    </row>
    <row r="37" spans="1:14">
      <c r="A37" s="8">
        <v>2005</v>
      </c>
      <c r="B37" s="461" t="s">
        <v>420</v>
      </c>
      <c r="C37" s="461" t="s">
        <v>421</v>
      </c>
      <c r="D37" s="7"/>
      <c r="E37" s="165">
        <v>619.11</v>
      </c>
      <c r="F37" s="277">
        <v>148</v>
      </c>
      <c r="G37" s="7"/>
      <c r="H37" s="165">
        <v>4550.78</v>
      </c>
      <c r="I37" s="277">
        <v>544</v>
      </c>
      <c r="J37" s="7"/>
      <c r="K37" s="165">
        <v>1645</v>
      </c>
      <c r="L37" s="277">
        <v>218</v>
      </c>
    </row>
    <row r="38" spans="1:14" ht="10.15" customHeight="1">
      <c r="A38" s="8">
        <v>2006</v>
      </c>
      <c r="B38" s="278">
        <v>21</v>
      </c>
      <c r="C38" s="279">
        <v>303</v>
      </c>
      <c r="D38" s="7"/>
      <c r="E38" s="165">
        <v>398.2</v>
      </c>
      <c r="F38" s="277">
        <v>194</v>
      </c>
      <c r="G38" s="7"/>
      <c r="H38" s="165">
        <v>3725.38</v>
      </c>
      <c r="I38" s="277">
        <v>564</v>
      </c>
      <c r="J38" s="7"/>
      <c r="K38" s="165">
        <v>1424</v>
      </c>
      <c r="L38" s="277">
        <v>233</v>
      </c>
    </row>
    <row r="39" spans="1:14" ht="10.15" customHeight="1">
      <c r="A39" s="8">
        <v>2007</v>
      </c>
      <c r="B39" s="278">
        <v>21</v>
      </c>
      <c r="C39" s="279">
        <v>314</v>
      </c>
      <c r="D39" s="7"/>
      <c r="E39" s="165">
        <v>573.4</v>
      </c>
      <c r="F39" s="279">
        <v>210</v>
      </c>
      <c r="G39" s="7"/>
      <c r="H39" s="165">
        <v>3920.52</v>
      </c>
      <c r="I39" s="277">
        <v>548</v>
      </c>
      <c r="J39" s="7"/>
      <c r="K39" s="165">
        <v>1621</v>
      </c>
      <c r="L39" s="277">
        <v>231</v>
      </c>
    </row>
    <row r="40" spans="1:14" ht="10.15" customHeight="1">
      <c r="A40" s="8">
        <v>2008</v>
      </c>
      <c r="B40" s="278">
        <v>25</v>
      </c>
      <c r="C40" s="279">
        <v>323</v>
      </c>
      <c r="D40" s="7"/>
      <c r="E40" s="165">
        <v>479.13</v>
      </c>
      <c r="F40" s="279">
        <v>244</v>
      </c>
      <c r="G40" s="7"/>
      <c r="H40" s="165">
        <v>3943.49</v>
      </c>
      <c r="I40" s="277">
        <v>574</v>
      </c>
      <c r="J40" s="7"/>
      <c r="K40" s="165">
        <v>1873</v>
      </c>
      <c r="L40" s="277">
        <v>235</v>
      </c>
    </row>
    <row r="41" spans="1:14" ht="10.15" customHeight="1">
      <c r="A41" s="8">
        <v>2009</v>
      </c>
      <c r="B41" s="278">
        <v>20</v>
      </c>
      <c r="C41" s="279">
        <v>337</v>
      </c>
      <c r="D41" s="7"/>
      <c r="E41" s="165">
        <v>438.3</v>
      </c>
      <c r="F41" s="279">
        <v>257</v>
      </c>
      <c r="G41" s="7"/>
      <c r="H41" s="165">
        <v>4373.07</v>
      </c>
      <c r="I41" s="277">
        <v>599</v>
      </c>
      <c r="J41" s="7"/>
      <c r="K41" s="165">
        <v>1510</v>
      </c>
      <c r="L41" s="277">
        <v>251</v>
      </c>
    </row>
    <row r="42" spans="1:14" ht="10.15" customHeight="1">
      <c r="A42" s="8">
        <v>2010</v>
      </c>
      <c r="B42" s="278">
        <v>25</v>
      </c>
      <c r="C42" s="279">
        <v>340</v>
      </c>
      <c r="D42" s="7"/>
      <c r="E42" s="165">
        <v>403.9</v>
      </c>
      <c r="F42" s="279">
        <v>279</v>
      </c>
      <c r="G42" s="7"/>
      <c r="H42" s="165">
        <v>4270.3</v>
      </c>
      <c r="I42" s="277">
        <v>571</v>
      </c>
      <c r="J42" s="7"/>
      <c r="K42" s="165">
        <v>1777</v>
      </c>
      <c r="L42" s="277">
        <v>334</v>
      </c>
      <c r="N42" s="159"/>
    </row>
    <row r="43" spans="1:14" ht="10.15" customHeight="1">
      <c r="A43" s="8">
        <v>2011</v>
      </c>
      <c r="B43" s="278">
        <v>25</v>
      </c>
      <c r="C43" s="279">
        <v>355</v>
      </c>
      <c r="D43" s="7"/>
      <c r="E43" s="165">
        <v>470.1</v>
      </c>
      <c r="F43" s="280">
        <v>267</v>
      </c>
      <c r="G43" s="7"/>
      <c r="H43" s="165">
        <v>4154.53</v>
      </c>
      <c r="I43" s="277">
        <v>614</v>
      </c>
      <c r="J43" s="7"/>
      <c r="K43" s="165">
        <v>1807</v>
      </c>
      <c r="L43" s="277">
        <v>352</v>
      </c>
      <c r="N43" s="159"/>
    </row>
    <row r="44" spans="1:14" ht="10.15" customHeight="1">
      <c r="A44" s="8">
        <v>2012</v>
      </c>
      <c r="B44" s="278">
        <v>20</v>
      </c>
      <c r="C44" s="279">
        <v>400</v>
      </c>
      <c r="D44" s="7"/>
      <c r="E44" s="165">
        <v>346.95</v>
      </c>
      <c r="F44" s="280">
        <v>290</v>
      </c>
      <c r="G44" s="7"/>
      <c r="H44" s="165">
        <v>4706.0600000000004</v>
      </c>
      <c r="I44" s="277">
        <v>762</v>
      </c>
      <c r="J44" s="7"/>
      <c r="K44" s="165">
        <v>1488</v>
      </c>
      <c r="L44" s="277">
        <v>435</v>
      </c>
      <c r="N44" s="159"/>
    </row>
    <row r="45" spans="1:14" ht="10.15" customHeight="1">
      <c r="A45" s="8">
        <v>2013</v>
      </c>
      <c r="B45" s="278">
        <v>22</v>
      </c>
      <c r="C45" s="279">
        <v>435</v>
      </c>
      <c r="D45" s="7" t="s">
        <v>378</v>
      </c>
      <c r="E45" s="165">
        <v>504.16</v>
      </c>
      <c r="F45" s="280">
        <v>262</v>
      </c>
      <c r="G45" s="7" t="s">
        <v>376</v>
      </c>
      <c r="H45" s="165">
        <v>5067.6099999999997</v>
      </c>
      <c r="I45" s="277">
        <v>737</v>
      </c>
      <c r="J45" s="7" t="s">
        <v>376</v>
      </c>
      <c r="K45" s="165">
        <v>1909</v>
      </c>
      <c r="L45" s="277">
        <v>347</v>
      </c>
      <c r="N45" s="159"/>
    </row>
    <row r="46" spans="1:14" ht="10.15" customHeight="1">
      <c r="A46" s="8">
        <v>2014</v>
      </c>
      <c r="B46" s="278">
        <v>21</v>
      </c>
      <c r="C46" s="279">
        <v>475</v>
      </c>
      <c r="D46" s="7" t="s">
        <v>378</v>
      </c>
      <c r="E46" s="165">
        <v>549.91999999999996</v>
      </c>
      <c r="F46" s="280">
        <v>207</v>
      </c>
      <c r="G46" s="7" t="s">
        <v>376</v>
      </c>
      <c r="H46" s="165">
        <v>4526.0200000000004</v>
      </c>
      <c r="I46" s="277">
        <v>767</v>
      </c>
      <c r="J46" s="7" t="s">
        <v>376</v>
      </c>
      <c r="K46" s="165">
        <v>1721</v>
      </c>
      <c r="L46" s="277">
        <v>363</v>
      </c>
      <c r="N46" s="159"/>
    </row>
    <row r="47" spans="1:14" ht="10.15" customHeight="1">
      <c r="A47" s="8">
        <v>2015</v>
      </c>
      <c r="B47" s="278">
        <v>22</v>
      </c>
      <c r="C47" s="279">
        <v>575</v>
      </c>
      <c r="D47" s="7" t="s">
        <v>378</v>
      </c>
      <c r="E47" s="165">
        <v>435.78</v>
      </c>
      <c r="F47" s="280">
        <v>219</v>
      </c>
      <c r="G47" s="7" t="s">
        <v>376</v>
      </c>
      <c r="H47" s="165">
        <v>4254.33</v>
      </c>
      <c r="I47" s="277">
        <v>804</v>
      </c>
      <c r="J47" s="7" t="s">
        <v>376</v>
      </c>
      <c r="K47" s="165">
        <v>1864</v>
      </c>
      <c r="L47" s="277">
        <v>326</v>
      </c>
      <c r="N47" s="159"/>
    </row>
    <row r="48" spans="1:14" ht="10.15" customHeight="1">
      <c r="A48" s="8">
        <v>2016</v>
      </c>
      <c r="B48" s="541">
        <v>19</v>
      </c>
      <c r="C48" s="279">
        <v>611</v>
      </c>
      <c r="D48" s="7"/>
      <c r="E48" s="165">
        <v>488.42</v>
      </c>
      <c r="F48" s="280">
        <v>221</v>
      </c>
      <c r="G48" s="7"/>
      <c r="H48" s="165">
        <v>4667.83</v>
      </c>
      <c r="I48" s="277">
        <v>909</v>
      </c>
      <c r="J48" s="7"/>
      <c r="K48" s="165">
        <v>1478</v>
      </c>
      <c r="L48" s="277">
        <v>252</v>
      </c>
      <c r="N48" s="159"/>
    </row>
    <row r="49" spans="1:14" ht="10.15" customHeight="1">
      <c r="A49" s="8">
        <v>2017</v>
      </c>
      <c r="B49" s="541">
        <v>16</v>
      </c>
      <c r="C49" s="279">
        <v>601</v>
      </c>
      <c r="D49" s="7"/>
      <c r="E49" s="165">
        <v>451.9</v>
      </c>
      <c r="F49" s="280">
        <v>222</v>
      </c>
      <c r="G49" s="7"/>
      <c r="H49" s="165">
        <v>4662.95</v>
      </c>
      <c r="I49" s="277">
        <v>928</v>
      </c>
      <c r="J49" s="7"/>
      <c r="K49" s="165">
        <v>1221</v>
      </c>
      <c r="L49" s="277">
        <v>407</v>
      </c>
      <c r="N49" s="159"/>
    </row>
    <row r="50" spans="1:14" ht="10.15" customHeight="1">
      <c r="A50" s="532">
        <v>2018</v>
      </c>
      <c r="B50" s="542" t="s">
        <v>332</v>
      </c>
      <c r="C50" s="542" t="s">
        <v>333</v>
      </c>
      <c r="D50" s="76"/>
      <c r="E50" s="542" t="s">
        <v>332</v>
      </c>
      <c r="F50" s="542" t="s">
        <v>333</v>
      </c>
      <c r="G50" s="76"/>
      <c r="H50" s="542" t="s">
        <v>332</v>
      </c>
      <c r="I50" s="542" t="s">
        <v>333</v>
      </c>
      <c r="J50" s="76"/>
      <c r="K50" s="542" t="s">
        <v>332</v>
      </c>
      <c r="L50" s="542" t="s">
        <v>333</v>
      </c>
      <c r="N50" s="159"/>
    </row>
    <row r="51" spans="1:14">
      <c r="A51" s="215" t="s">
        <v>422</v>
      </c>
      <c r="B51" s="4"/>
      <c r="C51" s="4"/>
      <c r="D51" s="4"/>
      <c r="E51" s="4"/>
      <c r="F51" s="4"/>
      <c r="G51" s="4"/>
      <c r="H51" s="4"/>
      <c r="I51" s="4"/>
      <c r="J51" s="4"/>
      <c r="K51" s="4"/>
      <c r="L51" s="4"/>
    </row>
    <row r="52" spans="1:14">
      <c r="A52" s="215" t="s">
        <v>423</v>
      </c>
      <c r="B52" s="4"/>
      <c r="C52" s="4"/>
      <c r="D52" s="4"/>
      <c r="E52" s="4"/>
      <c r="F52" s="4"/>
      <c r="G52" s="4"/>
      <c r="H52" s="4"/>
      <c r="I52" s="4"/>
      <c r="J52" s="4"/>
      <c r="K52" s="4"/>
      <c r="L52" s="4"/>
    </row>
    <row r="53" spans="1:14" ht="10.35" customHeight="1">
      <c r="A53" s="23" t="s">
        <v>14</v>
      </c>
      <c r="B53" s="4"/>
      <c r="C53" s="4"/>
      <c r="D53" s="4"/>
      <c r="E53" s="4"/>
      <c r="F53" s="4"/>
      <c r="G53" s="4"/>
      <c r="H53" s="4"/>
      <c r="I53" s="4"/>
      <c r="J53" s="4"/>
      <c r="K53" s="4"/>
      <c r="L53" s="4"/>
    </row>
    <row r="55" spans="1:14">
      <c r="A55" s="540"/>
      <c r="B55" s="540"/>
      <c r="C55" s="540"/>
      <c r="D55" s="540"/>
      <c r="E55" s="540"/>
      <c r="F55" s="540"/>
      <c r="G55" s="540"/>
      <c r="H55" s="540"/>
      <c r="I55" s="540"/>
    </row>
  </sheetData>
  <pageMargins left="0.66700000000000004" right="0.66700000000000004" top="0.66700000000000004" bottom="0.72" header="0" footer="0"/>
  <pageSetup scale="23" firstPageNumber="53" orientation="portrait" useFirstPageNumber="1" r:id="rId1"/>
  <headerFooter alignWithMargins="0"/>
  <ignoredErrors>
    <ignoredError sqref="B5:L5 B37:C37 J50 G50 D50 B50:C50 E50:F50 H50:I50 K50:L50"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I46"/>
  <sheetViews>
    <sheetView showGridLines="0" zoomScaleNormal="100" workbookViewId="0">
      <selection activeCell="F39" sqref="F39"/>
    </sheetView>
  </sheetViews>
  <sheetFormatPr defaultColWidth="9.7109375" defaultRowHeight="12"/>
  <cols>
    <col min="1" max="1" width="6.140625" customWidth="1"/>
    <col min="2" max="9" width="11.7109375" customWidth="1"/>
  </cols>
  <sheetData>
    <row r="1" spans="1:9">
      <c r="A1" s="1" t="s">
        <v>218</v>
      </c>
      <c r="B1" s="2"/>
      <c r="C1" s="2"/>
      <c r="D1" s="2"/>
      <c r="E1" s="2"/>
      <c r="F1" s="2"/>
      <c r="G1" s="2"/>
      <c r="H1" s="2"/>
      <c r="I1" s="2"/>
    </row>
    <row r="2" spans="1:9">
      <c r="A2" s="110" t="s">
        <v>2</v>
      </c>
      <c r="B2" s="6" t="s">
        <v>219</v>
      </c>
      <c r="C2" s="6" t="s">
        <v>106</v>
      </c>
      <c r="D2" s="6" t="s">
        <v>107</v>
      </c>
      <c r="E2" s="6" t="s">
        <v>108</v>
      </c>
      <c r="F2" s="6" t="s">
        <v>109</v>
      </c>
      <c r="G2" s="6" t="s">
        <v>110</v>
      </c>
      <c r="H2" s="6" t="s">
        <v>111</v>
      </c>
      <c r="I2" s="6" t="s">
        <v>112</v>
      </c>
    </row>
    <row r="3" spans="1:9" ht="3.95" customHeight="1">
      <c r="A3" s="111"/>
      <c r="B3" s="8"/>
      <c r="C3" s="8"/>
      <c r="D3" s="8"/>
      <c r="E3" s="8"/>
      <c r="F3" s="8"/>
      <c r="G3" s="8"/>
      <c r="H3" s="8"/>
      <c r="I3" s="8"/>
    </row>
    <row r="4" spans="1:9">
      <c r="A4" s="5"/>
      <c r="B4" s="9" t="s">
        <v>220</v>
      </c>
      <c r="C4" s="10"/>
      <c r="D4" s="10"/>
      <c r="E4" s="10"/>
      <c r="F4" s="10"/>
      <c r="G4" s="10"/>
      <c r="H4" s="10"/>
      <c r="I4" s="10"/>
    </row>
    <row r="5" spans="1:9" ht="3" customHeight="1">
      <c r="A5" s="5"/>
      <c r="B5" s="4"/>
      <c r="C5" s="4"/>
      <c r="D5" s="4"/>
      <c r="E5" s="4"/>
      <c r="F5" s="4"/>
      <c r="G5" s="4"/>
      <c r="H5" s="4"/>
      <c r="I5" s="4"/>
    </row>
    <row r="6" spans="1:9" ht="10.15" customHeight="1">
      <c r="A6" s="112">
        <v>1995</v>
      </c>
      <c r="B6" s="281">
        <v>1050</v>
      </c>
      <c r="C6" s="282">
        <v>580</v>
      </c>
      <c r="D6" s="283">
        <v>650</v>
      </c>
      <c r="E6" s="283">
        <v>650</v>
      </c>
      <c r="F6" s="283">
        <v>480</v>
      </c>
      <c r="G6" s="283">
        <v>560</v>
      </c>
      <c r="H6" s="283">
        <v>530</v>
      </c>
      <c r="I6" s="283">
        <v>680</v>
      </c>
    </row>
    <row r="7" spans="1:9" ht="10.15" customHeight="1">
      <c r="A7" s="77">
        <v>1996</v>
      </c>
      <c r="B7" s="284">
        <v>1150</v>
      </c>
      <c r="C7" s="285">
        <v>960</v>
      </c>
      <c r="D7" s="286">
        <v>570</v>
      </c>
      <c r="E7" s="286">
        <v>480</v>
      </c>
      <c r="F7" s="287">
        <v>580</v>
      </c>
      <c r="G7" s="286">
        <v>880</v>
      </c>
      <c r="H7" s="286">
        <v>1100</v>
      </c>
      <c r="I7" s="288" t="s">
        <v>118</v>
      </c>
    </row>
    <row r="8" spans="1:9" ht="10.15" customHeight="1">
      <c r="A8" s="77">
        <v>1997</v>
      </c>
      <c r="B8" s="284">
        <v>1060</v>
      </c>
      <c r="C8" s="285">
        <v>660</v>
      </c>
      <c r="D8" s="286">
        <v>480</v>
      </c>
      <c r="E8" s="286">
        <v>450</v>
      </c>
      <c r="F8" s="287">
        <v>550</v>
      </c>
      <c r="G8" s="286">
        <v>570</v>
      </c>
      <c r="H8" s="286">
        <v>840</v>
      </c>
      <c r="I8" s="288" t="s">
        <v>118</v>
      </c>
    </row>
    <row r="9" spans="1:9" ht="10.15" customHeight="1">
      <c r="A9" s="77" t="s">
        <v>114</v>
      </c>
      <c r="B9" s="288" t="s">
        <v>118</v>
      </c>
      <c r="C9" s="285">
        <v>570</v>
      </c>
      <c r="D9" s="286">
        <v>580</v>
      </c>
      <c r="E9" s="286">
        <v>800</v>
      </c>
      <c r="F9" s="287">
        <v>580</v>
      </c>
      <c r="G9" s="286">
        <v>570</v>
      </c>
      <c r="H9" s="286">
        <v>600</v>
      </c>
      <c r="I9" s="286">
        <v>550</v>
      </c>
    </row>
    <row r="10" spans="1:9" ht="10.15" customHeight="1">
      <c r="A10" s="77" t="s">
        <v>115</v>
      </c>
      <c r="B10" s="284">
        <v>1300</v>
      </c>
      <c r="C10" s="285">
        <v>880</v>
      </c>
      <c r="D10" s="286">
        <v>695</v>
      </c>
      <c r="E10" s="286">
        <v>765</v>
      </c>
      <c r="F10" s="287">
        <v>555</v>
      </c>
      <c r="G10" s="286">
        <v>525</v>
      </c>
      <c r="H10" s="286">
        <v>595</v>
      </c>
      <c r="I10" s="286">
        <v>595</v>
      </c>
    </row>
    <row r="11" spans="1:9" ht="10.15" customHeight="1">
      <c r="A11" s="111">
        <v>2000</v>
      </c>
      <c r="B11" s="284">
        <v>915</v>
      </c>
      <c r="C11" s="285">
        <v>675</v>
      </c>
      <c r="D11" s="286">
        <v>515</v>
      </c>
      <c r="E11" s="286">
        <v>615</v>
      </c>
      <c r="F11" s="287">
        <v>535</v>
      </c>
      <c r="G11" s="286">
        <v>705</v>
      </c>
      <c r="H11" s="286">
        <v>765</v>
      </c>
      <c r="I11" s="286">
        <v>765</v>
      </c>
    </row>
    <row r="12" spans="1:9" ht="10.15" customHeight="1">
      <c r="A12" s="111">
        <v>2001</v>
      </c>
      <c r="B12" s="284">
        <v>790</v>
      </c>
      <c r="C12" s="289">
        <v>1190</v>
      </c>
      <c r="D12" s="286">
        <v>630</v>
      </c>
      <c r="E12" s="286">
        <v>600</v>
      </c>
      <c r="F12" s="287">
        <v>670</v>
      </c>
      <c r="G12" s="286">
        <v>640</v>
      </c>
      <c r="H12" s="286">
        <v>640</v>
      </c>
      <c r="I12" s="286">
        <v>850</v>
      </c>
    </row>
    <row r="13" spans="1:9" ht="10.15" customHeight="1">
      <c r="A13" s="111">
        <v>2002</v>
      </c>
      <c r="B13" s="284">
        <v>1000</v>
      </c>
      <c r="C13" s="285">
        <v>905</v>
      </c>
      <c r="D13" s="286">
        <v>830</v>
      </c>
      <c r="E13" s="286">
        <v>650</v>
      </c>
      <c r="F13" s="287">
        <v>640</v>
      </c>
      <c r="G13" s="286">
        <v>590</v>
      </c>
      <c r="H13" s="286">
        <v>610</v>
      </c>
      <c r="I13" s="286">
        <v>720</v>
      </c>
    </row>
    <row r="14" spans="1:9" ht="10.15" customHeight="1">
      <c r="A14" s="111">
        <v>2003</v>
      </c>
      <c r="B14" s="284">
        <v>930</v>
      </c>
      <c r="C14" s="289">
        <v>970</v>
      </c>
      <c r="D14" s="286">
        <v>760</v>
      </c>
      <c r="E14" s="286">
        <v>650</v>
      </c>
      <c r="F14" s="287">
        <v>620</v>
      </c>
      <c r="G14" s="286">
        <v>600</v>
      </c>
      <c r="H14" s="286">
        <v>660</v>
      </c>
      <c r="I14" s="286">
        <v>730</v>
      </c>
    </row>
    <row r="15" spans="1:9" ht="10.15" customHeight="1">
      <c r="A15" s="111">
        <v>2004</v>
      </c>
      <c r="B15" s="284">
        <v>1540</v>
      </c>
      <c r="C15" s="289">
        <v>830</v>
      </c>
      <c r="D15" s="286">
        <v>570</v>
      </c>
      <c r="E15" s="286">
        <v>560</v>
      </c>
      <c r="F15" s="287">
        <v>680</v>
      </c>
      <c r="G15" s="286">
        <v>830</v>
      </c>
      <c r="H15" s="286">
        <v>1030</v>
      </c>
      <c r="I15" s="286">
        <v>1160</v>
      </c>
    </row>
    <row r="16" spans="1:9" ht="10.15" customHeight="1">
      <c r="A16" s="111">
        <v>2005</v>
      </c>
      <c r="B16" s="284">
        <v>1010</v>
      </c>
      <c r="C16" s="285">
        <v>910</v>
      </c>
      <c r="D16" s="286">
        <v>530</v>
      </c>
      <c r="E16" s="286">
        <v>530</v>
      </c>
      <c r="F16" s="287">
        <v>610</v>
      </c>
      <c r="G16" s="286">
        <v>600</v>
      </c>
      <c r="H16" s="286">
        <v>490</v>
      </c>
      <c r="I16" s="286">
        <v>390</v>
      </c>
    </row>
    <row r="17" spans="1:9" ht="10.15" customHeight="1">
      <c r="A17" s="111">
        <v>2006</v>
      </c>
      <c r="B17" s="288" t="s">
        <v>118</v>
      </c>
      <c r="C17" s="285">
        <v>2420</v>
      </c>
      <c r="D17" s="286">
        <v>1030</v>
      </c>
      <c r="E17" s="286">
        <v>880</v>
      </c>
      <c r="F17" s="287">
        <v>910</v>
      </c>
      <c r="G17" s="286">
        <v>830</v>
      </c>
      <c r="H17" s="286">
        <v>930</v>
      </c>
      <c r="I17" s="286">
        <v>1310</v>
      </c>
    </row>
    <row r="18" spans="1:9" ht="10.15" customHeight="1">
      <c r="A18" s="111">
        <v>2007</v>
      </c>
      <c r="B18" s="288" t="s">
        <v>118</v>
      </c>
      <c r="C18" s="285">
        <v>770</v>
      </c>
      <c r="D18" s="286">
        <v>660</v>
      </c>
      <c r="E18" s="286">
        <v>680</v>
      </c>
      <c r="F18" s="287">
        <v>790</v>
      </c>
      <c r="G18" s="286">
        <v>940</v>
      </c>
      <c r="H18" s="286">
        <v>1200</v>
      </c>
      <c r="I18" s="286">
        <v>1710</v>
      </c>
    </row>
    <row r="19" spans="1:9" ht="10.15" customHeight="1">
      <c r="A19" s="111">
        <v>2008</v>
      </c>
      <c r="B19" s="290">
        <v>420</v>
      </c>
      <c r="C19" s="285">
        <v>590</v>
      </c>
      <c r="D19" s="286">
        <v>660</v>
      </c>
      <c r="E19" s="286">
        <v>530</v>
      </c>
      <c r="F19" s="287">
        <v>480</v>
      </c>
      <c r="G19" s="286">
        <v>370</v>
      </c>
      <c r="H19" s="286">
        <v>360</v>
      </c>
      <c r="I19" s="286">
        <v>300</v>
      </c>
    </row>
    <row r="20" spans="1:9" ht="10.15" customHeight="1">
      <c r="A20" s="111">
        <v>2009</v>
      </c>
      <c r="B20" s="284">
        <v>1380</v>
      </c>
      <c r="C20" s="285">
        <v>1120</v>
      </c>
      <c r="D20" s="286">
        <v>610</v>
      </c>
      <c r="E20" s="286">
        <v>310</v>
      </c>
      <c r="F20" s="287">
        <v>470</v>
      </c>
      <c r="G20" s="286">
        <v>630</v>
      </c>
      <c r="H20" s="286">
        <v>630</v>
      </c>
      <c r="I20" s="286">
        <v>1220</v>
      </c>
    </row>
    <row r="21" spans="1:9" ht="10.15" customHeight="1">
      <c r="A21" s="111">
        <v>2010</v>
      </c>
      <c r="B21" s="288" t="s">
        <v>118</v>
      </c>
      <c r="C21" s="285">
        <v>650</v>
      </c>
      <c r="D21" s="286">
        <v>460</v>
      </c>
      <c r="E21" s="286">
        <v>430</v>
      </c>
      <c r="F21" s="287">
        <v>420</v>
      </c>
      <c r="G21" s="286">
        <v>430</v>
      </c>
      <c r="H21" s="286">
        <v>500</v>
      </c>
      <c r="I21" s="286">
        <v>750</v>
      </c>
    </row>
    <row r="22" spans="1:9" ht="10.15" customHeight="1">
      <c r="A22" s="111">
        <v>2011</v>
      </c>
      <c r="B22" s="288" t="s">
        <v>118</v>
      </c>
      <c r="C22" s="285">
        <v>1460</v>
      </c>
      <c r="D22" s="290">
        <v>1480</v>
      </c>
      <c r="E22" s="286">
        <v>960</v>
      </c>
      <c r="F22" s="287">
        <v>820</v>
      </c>
      <c r="G22" s="286">
        <v>790</v>
      </c>
      <c r="H22" s="286">
        <v>980</v>
      </c>
      <c r="I22" s="286">
        <v>1040</v>
      </c>
    </row>
    <row r="23" spans="1:9" ht="10.15" customHeight="1">
      <c r="A23" s="111">
        <v>2012</v>
      </c>
      <c r="B23" s="284">
        <v>2640</v>
      </c>
      <c r="C23" s="285">
        <v>1550</v>
      </c>
      <c r="D23" s="290">
        <v>1030</v>
      </c>
      <c r="E23" s="286">
        <v>980</v>
      </c>
      <c r="F23" s="291">
        <v>1130</v>
      </c>
      <c r="G23" s="286">
        <v>1540</v>
      </c>
      <c r="H23" s="286">
        <v>1770</v>
      </c>
      <c r="I23" s="286">
        <v>1780</v>
      </c>
    </row>
    <row r="24" spans="1:9" ht="10.15" customHeight="1">
      <c r="A24" s="111">
        <v>2013</v>
      </c>
      <c r="B24" s="288" t="s">
        <v>116</v>
      </c>
      <c r="C24" s="292" t="s">
        <v>116</v>
      </c>
      <c r="D24" s="288" t="s">
        <v>116</v>
      </c>
      <c r="E24" s="293" t="s">
        <v>116</v>
      </c>
      <c r="F24" s="294" t="s">
        <v>116</v>
      </c>
      <c r="G24" s="294" t="s">
        <v>116</v>
      </c>
      <c r="H24" s="294" t="s">
        <v>116</v>
      </c>
      <c r="I24" s="294" t="s">
        <v>116</v>
      </c>
    </row>
    <row r="25" spans="1:9" ht="10.15" customHeight="1">
      <c r="A25" s="111">
        <v>2014</v>
      </c>
      <c r="B25" s="288" t="s">
        <v>118</v>
      </c>
      <c r="C25" s="285">
        <v>1870</v>
      </c>
      <c r="D25" s="290">
        <v>1550</v>
      </c>
      <c r="E25" s="295">
        <v>1360</v>
      </c>
      <c r="F25" s="296">
        <v>1350</v>
      </c>
      <c r="G25" s="286">
        <v>1530</v>
      </c>
      <c r="H25" s="286">
        <v>1660</v>
      </c>
      <c r="I25" s="286">
        <v>1680</v>
      </c>
    </row>
    <row r="26" spans="1:9" ht="10.15" customHeight="1">
      <c r="A26" s="111">
        <v>2015</v>
      </c>
      <c r="B26" s="290">
        <v>2470</v>
      </c>
      <c r="C26" s="474">
        <v>1820</v>
      </c>
      <c r="D26" s="475">
        <v>1620</v>
      </c>
      <c r="E26" s="476">
        <v>1590</v>
      </c>
      <c r="F26" s="477">
        <v>1620</v>
      </c>
      <c r="G26" s="286">
        <v>1650</v>
      </c>
      <c r="H26" s="286">
        <v>1840</v>
      </c>
      <c r="I26" s="286">
        <v>2110</v>
      </c>
    </row>
    <row r="27" spans="1:9" ht="10.15" customHeight="1">
      <c r="A27" s="111">
        <v>2016</v>
      </c>
      <c r="B27" s="288" t="s">
        <v>118</v>
      </c>
      <c r="C27" s="288" t="s">
        <v>118</v>
      </c>
      <c r="D27" s="475">
        <v>1480</v>
      </c>
      <c r="E27" s="476">
        <v>1330</v>
      </c>
      <c r="F27" s="477">
        <v>1360</v>
      </c>
      <c r="G27" s="286">
        <v>1400</v>
      </c>
      <c r="H27" s="286">
        <v>1520</v>
      </c>
      <c r="I27" s="286">
        <v>2310</v>
      </c>
    </row>
    <row r="28" spans="1:9" ht="10.15" customHeight="1">
      <c r="A28" s="111">
        <v>2017</v>
      </c>
      <c r="B28" s="288" t="s">
        <v>118</v>
      </c>
      <c r="C28" s="288" t="s">
        <v>118</v>
      </c>
      <c r="D28" s="475">
        <v>1590</v>
      </c>
      <c r="E28" s="476">
        <v>1500</v>
      </c>
      <c r="F28" s="477">
        <v>1500</v>
      </c>
      <c r="G28" s="286">
        <v>1460</v>
      </c>
      <c r="H28" s="286">
        <v>1540</v>
      </c>
      <c r="I28" s="286">
        <v>1660</v>
      </c>
    </row>
    <row r="29" spans="1:9" ht="10.15" customHeight="1">
      <c r="A29" s="111">
        <v>2018</v>
      </c>
      <c r="B29" s="288" t="s">
        <v>118</v>
      </c>
      <c r="C29" s="474">
        <v>2550</v>
      </c>
      <c r="D29" s="475">
        <v>1600</v>
      </c>
      <c r="E29" s="476">
        <v>1310</v>
      </c>
      <c r="F29" s="477">
        <v>1210</v>
      </c>
      <c r="G29" s="286">
        <v>1080</v>
      </c>
      <c r="H29" s="286">
        <v>1030</v>
      </c>
      <c r="I29" s="286">
        <v>1140</v>
      </c>
    </row>
    <row r="30" spans="1:9" ht="10.15" customHeight="1">
      <c r="A30" s="124">
        <v>2019</v>
      </c>
      <c r="B30" s="463" t="s">
        <v>118</v>
      </c>
      <c r="C30" s="501">
        <v>1620</v>
      </c>
      <c r="D30" s="502">
        <v>1400</v>
      </c>
      <c r="E30" s="553">
        <v>1260</v>
      </c>
      <c r="F30" s="297"/>
      <c r="G30" s="298"/>
      <c r="H30" s="299"/>
      <c r="I30" s="299"/>
    </row>
    <row r="31" spans="1:9" ht="10.35" customHeight="1">
      <c r="A31" s="20" t="s">
        <v>221</v>
      </c>
      <c r="B31" s="4"/>
      <c r="C31" s="4"/>
      <c r="D31" s="4"/>
      <c r="E31" s="4"/>
      <c r="F31" s="4"/>
      <c r="G31" s="4"/>
      <c r="H31" s="4"/>
      <c r="I31" s="4"/>
    </row>
    <row r="32" spans="1:9" ht="10.35" customHeight="1">
      <c r="A32" s="23" t="s">
        <v>222</v>
      </c>
      <c r="B32" s="4"/>
      <c r="C32" s="4"/>
      <c r="D32" s="4"/>
      <c r="E32" s="4"/>
      <c r="F32" s="300"/>
      <c r="G32" s="4"/>
      <c r="H32" s="4"/>
      <c r="I32" s="4"/>
    </row>
    <row r="33" spans="1:9" ht="10.35" customHeight="1">
      <c r="G33" s="300"/>
      <c r="H33" s="300"/>
      <c r="I33" s="300"/>
    </row>
    <row r="34" spans="1:9">
      <c r="A34" s="272"/>
      <c r="F34" s="130"/>
      <c r="G34" s="130"/>
      <c r="H34" s="130"/>
      <c r="I34" s="130"/>
    </row>
    <row r="35" spans="1:9" ht="15">
      <c r="A35" s="134"/>
      <c r="B35" s="301"/>
      <c r="C35" s="301"/>
      <c r="D35" s="301"/>
      <c r="E35" s="301"/>
      <c r="F35" s="301"/>
      <c r="G35" s="302"/>
    </row>
    <row r="36" spans="1:9" ht="15">
      <c r="A36" s="131"/>
      <c r="B36" s="301"/>
      <c r="C36" s="301"/>
      <c r="D36" s="301"/>
      <c r="E36" s="301"/>
      <c r="F36" s="302"/>
      <c r="H36" s="302"/>
    </row>
    <row r="37" spans="1:9" ht="15">
      <c r="A37" s="134"/>
      <c r="B37" s="301"/>
      <c r="C37" s="301"/>
      <c r="D37" s="302"/>
      <c r="E37" s="301"/>
      <c r="F37" s="303"/>
      <c r="G37" s="303"/>
      <c r="H37" s="303"/>
    </row>
    <row r="38" spans="1:9" ht="15">
      <c r="A38" s="134"/>
      <c r="D38" s="303"/>
      <c r="F38" s="303"/>
      <c r="G38" s="303"/>
      <c r="H38" s="303"/>
    </row>
    <row r="39" spans="1:9" ht="15">
      <c r="A39" s="134"/>
      <c r="D39" s="303"/>
      <c r="F39" s="303"/>
      <c r="G39" s="303"/>
      <c r="H39" s="303"/>
    </row>
    <row r="40" spans="1:9" ht="15">
      <c r="A40" s="134"/>
      <c r="D40" s="303"/>
      <c r="F40" s="303"/>
      <c r="G40" s="303"/>
      <c r="H40" s="303"/>
    </row>
    <row r="41" spans="1:9" ht="15">
      <c r="A41" s="134"/>
      <c r="F41" s="303"/>
      <c r="G41" s="303"/>
      <c r="H41" s="303"/>
    </row>
    <row r="42" spans="1:9" ht="15">
      <c r="A42" s="134"/>
      <c r="F42" s="304"/>
      <c r="G42" s="303"/>
      <c r="H42" s="303"/>
    </row>
    <row r="43" spans="1:9" ht="15">
      <c r="A43" s="134"/>
      <c r="F43" s="303"/>
      <c r="G43" s="303"/>
      <c r="H43" s="303"/>
    </row>
    <row r="44" spans="1:9" ht="15">
      <c r="A44" s="134"/>
    </row>
    <row r="45" spans="1:9" ht="15">
      <c r="A45" s="134"/>
    </row>
    <row r="46" spans="1:9" ht="15">
      <c r="A46" s="134"/>
    </row>
  </sheetData>
  <pageMargins left="0.66700000000000004" right="0.66700000000000004" top="0.66700000000000004" bottom="0.72" header="0" footer="0"/>
  <pageSetup firstPageNumber="54" orientation="portrait" useFirstPageNumber="1" r:id="rId1"/>
  <headerFooter alignWithMargins="0"/>
  <ignoredErrors>
    <ignoredError sqref="A9:A10"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Y52"/>
  <sheetViews>
    <sheetView showGridLines="0" zoomScaleNormal="100" workbookViewId="0"/>
  </sheetViews>
  <sheetFormatPr defaultColWidth="9.7109375" defaultRowHeight="12"/>
  <cols>
    <col min="1" max="1" width="7.42578125" customWidth="1"/>
    <col min="2" max="4" width="10.5703125" customWidth="1"/>
    <col min="5" max="5" width="1.42578125" customWidth="1"/>
    <col min="6" max="6" width="9" customWidth="1"/>
    <col min="7" max="9" width="10.5703125" customWidth="1"/>
    <col min="10" max="10" width="9.42578125" customWidth="1"/>
    <col min="11" max="11" width="10.5703125" customWidth="1"/>
  </cols>
  <sheetData>
    <row r="1" spans="1:11">
      <c r="A1" s="1" t="s">
        <v>410</v>
      </c>
      <c r="B1" s="2"/>
      <c r="C1" s="2"/>
      <c r="D1" s="2"/>
      <c r="E1" s="2"/>
      <c r="F1" s="2"/>
      <c r="G1" s="2"/>
      <c r="H1" s="2"/>
      <c r="I1" s="2"/>
      <c r="J1" s="2"/>
      <c r="K1" s="2"/>
    </row>
    <row r="2" spans="1:11" ht="12.95" customHeight="1">
      <c r="A2" s="4"/>
      <c r="B2" s="35" t="s">
        <v>223</v>
      </c>
      <c r="C2" s="35"/>
      <c r="D2" s="35"/>
      <c r="E2" s="4"/>
      <c r="F2" s="35" t="s">
        <v>224</v>
      </c>
      <c r="G2" s="35"/>
      <c r="H2" s="88"/>
      <c r="I2" s="35"/>
      <c r="J2" s="35"/>
      <c r="K2" s="35"/>
    </row>
    <row r="3" spans="1:11" ht="12" customHeight="1">
      <c r="A3" s="5" t="s">
        <v>2</v>
      </c>
      <c r="B3" s="5" t="s">
        <v>124</v>
      </c>
      <c r="C3" s="5" t="s">
        <v>225</v>
      </c>
      <c r="D3" s="5" t="s">
        <v>182</v>
      </c>
      <c r="E3" s="5"/>
      <c r="F3" s="5"/>
      <c r="G3" s="5" t="s">
        <v>179</v>
      </c>
      <c r="H3" s="5" t="s">
        <v>179</v>
      </c>
      <c r="I3" s="5" t="s">
        <v>0</v>
      </c>
      <c r="J3" s="5" t="s">
        <v>181</v>
      </c>
      <c r="K3" s="5" t="s">
        <v>182</v>
      </c>
    </row>
    <row r="4" spans="1:11">
      <c r="A4" s="6"/>
      <c r="B4" s="6" t="s">
        <v>226</v>
      </c>
      <c r="C4" s="6" t="s">
        <v>185</v>
      </c>
      <c r="D4" s="6" t="s">
        <v>227</v>
      </c>
      <c r="E4" s="6"/>
      <c r="F4" s="6" t="s">
        <v>178</v>
      </c>
      <c r="G4" s="6" t="s">
        <v>228</v>
      </c>
      <c r="H4" s="6" t="s">
        <v>183</v>
      </c>
      <c r="I4" s="6" t="s">
        <v>3</v>
      </c>
      <c r="J4" s="6" t="s">
        <v>229</v>
      </c>
      <c r="K4" s="6" t="s">
        <v>227</v>
      </c>
    </row>
    <row r="5" spans="1:11" ht="3.95" customHeight="1">
      <c r="A5" s="8"/>
      <c r="B5" s="8"/>
      <c r="C5" s="8"/>
      <c r="D5" s="8"/>
      <c r="E5" s="8"/>
      <c r="F5" s="8"/>
      <c r="G5" s="8"/>
      <c r="H5" s="8"/>
      <c r="I5" s="8"/>
      <c r="J5" s="8"/>
      <c r="K5" s="8"/>
    </row>
    <row r="6" spans="1:11">
      <c r="A6" s="5"/>
      <c r="B6" s="12" t="s">
        <v>230</v>
      </c>
      <c r="C6" s="89" t="s">
        <v>231</v>
      </c>
      <c r="D6" s="12" t="s">
        <v>232</v>
      </c>
      <c r="E6" s="89"/>
      <c r="F6" s="89" t="s">
        <v>186</v>
      </c>
      <c r="G6" s="9" t="s">
        <v>233</v>
      </c>
      <c r="H6" s="217"/>
      <c r="I6" s="12" t="s">
        <v>230</v>
      </c>
      <c r="J6" s="89" t="s">
        <v>231</v>
      </c>
      <c r="K6" s="12" t="s">
        <v>232</v>
      </c>
    </row>
    <row r="7" spans="1:11" ht="3" customHeight="1">
      <c r="A7" s="5"/>
      <c r="B7" s="4"/>
      <c r="C7" s="4"/>
      <c r="D7" s="4"/>
      <c r="E7" s="4"/>
      <c r="F7" s="4"/>
      <c r="G7" s="4"/>
      <c r="H7" s="4"/>
      <c r="I7" s="4"/>
      <c r="J7" s="4"/>
      <c r="K7" s="4"/>
    </row>
    <row r="8" spans="1:11" ht="10.15" customHeight="1">
      <c r="A8" s="5">
        <v>1980</v>
      </c>
      <c r="B8" s="13">
        <v>9850</v>
      </c>
      <c r="C8" s="305">
        <v>11</v>
      </c>
      <c r="D8" s="13">
        <v>1084</v>
      </c>
      <c r="E8" s="4"/>
      <c r="F8" s="13">
        <v>108</v>
      </c>
      <c r="G8" s="13">
        <v>975</v>
      </c>
      <c r="H8" s="14">
        <v>615</v>
      </c>
      <c r="I8" s="13">
        <v>7520</v>
      </c>
      <c r="J8" s="305">
        <v>11.5</v>
      </c>
      <c r="K8" s="13">
        <v>865</v>
      </c>
    </row>
    <row r="9" spans="1:11" ht="10.15" customHeight="1">
      <c r="A9" s="5">
        <v>1981</v>
      </c>
      <c r="B9" s="13">
        <v>7290</v>
      </c>
      <c r="C9" s="305">
        <v>10.8</v>
      </c>
      <c r="D9" s="13">
        <v>787</v>
      </c>
      <c r="E9" s="4"/>
      <c r="F9" s="13">
        <v>97</v>
      </c>
      <c r="G9" s="13">
        <v>935</v>
      </c>
      <c r="H9" s="14">
        <v>620</v>
      </c>
      <c r="I9" s="13">
        <v>6520</v>
      </c>
      <c r="J9" s="305">
        <v>11</v>
      </c>
      <c r="K9" s="13">
        <v>717</v>
      </c>
    </row>
    <row r="10" spans="1:11" ht="10.15" customHeight="1">
      <c r="A10" s="5">
        <v>1982</v>
      </c>
      <c r="B10" s="13">
        <v>7140</v>
      </c>
      <c r="C10" s="305">
        <v>9.6999999999999993</v>
      </c>
      <c r="D10" s="13">
        <v>693</v>
      </c>
      <c r="E10" s="4"/>
      <c r="F10" s="13">
        <v>91</v>
      </c>
      <c r="G10" s="13">
        <v>885</v>
      </c>
      <c r="H10" s="14">
        <v>585</v>
      </c>
      <c r="I10" s="13">
        <v>6730</v>
      </c>
      <c r="J10" s="305">
        <v>9.6999999999999993</v>
      </c>
      <c r="K10" s="13">
        <v>653</v>
      </c>
    </row>
    <row r="11" spans="1:11" ht="10.15" customHeight="1">
      <c r="A11" s="5">
        <v>1983</v>
      </c>
      <c r="B11" s="13">
        <v>8850</v>
      </c>
      <c r="C11" s="305">
        <v>8.8000000000000007</v>
      </c>
      <c r="D11" s="13">
        <v>788</v>
      </c>
      <c r="E11" s="4"/>
      <c r="F11" s="13">
        <v>117</v>
      </c>
      <c r="G11" s="13">
        <v>965</v>
      </c>
      <c r="H11" s="14">
        <v>730</v>
      </c>
      <c r="I11" s="13">
        <v>7700</v>
      </c>
      <c r="J11" s="305">
        <v>8.8000000000000007</v>
      </c>
      <c r="K11" s="13">
        <v>678</v>
      </c>
    </row>
    <row r="12" spans="1:11" ht="10.15" customHeight="1">
      <c r="A12" s="5">
        <v>1984</v>
      </c>
      <c r="B12" s="13">
        <v>7000</v>
      </c>
      <c r="C12" s="305">
        <v>9.8000000000000007</v>
      </c>
      <c r="D12" s="13">
        <v>686</v>
      </c>
      <c r="E12" s="4"/>
      <c r="F12" s="13">
        <v>107</v>
      </c>
      <c r="G12" s="13">
        <v>875</v>
      </c>
      <c r="H12" s="14">
        <v>610</v>
      </c>
      <c r="I12" s="13">
        <v>6740</v>
      </c>
      <c r="J12" s="305">
        <v>9.8000000000000007</v>
      </c>
      <c r="K12" s="13">
        <v>661</v>
      </c>
    </row>
    <row r="13" spans="1:11" ht="10.15" customHeight="1">
      <c r="A13" s="5">
        <v>1985</v>
      </c>
      <c r="B13" s="13">
        <v>9530</v>
      </c>
      <c r="C13" s="305">
        <v>10.199999999999999</v>
      </c>
      <c r="D13" s="13">
        <v>972</v>
      </c>
      <c r="E13" s="4"/>
      <c r="F13" s="13">
        <v>100</v>
      </c>
      <c r="G13" s="13">
        <v>920</v>
      </c>
      <c r="H13" s="14">
        <v>680</v>
      </c>
      <c r="I13" s="13">
        <v>8890</v>
      </c>
      <c r="J13" s="305">
        <v>10.199999999999999</v>
      </c>
      <c r="K13" s="13">
        <v>907</v>
      </c>
    </row>
    <row r="14" spans="1:11" ht="3" customHeight="1">
      <c r="A14" s="5"/>
      <c r="B14" s="13"/>
      <c r="C14" s="305"/>
      <c r="D14" s="13"/>
      <c r="E14" s="4"/>
      <c r="F14" s="13"/>
      <c r="G14" s="13"/>
      <c r="H14" s="14"/>
      <c r="I14" s="13"/>
      <c r="J14" s="305"/>
      <c r="K14" s="13"/>
    </row>
    <row r="15" spans="1:11" ht="10.15" customHeight="1">
      <c r="A15" s="5">
        <v>1986</v>
      </c>
      <c r="B15" s="13">
        <v>17130</v>
      </c>
      <c r="C15" s="305">
        <v>10.5</v>
      </c>
      <c r="D15" s="13">
        <v>1799</v>
      </c>
      <c r="E15" s="4"/>
      <c r="F15" s="13">
        <v>100</v>
      </c>
      <c r="G15" s="13">
        <v>940</v>
      </c>
      <c r="H15" s="14">
        <v>690</v>
      </c>
      <c r="I15" s="13">
        <v>16560</v>
      </c>
      <c r="J15" s="305">
        <v>10.5</v>
      </c>
      <c r="K15" s="13">
        <v>1739</v>
      </c>
    </row>
    <row r="16" spans="1:11" ht="10.15" customHeight="1">
      <c r="A16" s="5">
        <v>1987</v>
      </c>
      <c r="B16" s="13">
        <v>18050</v>
      </c>
      <c r="C16" s="305">
        <v>12</v>
      </c>
      <c r="D16" s="13">
        <v>2166</v>
      </c>
      <c r="E16" s="4"/>
      <c r="F16" s="13">
        <v>110</v>
      </c>
      <c r="G16" s="13">
        <v>1070</v>
      </c>
      <c r="H16" s="14">
        <v>710</v>
      </c>
      <c r="I16" s="13">
        <v>17450</v>
      </c>
      <c r="J16" s="305">
        <v>12</v>
      </c>
      <c r="K16" s="13">
        <v>2094</v>
      </c>
    </row>
    <row r="17" spans="1:25" ht="10.15" customHeight="1">
      <c r="A17" s="5">
        <v>1988</v>
      </c>
      <c r="B17" s="13">
        <v>19000</v>
      </c>
      <c r="C17" s="305">
        <v>13.4</v>
      </c>
      <c r="D17" s="13">
        <v>2546</v>
      </c>
      <c r="E17" s="4"/>
      <c r="F17" s="13">
        <v>105</v>
      </c>
      <c r="G17" s="13">
        <v>1120</v>
      </c>
      <c r="H17" s="14">
        <v>865</v>
      </c>
      <c r="I17" s="13">
        <v>18560</v>
      </c>
      <c r="J17" s="305">
        <v>13.4</v>
      </c>
      <c r="K17" s="13">
        <v>2487</v>
      </c>
    </row>
    <row r="18" spans="1:25" ht="10.15" customHeight="1">
      <c r="A18" s="5">
        <v>1989</v>
      </c>
      <c r="B18" s="13">
        <v>20900</v>
      </c>
      <c r="C18" s="305">
        <v>15</v>
      </c>
      <c r="D18" s="13">
        <v>3135</v>
      </c>
      <c r="E18" s="4"/>
      <c r="F18" s="13">
        <v>110</v>
      </c>
      <c r="G18" s="13">
        <v>1180</v>
      </c>
      <c r="H18" s="14">
        <v>965</v>
      </c>
      <c r="I18" s="13">
        <v>20600</v>
      </c>
      <c r="J18" s="305">
        <v>15</v>
      </c>
      <c r="K18" s="13">
        <v>3090</v>
      </c>
    </row>
    <row r="19" spans="1:25" ht="10.15" customHeight="1">
      <c r="A19" s="5">
        <v>1990</v>
      </c>
      <c r="B19" s="13">
        <v>24300</v>
      </c>
      <c r="C19" s="305">
        <v>15</v>
      </c>
      <c r="D19" s="13">
        <v>3645</v>
      </c>
      <c r="E19" s="4"/>
      <c r="F19" s="13">
        <v>110</v>
      </c>
      <c r="G19" s="13">
        <v>1180</v>
      </c>
      <c r="H19" s="14">
        <v>1040</v>
      </c>
      <c r="I19" s="13">
        <v>24100</v>
      </c>
      <c r="J19" s="305">
        <v>15</v>
      </c>
      <c r="K19" s="13">
        <v>3615</v>
      </c>
    </row>
    <row r="20" spans="1:25" ht="10.15" customHeight="1">
      <c r="A20" s="5">
        <v>1991</v>
      </c>
      <c r="B20" s="13">
        <v>14000</v>
      </c>
      <c r="C20" s="305">
        <v>14.6</v>
      </c>
      <c r="D20" s="13">
        <v>2044</v>
      </c>
      <c r="E20" s="4"/>
      <c r="F20" s="13">
        <v>110</v>
      </c>
      <c r="G20" s="13">
        <v>1170</v>
      </c>
      <c r="H20" s="14">
        <v>900</v>
      </c>
      <c r="I20" s="13">
        <v>14000</v>
      </c>
      <c r="J20" s="305">
        <v>14.6</v>
      </c>
      <c r="K20" s="13">
        <v>2044</v>
      </c>
    </row>
    <row r="21" spans="1:25" ht="3" customHeight="1">
      <c r="A21" s="5"/>
      <c r="B21" s="13"/>
      <c r="C21" s="305"/>
      <c r="D21" s="13"/>
      <c r="E21" s="4"/>
      <c r="F21" s="13"/>
      <c r="G21" s="13"/>
      <c r="H21" s="14"/>
      <c r="I21" s="13"/>
      <c r="J21" s="305"/>
      <c r="K21" s="13"/>
    </row>
    <row r="22" spans="1:25" ht="10.15" customHeight="1">
      <c r="A22" s="5">
        <v>1992</v>
      </c>
      <c r="B22" s="13">
        <v>13300</v>
      </c>
      <c r="C22" s="305">
        <v>14.3</v>
      </c>
      <c r="D22" s="13">
        <v>1902</v>
      </c>
      <c r="E22" s="4"/>
      <c r="F22" s="13">
        <v>125</v>
      </c>
      <c r="G22" s="13">
        <v>930</v>
      </c>
      <c r="H22" s="14">
        <v>765</v>
      </c>
      <c r="I22" s="13">
        <v>13260</v>
      </c>
      <c r="J22" s="305">
        <v>14.3</v>
      </c>
      <c r="K22" s="13">
        <v>1896</v>
      </c>
    </row>
    <row r="23" spans="1:25" ht="10.15" customHeight="1">
      <c r="A23" s="5">
        <v>1993</v>
      </c>
      <c r="B23" s="13">
        <v>15400</v>
      </c>
      <c r="C23" s="305">
        <v>13</v>
      </c>
      <c r="D23" s="13">
        <v>2002</v>
      </c>
      <c r="E23" s="4"/>
      <c r="F23" s="13">
        <v>115</v>
      </c>
      <c r="G23" s="13">
        <v>920</v>
      </c>
      <c r="H23" s="14">
        <v>750</v>
      </c>
      <c r="I23" s="13">
        <v>15400</v>
      </c>
      <c r="J23" s="305">
        <v>13</v>
      </c>
      <c r="K23" s="13">
        <v>2002</v>
      </c>
    </row>
    <row r="24" spans="1:25" ht="10.15" customHeight="1">
      <c r="A24" s="5">
        <v>1994</v>
      </c>
      <c r="B24" s="13">
        <v>17700</v>
      </c>
      <c r="C24" s="305">
        <v>13.5</v>
      </c>
      <c r="D24" s="13">
        <v>2390</v>
      </c>
      <c r="E24" s="4"/>
      <c r="F24" s="13">
        <v>130</v>
      </c>
      <c r="G24" s="13">
        <v>920</v>
      </c>
      <c r="H24" s="14">
        <v>740</v>
      </c>
      <c r="I24" s="13">
        <v>17700</v>
      </c>
      <c r="J24" s="305">
        <v>13.5</v>
      </c>
      <c r="K24" s="13">
        <v>2390</v>
      </c>
    </row>
    <row r="25" spans="1:25" ht="10.15" customHeight="1">
      <c r="A25" s="8">
        <v>1995</v>
      </c>
      <c r="B25" s="15">
        <v>16400</v>
      </c>
      <c r="C25" s="306">
        <v>13.8</v>
      </c>
      <c r="D25" s="15">
        <v>2263</v>
      </c>
      <c r="E25" s="7"/>
      <c r="F25" s="15">
        <v>135</v>
      </c>
      <c r="G25" s="15">
        <v>920</v>
      </c>
      <c r="H25" s="16">
        <v>750</v>
      </c>
      <c r="I25" s="15">
        <v>16400</v>
      </c>
      <c r="J25" s="306">
        <v>13.8</v>
      </c>
      <c r="K25" s="15">
        <v>2263</v>
      </c>
      <c r="L25" s="167"/>
      <c r="M25" s="167"/>
      <c r="N25" s="167"/>
      <c r="O25" s="167"/>
      <c r="P25" s="167"/>
      <c r="Q25" s="167"/>
      <c r="R25" s="167"/>
      <c r="S25" s="167"/>
      <c r="T25" s="167"/>
      <c r="U25" s="167"/>
      <c r="V25" s="167"/>
      <c r="W25" s="167"/>
      <c r="X25" s="167"/>
      <c r="Y25" s="167"/>
    </row>
    <row r="26" spans="1:25" ht="10.15" customHeight="1">
      <c r="A26" s="8">
        <v>1996</v>
      </c>
      <c r="B26" s="15">
        <v>16300</v>
      </c>
      <c r="C26" s="306">
        <v>13.8</v>
      </c>
      <c r="D26" s="15">
        <v>2249</v>
      </c>
      <c r="E26" s="7"/>
      <c r="F26" s="15">
        <v>140</v>
      </c>
      <c r="G26" s="15">
        <v>920</v>
      </c>
      <c r="H26" s="16">
        <v>750</v>
      </c>
      <c r="I26" s="15">
        <v>16300</v>
      </c>
      <c r="J26" s="306">
        <v>13.8</v>
      </c>
      <c r="K26" s="15">
        <v>2249</v>
      </c>
    </row>
    <row r="27" spans="1:25" ht="10.15" customHeight="1">
      <c r="A27" s="8">
        <v>1997</v>
      </c>
      <c r="B27" s="15">
        <v>15900</v>
      </c>
      <c r="C27" s="306">
        <v>12.2</v>
      </c>
      <c r="D27" s="15">
        <v>1940</v>
      </c>
      <c r="E27" s="7"/>
      <c r="F27" s="15">
        <v>130</v>
      </c>
      <c r="G27" s="15">
        <v>900</v>
      </c>
      <c r="H27" s="16">
        <v>730</v>
      </c>
      <c r="I27" s="15">
        <v>15900</v>
      </c>
      <c r="J27" s="306">
        <v>12.2</v>
      </c>
      <c r="K27" s="15">
        <v>1940</v>
      </c>
    </row>
    <row r="28" spans="1:25" ht="3" customHeight="1">
      <c r="A28" s="8"/>
      <c r="B28" s="15"/>
      <c r="C28" s="306"/>
      <c r="D28" s="15"/>
      <c r="E28" s="7"/>
      <c r="F28" s="15"/>
      <c r="G28" s="15"/>
      <c r="H28" s="16"/>
      <c r="I28" s="15"/>
      <c r="J28" s="306"/>
      <c r="K28" s="15"/>
    </row>
    <row r="29" spans="1:25" ht="10.15" customHeight="1">
      <c r="A29" s="8">
        <v>1998</v>
      </c>
      <c r="B29" s="15">
        <v>14600</v>
      </c>
      <c r="C29" s="306">
        <v>12.2</v>
      </c>
      <c r="D29" s="15">
        <v>1781</v>
      </c>
      <c r="E29" s="7"/>
      <c r="F29" s="15">
        <v>125</v>
      </c>
      <c r="G29" s="15">
        <v>890</v>
      </c>
      <c r="H29" s="16">
        <v>710</v>
      </c>
      <c r="I29" s="15">
        <v>14600</v>
      </c>
      <c r="J29" s="306">
        <v>12.2</v>
      </c>
      <c r="K29" s="15">
        <v>1781</v>
      </c>
    </row>
    <row r="30" spans="1:25" ht="10.15" customHeight="1">
      <c r="A30" s="8">
        <v>1999</v>
      </c>
      <c r="B30" s="15">
        <v>10700</v>
      </c>
      <c r="C30" s="306">
        <v>12</v>
      </c>
      <c r="D30" s="15">
        <v>1284</v>
      </c>
      <c r="E30" s="7"/>
      <c r="F30" s="15">
        <v>130</v>
      </c>
      <c r="G30" s="15">
        <v>870</v>
      </c>
      <c r="H30" s="16">
        <v>630</v>
      </c>
      <c r="I30" s="15">
        <v>10700</v>
      </c>
      <c r="J30" s="306">
        <v>12</v>
      </c>
      <c r="K30" s="15">
        <v>1284</v>
      </c>
    </row>
    <row r="31" spans="1:25" ht="10.15" customHeight="1">
      <c r="A31" s="8">
        <v>2000</v>
      </c>
      <c r="B31" s="15">
        <v>15900</v>
      </c>
      <c r="C31" s="306">
        <v>12.9</v>
      </c>
      <c r="D31" s="15">
        <v>2051</v>
      </c>
      <c r="E31" s="7"/>
      <c r="F31" s="15">
        <v>130</v>
      </c>
      <c r="G31" s="15">
        <v>800</v>
      </c>
      <c r="H31" s="16">
        <v>680</v>
      </c>
      <c r="I31" s="15">
        <v>15900</v>
      </c>
      <c r="J31" s="306">
        <v>12.9</v>
      </c>
      <c r="K31" s="15">
        <v>2051</v>
      </c>
    </row>
    <row r="32" spans="1:25" ht="10.15" customHeight="1">
      <c r="A32" s="8">
        <v>2001</v>
      </c>
      <c r="B32" s="15">
        <v>15300</v>
      </c>
      <c r="C32" s="306">
        <v>14.1</v>
      </c>
      <c r="D32" s="15">
        <v>2157</v>
      </c>
      <c r="E32" s="7"/>
      <c r="F32" s="15">
        <v>110</v>
      </c>
      <c r="G32" s="15">
        <v>710</v>
      </c>
      <c r="H32" s="16">
        <v>610</v>
      </c>
      <c r="I32" s="15">
        <v>15300</v>
      </c>
      <c r="J32" s="306">
        <v>14.1</v>
      </c>
      <c r="K32" s="15">
        <v>2157</v>
      </c>
    </row>
    <row r="33" spans="1:11" ht="10.15" customHeight="1">
      <c r="A33" s="8">
        <v>2002</v>
      </c>
      <c r="B33" s="15">
        <v>9700</v>
      </c>
      <c r="C33" s="306">
        <v>15</v>
      </c>
      <c r="D33" s="15">
        <v>1455</v>
      </c>
      <c r="E33" s="7"/>
      <c r="F33" s="15">
        <v>85</v>
      </c>
      <c r="G33" s="15">
        <v>640</v>
      </c>
      <c r="H33" s="16">
        <v>550</v>
      </c>
      <c r="I33" s="15">
        <v>9700</v>
      </c>
      <c r="J33" s="306">
        <v>15</v>
      </c>
      <c r="K33" s="15">
        <v>1455</v>
      </c>
    </row>
    <row r="34" spans="1:11" ht="10.15" customHeight="1">
      <c r="A34" s="8">
        <v>2003</v>
      </c>
      <c r="B34" s="15">
        <v>6700</v>
      </c>
      <c r="C34" s="306">
        <v>13.8</v>
      </c>
      <c r="D34" s="15">
        <v>925</v>
      </c>
      <c r="E34" s="7"/>
      <c r="F34" s="15">
        <v>75</v>
      </c>
      <c r="G34" s="15">
        <v>610</v>
      </c>
      <c r="H34" s="16">
        <v>530</v>
      </c>
      <c r="I34" s="15">
        <v>6700</v>
      </c>
      <c r="J34" s="306">
        <v>13.8</v>
      </c>
      <c r="K34" s="15">
        <v>925</v>
      </c>
    </row>
    <row r="35" spans="1:11" ht="3" customHeight="1">
      <c r="A35" s="8"/>
      <c r="B35" s="15"/>
      <c r="C35" s="306"/>
      <c r="D35" s="15"/>
      <c r="E35" s="7"/>
      <c r="F35" s="15"/>
      <c r="G35" s="15"/>
      <c r="H35" s="16"/>
      <c r="I35" s="15"/>
      <c r="J35" s="306"/>
      <c r="K35" s="15"/>
    </row>
    <row r="36" spans="1:11" ht="10.15" customHeight="1">
      <c r="A36" s="8">
        <v>2004</v>
      </c>
      <c r="B36" s="15">
        <v>8100</v>
      </c>
      <c r="C36" s="306">
        <v>14.4</v>
      </c>
      <c r="D36" s="15">
        <v>1166</v>
      </c>
      <c r="E36" s="7"/>
      <c r="F36" s="15">
        <v>75</v>
      </c>
      <c r="G36" s="15">
        <v>610</v>
      </c>
      <c r="H36" s="16">
        <v>525</v>
      </c>
      <c r="I36" s="15">
        <v>8100</v>
      </c>
      <c r="J36" s="306">
        <v>14.4</v>
      </c>
      <c r="K36" s="15">
        <v>1166</v>
      </c>
    </row>
    <row r="37" spans="1:11" ht="10.15" customHeight="1">
      <c r="A37" s="8">
        <v>2005</v>
      </c>
      <c r="B37" s="15">
        <v>8100</v>
      </c>
      <c r="C37" s="306">
        <v>13.9</v>
      </c>
      <c r="D37" s="15">
        <v>1126</v>
      </c>
      <c r="E37" s="7"/>
      <c r="F37" s="15">
        <v>55</v>
      </c>
      <c r="G37" s="15">
        <v>665</v>
      </c>
      <c r="H37" s="16">
        <v>620</v>
      </c>
      <c r="I37" s="15">
        <v>8100</v>
      </c>
      <c r="J37" s="306">
        <v>13.9</v>
      </c>
      <c r="K37" s="15">
        <v>1126</v>
      </c>
    </row>
    <row r="38" spans="1:11" ht="10.15" customHeight="1">
      <c r="A38" s="8">
        <v>2006</v>
      </c>
      <c r="B38" s="15">
        <v>7400</v>
      </c>
      <c r="C38" s="306">
        <v>14.2</v>
      </c>
      <c r="D38" s="15">
        <v>1051</v>
      </c>
      <c r="E38" s="7"/>
      <c r="F38" s="15">
        <v>50</v>
      </c>
      <c r="G38" s="15">
        <v>575</v>
      </c>
      <c r="H38" s="16">
        <v>365</v>
      </c>
      <c r="I38" s="15">
        <v>7400</v>
      </c>
      <c r="J38" s="306">
        <v>14.2</v>
      </c>
      <c r="K38" s="15">
        <v>1051</v>
      </c>
    </row>
    <row r="39" spans="1:11" ht="10.15" customHeight="1">
      <c r="A39" s="8">
        <v>2007</v>
      </c>
      <c r="B39" s="15">
        <v>4300</v>
      </c>
      <c r="C39" s="306">
        <v>15.7</v>
      </c>
      <c r="D39" s="15">
        <v>675</v>
      </c>
      <c r="E39" s="7"/>
      <c r="F39" s="15">
        <v>70</v>
      </c>
      <c r="G39" s="15">
        <v>465</v>
      </c>
      <c r="H39" s="16">
        <v>170</v>
      </c>
      <c r="I39" s="15">
        <v>4300</v>
      </c>
      <c r="J39" s="306">
        <v>15.7</v>
      </c>
      <c r="K39" s="15">
        <v>675</v>
      </c>
    </row>
    <row r="40" spans="1:11" ht="10.15" customHeight="1">
      <c r="A40" s="8">
        <v>2008</v>
      </c>
      <c r="B40" s="15">
        <v>3500</v>
      </c>
      <c r="C40" s="306">
        <v>15.8</v>
      </c>
      <c r="D40" s="15">
        <v>553</v>
      </c>
      <c r="E40" s="7"/>
      <c r="F40" s="15">
        <v>60</v>
      </c>
      <c r="G40" s="15">
        <v>180</v>
      </c>
      <c r="H40" s="16">
        <v>160</v>
      </c>
      <c r="I40" s="15">
        <v>3500</v>
      </c>
      <c r="J40" s="306">
        <v>15.8</v>
      </c>
      <c r="K40" s="15">
        <v>553</v>
      </c>
    </row>
    <row r="41" spans="1:11" ht="10.15" customHeight="1">
      <c r="A41" s="8">
        <v>2009</v>
      </c>
      <c r="B41" s="15">
        <v>2100</v>
      </c>
      <c r="C41" s="306">
        <v>14</v>
      </c>
      <c r="D41" s="15">
        <v>294</v>
      </c>
      <c r="E41" s="7"/>
      <c r="F41" s="15">
        <v>60</v>
      </c>
      <c r="G41" s="15">
        <v>175</v>
      </c>
      <c r="H41" s="16">
        <v>135</v>
      </c>
      <c r="I41" s="15">
        <v>2100</v>
      </c>
      <c r="J41" s="306">
        <v>14</v>
      </c>
      <c r="K41" s="15">
        <v>294</v>
      </c>
    </row>
    <row r="42" spans="1:11" ht="10.15" customHeight="1">
      <c r="A42" s="8">
        <v>2010</v>
      </c>
      <c r="B42" s="15">
        <v>1300</v>
      </c>
      <c r="C42" s="306">
        <v>16.899999999999999</v>
      </c>
      <c r="D42" s="15">
        <v>220</v>
      </c>
      <c r="E42" s="307"/>
      <c r="F42" s="15">
        <v>60</v>
      </c>
      <c r="G42" s="15">
        <v>150</v>
      </c>
      <c r="H42" s="16">
        <v>115</v>
      </c>
      <c r="I42" s="15">
        <v>1300</v>
      </c>
      <c r="J42" s="306">
        <v>16.899999999999999</v>
      </c>
      <c r="K42" s="15">
        <v>220</v>
      </c>
    </row>
    <row r="43" spans="1:11" ht="10.15" customHeight="1">
      <c r="A43" s="8">
        <v>2011</v>
      </c>
      <c r="B43" s="15">
        <v>1900</v>
      </c>
      <c r="C43" s="306">
        <v>17</v>
      </c>
      <c r="D43" s="15">
        <v>323</v>
      </c>
      <c r="E43" s="307"/>
      <c r="F43" s="15">
        <v>60</v>
      </c>
      <c r="G43" s="15">
        <v>150</v>
      </c>
      <c r="H43" s="16">
        <v>110</v>
      </c>
      <c r="I43" s="15">
        <v>1900</v>
      </c>
      <c r="J43" s="306">
        <v>17</v>
      </c>
      <c r="K43" s="15">
        <v>323</v>
      </c>
    </row>
    <row r="44" spans="1:11" ht="10.15" customHeight="1">
      <c r="A44" s="8">
        <v>2012</v>
      </c>
      <c r="B44" s="288" t="s">
        <v>116</v>
      </c>
      <c r="C44" s="288" t="s">
        <v>267</v>
      </c>
      <c r="D44" s="462" t="s">
        <v>334</v>
      </c>
      <c r="E44" s="307"/>
      <c r="F44" s="210" t="s">
        <v>335</v>
      </c>
      <c r="G44" s="462" t="s">
        <v>328</v>
      </c>
      <c r="H44" s="462" t="s">
        <v>343</v>
      </c>
      <c r="I44" s="462" t="s">
        <v>335</v>
      </c>
      <c r="J44" s="462" t="s">
        <v>217</v>
      </c>
      <c r="K44" s="462" t="s">
        <v>328</v>
      </c>
    </row>
    <row r="45" spans="1:11" ht="10.15" customHeight="1">
      <c r="A45" s="8">
        <v>2013</v>
      </c>
      <c r="B45" s="288" t="s">
        <v>116</v>
      </c>
      <c r="C45" s="288" t="s">
        <v>267</v>
      </c>
      <c r="D45" s="462" t="s">
        <v>334</v>
      </c>
      <c r="E45" s="309"/>
      <c r="F45" s="210" t="s">
        <v>335</v>
      </c>
      <c r="G45" s="462" t="s">
        <v>328</v>
      </c>
      <c r="H45" s="269">
        <v>100</v>
      </c>
      <c r="I45" s="51">
        <v>2200</v>
      </c>
      <c r="J45" s="310">
        <v>17</v>
      </c>
      <c r="K45" s="51">
        <v>374</v>
      </c>
    </row>
    <row r="46" spans="1:11" ht="10.15" customHeight="1">
      <c r="A46" s="8">
        <v>2014</v>
      </c>
      <c r="B46" s="288" t="s">
        <v>116</v>
      </c>
      <c r="C46" s="288" t="s">
        <v>267</v>
      </c>
      <c r="D46" s="462" t="s">
        <v>334</v>
      </c>
      <c r="E46" s="309"/>
      <c r="F46" s="210" t="s">
        <v>335</v>
      </c>
      <c r="G46" s="462" t="s">
        <v>328</v>
      </c>
      <c r="H46" s="269">
        <v>100</v>
      </c>
      <c r="I46" s="51">
        <v>1700</v>
      </c>
      <c r="J46" s="310">
        <v>18</v>
      </c>
      <c r="K46" s="51">
        <v>306</v>
      </c>
    </row>
    <row r="47" spans="1:11" ht="12" customHeight="1">
      <c r="A47" s="172" t="s">
        <v>406</v>
      </c>
      <c r="B47" s="466" t="s">
        <v>333</v>
      </c>
      <c r="C47" s="466" t="s">
        <v>389</v>
      </c>
      <c r="D47" s="466" t="s">
        <v>404</v>
      </c>
      <c r="E47" s="466"/>
      <c r="F47" s="466" t="s">
        <v>403</v>
      </c>
      <c r="G47" s="466" t="s">
        <v>405</v>
      </c>
      <c r="H47" s="466" t="s">
        <v>333</v>
      </c>
      <c r="I47" s="466" t="s">
        <v>403</v>
      </c>
      <c r="J47" s="466" t="s">
        <v>403</v>
      </c>
      <c r="K47" s="466" t="s">
        <v>404</v>
      </c>
    </row>
    <row r="48" spans="1:11">
      <c r="A48" s="252" t="s">
        <v>15</v>
      </c>
      <c r="B48" s="308"/>
      <c r="C48" s="308"/>
      <c r="D48" s="308"/>
      <c r="E48" s="307"/>
      <c r="F48" s="308"/>
      <c r="G48" s="308"/>
      <c r="H48" s="16"/>
      <c r="I48" s="15"/>
      <c r="J48" s="306"/>
      <c r="K48" s="15"/>
    </row>
    <row r="49" spans="1:11">
      <c r="A49" s="215" t="s">
        <v>234</v>
      </c>
      <c r="B49" s="74"/>
      <c r="C49" s="311"/>
      <c r="D49" s="74"/>
      <c r="E49" s="4"/>
      <c r="F49" s="4"/>
      <c r="G49" s="74"/>
      <c r="H49" s="74"/>
      <c r="I49" s="74"/>
      <c r="J49" s="311"/>
      <c r="K49" s="74"/>
    </row>
    <row r="50" spans="1:11">
      <c r="A50" s="503" t="s">
        <v>407</v>
      </c>
      <c r="B50" s="74"/>
      <c r="C50" s="311"/>
      <c r="D50" s="74"/>
      <c r="E50" s="4"/>
      <c r="F50" s="4"/>
      <c r="G50" s="74"/>
      <c r="H50" s="74"/>
      <c r="I50" s="74"/>
      <c r="J50" s="311"/>
      <c r="K50" s="74"/>
    </row>
    <row r="51" spans="1:11">
      <c r="A51" s="23" t="s">
        <v>336</v>
      </c>
      <c r="B51" s="74"/>
      <c r="C51" s="311"/>
      <c r="D51" s="74"/>
      <c r="E51" s="4"/>
      <c r="F51" s="4"/>
      <c r="G51" s="74"/>
      <c r="H51" s="74"/>
      <c r="I51" s="74"/>
      <c r="J51" s="311"/>
      <c r="K51" s="74"/>
    </row>
    <row r="52" spans="1:11">
      <c r="A52" s="230" t="s">
        <v>337</v>
      </c>
    </row>
  </sheetData>
  <pageMargins left="0.66700000000000004" right="0.66700000000000004" top="0.66700000000000004" bottom="0.72" header="0" footer="0"/>
  <pageSetup scale="91" firstPageNumber="55" orientation="portrait" useFirstPageNumber="1" r:id="rId1"/>
  <headerFooter alignWithMargins="0"/>
  <ignoredErrors>
    <ignoredError sqref="D6 K6 L47 I47:J47 E47 A47:D47 F47:H47 K4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62"/>
  <sheetViews>
    <sheetView showGridLines="0" topLeftCell="A40" zoomScaleNormal="100" workbookViewId="0">
      <selection activeCell="K40" sqref="K40"/>
    </sheetView>
  </sheetViews>
  <sheetFormatPr defaultColWidth="9.7109375" defaultRowHeight="12"/>
  <cols>
    <col min="1" max="1" width="8.140625" customWidth="1"/>
    <col min="2" max="2" width="11.42578125" customWidth="1"/>
    <col min="3" max="8" width="9.7109375" customWidth="1"/>
    <col min="9" max="9" width="10.42578125" customWidth="1"/>
    <col min="10" max="10" width="12.7109375" customWidth="1"/>
    <col min="11" max="11" width="15.85546875" customWidth="1"/>
  </cols>
  <sheetData>
    <row r="1" spans="1:10" s="3" customFormat="1">
      <c r="A1" s="1" t="s">
        <v>17</v>
      </c>
      <c r="B1" s="2"/>
      <c r="C1" s="2"/>
      <c r="D1" s="2"/>
      <c r="E1" s="2"/>
      <c r="F1" s="2"/>
      <c r="G1" s="2"/>
      <c r="H1" s="2"/>
      <c r="I1" s="2"/>
      <c r="J1" s="2"/>
    </row>
    <row r="2" spans="1:10" s="3" customFormat="1">
      <c r="A2" s="4"/>
      <c r="C2" s="5"/>
      <c r="D2" s="5"/>
      <c r="E2" s="5"/>
      <c r="F2" s="5"/>
      <c r="G2" s="5"/>
      <c r="H2" s="5"/>
      <c r="I2" s="5"/>
      <c r="J2" s="5" t="s">
        <v>1</v>
      </c>
    </row>
    <row r="3" spans="1:10" s="3" customFormat="1">
      <c r="A3" s="5" t="s">
        <v>2</v>
      </c>
      <c r="B3" s="5" t="s">
        <v>0</v>
      </c>
      <c r="C3" s="5" t="s">
        <v>4</v>
      </c>
      <c r="D3" s="559" t="s">
        <v>18</v>
      </c>
      <c r="E3" s="559"/>
      <c r="F3" s="559"/>
      <c r="G3" s="559"/>
      <c r="H3" s="559"/>
      <c r="I3" s="559"/>
      <c r="J3" s="5" t="s">
        <v>5</v>
      </c>
    </row>
    <row r="4" spans="1:10" s="3" customFormat="1">
      <c r="A4" s="2"/>
      <c r="B4" s="17" t="s">
        <v>16</v>
      </c>
      <c r="C4" s="6"/>
      <c r="D4" s="6" t="s">
        <v>6</v>
      </c>
      <c r="E4" s="6" t="s">
        <v>7</v>
      </c>
      <c r="F4" s="6" t="s">
        <v>8</v>
      </c>
      <c r="G4" s="6" t="s">
        <v>9</v>
      </c>
      <c r="H4" s="6" t="s">
        <v>10</v>
      </c>
      <c r="I4" s="6" t="s">
        <v>11</v>
      </c>
      <c r="J4" s="6" t="s">
        <v>3</v>
      </c>
    </row>
    <row r="5" spans="1:10" s="3" customFormat="1" ht="3" customHeight="1">
      <c r="A5" s="7"/>
      <c r="B5" s="8"/>
      <c r="C5" s="8"/>
      <c r="D5" s="8"/>
      <c r="E5" s="8"/>
      <c r="F5" s="8"/>
      <c r="G5" s="8"/>
      <c r="H5" s="8"/>
      <c r="I5" s="8"/>
      <c r="J5" s="8"/>
    </row>
    <row r="6" spans="1:10" s="3" customFormat="1">
      <c r="A6" s="4"/>
      <c r="B6" s="9" t="s">
        <v>354</v>
      </c>
      <c r="C6" s="10"/>
      <c r="D6" s="11"/>
      <c r="E6" s="10"/>
      <c r="F6" s="10"/>
      <c r="G6" s="10"/>
      <c r="H6" s="10"/>
      <c r="I6" s="10"/>
      <c r="J6" s="12" t="s">
        <v>12</v>
      </c>
    </row>
    <row r="7" spans="1:10" s="3" customFormat="1" ht="3.95" customHeight="1">
      <c r="A7" s="4"/>
      <c r="B7" s="4"/>
      <c r="C7" s="4"/>
      <c r="D7" s="4"/>
      <c r="E7" s="4"/>
      <c r="F7" s="4"/>
      <c r="G7" s="4"/>
      <c r="H7" s="4"/>
      <c r="I7" s="4"/>
      <c r="J7" s="4"/>
    </row>
    <row r="8" spans="1:10" s="3" customFormat="1" ht="10.9" customHeight="1">
      <c r="A8" s="5">
        <v>1980</v>
      </c>
      <c r="B8" s="13">
        <v>15152.8</v>
      </c>
      <c r="C8" s="13">
        <v>5009.8999999999996</v>
      </c>
      <c r="D8" s="13">
        <v>2747.1</v>
      </c>
      <c r="E8" s="13">
        <v>2408.1999999999998</v>
      </c>
      <c r="F8" s="13">
        <v>1417.7</v>
      </c>
      <c r="G8" s="14">
        <v>251.3</v>
      </c>
      <c r="H8" s="13">
        <v>2996.3</v>
      </c>
      <c r="I8" s="14">
        <v>322.3</v>
      </c>
      <c r="J8" s="13">
        <v>3491419</v>
      </c>
    </row>
    <row r="9" spans="1:10" s="3" customFormat="1" ht="10.9" customHeight="1">
      <c r="A9" s="5">
        <v>1981</v>
      </c>
      <c r="B9" s="13">
        <v>12961</v>
      </c>
      <c r="C9" s="13">
        <v>4708.8</v>
      </c>
      <c r="D9" s="13">
        <v>2262.5</v>
      </c>
      <c r="E9" s="13">
        <v>1722</v>
      </c>
      <c r="F9" s="13">
        <v>1235.2</v>
      </c>
      <c r="G9" s="14">
        <v>231</v>
      </c>
      <c r="H9" s="13">
        <v>2521.5</v>
      </c>
      <c r="I9" s="14">
        <v>280</v>
      </c>
      <c r="J9" s="13">
        <v>3586740</v>
      </c>
    </row>
    <row r="10" spans="1:10" s="3" customFormat="1" ht="10.9" customHeight="1">
      <c r="A10" s="5">
        <v>1982</v>
      </c>
      <c r="B10" s="13">
        <v>14216</v>
      </c>
      <c r="C10" s="13">
        <v>5127</v>
      </c>
      <c r="D10" s="13">
        <v>2036</v>
      </c>
      <c r="E10" s="13">
        <v>2155</v>
      </c>
      <c r="F10" s="13">
        <v>1255.3</v>
      </c>
      <c r="G10" s="14">
        <v>226.8</v>
      </c>
      <c r="H10" s="13">
        <v>3227.3</v>
      </c>
      <c r="I10" s="14">
        <v>188</v>
      </c>
      <c r="J10" s="13">
        <v>3445555</v>
      </c>
    </row>
    <row r="11" spans="1:10" s="3" customFormat="1" ht="10.9" customHeight="1">
      <c r="A11" s="5">
        <v>1983</v>
      </c>
      <c r="B11" s="13">
        <v>13721</v>
      </c>
      <c r="C11" s="13">
        <v>4803</v>
      </c>
      <c r="D11" s="13">
        <v>2110</v>
      </c>
      <c r="E11" s="13">
        <v>2481</v>
      </c>
      <c r="F11" s="13">
        <v>1460</v>
      </c>
      <c r="G11" s="14">
        <v>185.3</v>
      </c>
      <c r="H11" s="13">
        <v>2422.6999999999998</v>
      </c>
      <c r="I11" s="14">
        <v>259</v>
      </c>
      <c r="J11" s="13">
        <v>3188836</v>
      </c>
    </row>
    <row r="12" spans="1:10" s="3" customFormat="1" ht="10.9" customHeight="1">
      <c r="A12" s="5">
        <v>1984</v>
      </c>
      <c r="B12" s="13">
        <v>13806</v>
      </c>
      <c r="C12" s="13">
        <v>4972</v>
      </c>
      <c r="D12" s="13">
        <v>2259</v>
      </c>
      <c r="E12" s="13">
        <v>2060</v>
      </c>
      <c r="F12" s="13">
        <v>1336</v>
      </c>
      <c r="G12" s="14">
        <v>245</v>
      </c>
      <c r="H12" s="13">
        <v>2695</v>
      </c>
      <c r="I12" s="14">
        <v>239</v>
      </c>
      <c r="J12" s="13">
        <v>3281650</v>
      </c>
    </row>
    <row r="13" spans="1:10" s="3" customFormat="1" ht="10.9" customHeight="1">
      <c r="A13" s="5">
        <v>1985</v>
      </c>
      <c r="B13" s="13">
        <v>13682</v>
      </c>
      <c r="C13" s="13">
        <v>4749</v>
      </c>
      <c r="D13" s="13">
        <v>2119</v>
      </c>
      <c r="E13" s="13">
        <v>2192</v>
      </c>
      <c r="F13" s="13">
        <v>1226</v>
      </c>
      <c r="G13" s="14">
        <v>263</v>
      </c>
      <c r="H13" s="13">
        <v>2921</v>
      </c>
      <c r="I13" s="14">
        <v>212</v>
      </c>
      <c r="J13" s="13">
        <v>3380152</v>
      </c>
    </row>
    <row r="14" spans="1:10" s="3" customFormat="1" ht="10.9" customHeight="1">
      <c r="A14" s="5"/>
      <c r="B14" s="13"/>
      <c r="C14" s="13"/>
      <c r="D14" s="13"/>
      <c r="E14" s="13"/>
      <c r="F14" s="13"/>
      <c r="G14" s="14"/>
      <c r="H14" s="13"/>
      <c r="I14" s="14"/>
      <c r="J14" s="13"/>
    </row>
    <row r="15" spans="1:10" s="3" customFormat="1" ht="10.9" customHeight="1">
      <c r="A15" s="5">
        <v>1986</v>
      </c>
      <c r="B15" s="13">
        <v>13365</v>
      </c>
      <c r="C15" s="13">
        <v>4896</v>
      </c>
      <c r="D15" s="13">
        <v>2211</v>
      </c>
      <c r="E15" s="13">
        <v>1668</v>
      </c>
      <c r="F15" s="13">
        <v>1135</v>
      </c>
      <c r="G15" s="14">
        <v>285.7</v>
      </c>
      <c r="H15" s="13">
        <v>2909</v>
      </c>
      <c r="I15" s="14">
        <v>259.10000000000002</v>
      </c>
      <c r="J15" s="13">
        <v>3699956</v>
      </c>
    </row>
    <row r="16" spans="1:10" s="3" customFormat="1" ht="10.9" customHeight="1">
      <c r="A16" s="5">
        <v>1987</v>
      </c>
      <c r="B16" s="13">
        <v>16012</v>
      </c>
      <c r="C16" s="13">
        <v>5943</v>
      </c>
      <c r="D16" s="13">
        <v>2369</v>
      </c>
      <c r="E16" s="13">
        <v>2367</v>
      </c>
      <c r="F16" s="13">
        <v>1893</v>
      </c>
      <c r="G16" s="14">
        <v>475</v>
      </c>
      <c r="H16" s="13">
        <v>2647</v>
      </c>
      <c r="I16" s="14">
        <v>317</v>
      </c>
      <c r="J16" s="13">
        <v>4420956</v>
      </c>
    </row>
    <row r="17" spans="1:10" s="3" customFormat="1" ht="10.9" customHeight="1">
      <c r="A17" s="5">
        <v>1988</v>
      </c>
      <c r="B17" s="13">
        <v>15911</v>
      </c>
      <c r="C17" s="13">
        <v>5909</v>
      </c>
      <c r="D17" s="13">
        <v>2375.4</v>
      </c>
      <c r="E17" s="13">
        <v>2545.8000000000002</v>
      </c>
      <c r="F17" s="13">
        <v>1415</v>
      </c>
      <c r="G17" s="14">
        <v>459</v>
      </c>
      <c r="H17" s="13">
        <v>2982.6</v>
      </c>
      <c r="I17" s="14">
        <v>224</v>
      </c>
      <c r="J17" s="13">
        <v>5102962</v>
      </c>
    </row>
    <row r="18" spans="1:10" s="3" customFormat="1" ht="10.9" customHeight="1">
      <c r="A18" s="5">
        <v>1989</v>
      </c>
      <c r="B18" s="13">
        <v>16345</v>
      </c>
      <c r="C18" s="13">
        <v>6104</v>
      </c>
      <c r="D18" s="13">
        <v>2266.1</v>
      </c>
      <c r="E18" s="13">
        <v>2857</v>
      </c>
      <c r="F18" s="13">
        <v>1580</v>
      </c>
      <c r="G18" s="14">
        <v>479</v>
      </c>
      <c r="H18" s="13">
        <v>2868.7</v>
      </c>
      <c r="I18" s="14">
        <v>190</v>
      </c>
      <c r="J18" s="13">
        <v>5279382</v>
      </c>
    </row>
    <row r="19" spans="1:10" s="3" customFormat="1" ht="10.9" customHeight="1">
      <c r="A19" s="5">
        <v>1990</v>
      </c>
      <c r="B19" s="13">
        <v>15640</v>
      </c>
      <c r="C19" s="13">
        <v>6093</v>
      </c>
      <c r="D19" s="13">
        <v>2243.6</v>
      </c>
      <c r="E19" s="13">
        <v>2439.6</v>
      </c>
      <c r="F19" s="13">
        <v>1448</v>
      </c>
      <c r="G19" s="14">
        <v>506</v>
      </c>
      <c r="H19" s="13">
        <v>2717.3</v>
      </c>
      <c r="I19" s="14">
        <v>192</v>
      </c>
      <c r="J19" s="13">
        <v>5525279</v>
      </c>
    </row>
    <row r="20" spans="1:10" s="3" customFormat="1" ht="10.9" customHeight="1">
      <c r="A20" s="5">
        <v>1991</v>
      </c>
      <c r="B20" s="13">
        <v>15740</v>
      </c>
      <c r="C20" s="13">
        <v>6215</v>
      </c>
      <c r="D20" s="13">
        <v>2118.8000000000002</v>
      </c>
      <c r="E20" s="13">
        <v>2416.5</v>
      </c>
      <c r="F20" s="13">
        <v>1583</v>
      </c>
      <c r="G20" s="14">
        <v>501</v>
      </c>
      <c r="H20" s="13">
        <v>2739</v>
      </c>
      <c r="I20" s="14">
        <v>167</v>
      </c>
      <c r="J20" s="13">
        <v>6021210</v>
      </c>
    </row>
    <row r="21" spans="1:10" s="3" customFormat="1" ht="10.9" customHeight="1">
      <c r="A21" s="5"/>
      <c r="B21" s="13"/>
      <c r="C21" s="13"/>
      <c r="D21" s="13"/>
      <c r="E21" s="13"/>
      <c r="F21" s="13"/>
      <c r="G21" s="14"/>
      <c r="H21" s="13"/>
      <c r="I21" s="14"/>
      <c r="J21" s="13"/>
    </row>
    <row r="22" spans="1:10" s="3" customFormat="1" ht="10.9" customHeight="1">
      <c r="A22" s="5">
        <v>1992</v>
      </c>
      <c r="B22" s="13">
        <v>17124.3</v>
      </c>
      <c r="C22" s="13">
        <v>6316.8</v>
      </c>
      <c r="D22" s="13">
        <v>2386.3000000000002</v>
      </c>
      <c r="E22" s="13">
        <v>2368.8000000000002</v>
      </c>
      <c r="F22" s="13">
        <v>1742.5</v>
      </c>
      <c r="G22" s="14">
        <v>584.29999999999995</v>
      </c>
      <c r="H22" s="13">
        <v>3256.4</v>
      </c>
      <c r="I22" s="14">
        <v>261.2</v>
      </c>
      <c r="J22" s="13">
        <v>6036615</v>
      </c>
    </row>
    <row r="23" spans="1:10" s="3" customFormat="1" ht="10.9" customHeight="1">
      <c r="A23" s="5">
        <v>1993</v>
      </c>
      <c r="B23" s="13">
        <v>16554.3</v>
      </c>
      <c r="C23" s="13">
        <v>6391.2</v>
      </c>
      <c r="D23" s="13">
        <v>2042.4</v>
      </c>
      <c r="E23" s="13">
        <v>2339.4</v>
      </c>
      <c r="F23" s="13">
        <v>1748.5</v>
      </c>
      <c r="G23" s="14">
        <v>627.4</v>
      </c>
      <c r="H23" s="13">
        <v>3028.5</v>
      </c>
      <c r="I23" s="14">
        <v>180.9</v>
      </c>
      <c r="J23" s="13">
        <v>6130121</v>
      </c>
    </row>
    <row r="24" spans="1:10" s="3" customFormat="1" ht="10.9" customHeight="1">
      <c r="A24" s="5">
        <v>1994</v>
      </c>
      <c r="B24" s="13">
        <v>17338.900000000001</v>
      </c>
      <c r="C24" s="13">
        <v>6709.5</v>
      </c>
      <c r="D24" s="13">
        <v>2090</v>
      </c>
      <c r="E24" s="13">
        <v>2816.2</v>
      </c>
      <c r="F24" s="13">
        <v>1886</v>
      </c>
      <c r="G24" s="14">
        <v>664.5</v>
      </c>
      <c r="H24" s="13">
        <v>2710.6</v>
      </c>
      <c r="I24" s="14">
        <v>228</v>
      </c>
      <c r="J24" s="13">
        <v>6268533</v>
      </c>
    </row>
    <row r="25" spans="1:10" s="3" customFormat="1" ht="10.9" customHeight="1">
      <c r="A25" s="8">
        <v>1995</v>
      </c>
      <c r="B25" s="15">
        <v>16347.5</v>
      </c>
      <c r="C25" s="15">
        <v>6284.8</v>
      </c>
      <c r="D25" s="15">
        <v>1753.1</v>
      </c>
      <c r="E25" s="15">
        <v>2399.6</v>
      </c>
      <c r="F25" s="15">
        <v>1856.8</v>
      </c>
      <c r="G25" s="16">
        <v>647</v>
      </c>
      <c r="H25" s="15">
        <v>2991.8</v>
      </c>
      <c r="I25" s="16">
        <v>204.7</v>
      </c>
      <c r="J25" s="15">
        <v>6815962</v>
      </c>
    </row>
    <row r="26" spans="1:10" s="3" customFormat="1" ht="10.9" customHeight="1">
      <c r="A26" s="8">
        <v>1996</v>
      </c>
      <c r="B26" s="15">
        <v>16102.7</v>
      </c>
      <c r="C26" s="15">
        <v>6312.5</v>
      </c>
      <c r="D26" s="15">
        <v>1872.8</v>
      </c>
      <c r="E26" s="15">
        <v>2274.8000000000002</v>
      </c>
      <c r="F26" s="15">
        <v>1581.7</v>
      </c>
      <c r="G26" s="16">
        <v>603.9</v>
      </c>
      <c r="H26" s="15">
        <v>3043.1</v>
      </c>
      <c r="I26" s="16">
        <v>180.3</v>
      </c>
      <c r="J26" s="15">
        <v>7265788</v>
      </c>
    </row>
    <row r="27" spans="1:10" s="3" customFormat="1" ht="10.9" customHeight="1">
      <c r="A27" s="8">
        <v>1997</v>
      </c>
      <c r="B27" s="15">
        <v>18400.2</v>
      </c>
      <c r="C27" s="15">
        <v>6642.3</v>
      </c>
      <c r="D27" s="15">
        <v>2130.1999999999998</v>
      </c>
      <c r="E27" s="15">
        <v>2659.8</v>
      </c>
      <c r="F27" s="15">
        <v>1665.8</v>
      </c>
      <c r="G27" s="16">
        <v>699.3</v>
      </c>
      <c r="H27" s="15">
        <v>4034.5</v>
      </c>
      <c r="I27" s="16">
        <v>293.39999999999998</v>
      </c>
      <c r="J27" s="15">
        <v>8189821</v>
      </c>
    </row>
    <row r="28" spans="1:10" s="3" customFormat="1" ht="10.9" customHeight="1">
      <c r="A28" s="8"/>
      <c r="B28" s="15"/>
      <c r="C28" s="15"/>
      <c r="D28" s="15"/>
      <c r="E28" s="15"/>
      <c r="F28" s="15"/>
      <c r="G28" s="16"/>
      <c r="H28" s="15"/>
      <c r="I28" s="16"/>
      <c r="J28" s="15"/>
    </row>
    <row r="29" spans="1:10" s="3" customFormat="1" ht="10.9" customHeight="1">
      <c r="A29" s="8">
        <v>1998</v>
      </c>
      <c r="B29" s="15">
        <v>16551.7</v>
      </c>
      <c r="C29" s="15">
        <v>6513.6</v>
      </c>
      <c r="D29" s="15">
        <v>1844.9</v>
      </c>
      <c r="E29" s="15">
        <v>1911</v>
      </c>
      <c r="F29" s="15">
        <v>1785.6</v>
      </c>
      <c r="G29" s="16">
        <v>711.2</v>
      </c>
      <c r="H29" s="15">
        <v>3314.9</v>
      </c>
      <c r="I29" s="16">
        <v>198.3</v>
      </c>
      <c r="J29" s="15">
        <v>7251032</v>
      </c>
    </row>
    <row r="30" spans="1:10" s="3" customFormat="1" ht="10.9" customHeight="1">
      <c r="A30" s="8">
        <v>1999</v>
      </c>
      <c r="B30" s="15">
        <v>17346.7</v>
      </c>
      <c r="C30" s="15">
        <v>6691.3</v>
      </c>
      <c r="D30" s="15">
        <v>1985.6</v>
      </c>
      <c r="E30" s="15">
        <v>2153.6999999999998</v>
      </c>
      <c r="F30" s="15">
        <v>1886.8</v>
      </c>
      <c r="G30" s="16">
        <v>717.4</v>
      </c>
      <c r="H30" s="15">
        <v>3350.5</v>
      </c>
      <c r="I30" s="16">
        <v>243.5</v>
      </c>
      <c r="J30" s="15">
        <v>8077404</v>
      </c>
    </row>
    <row r="31" spans="1:10" s="3" customFormat="1" ht="10.9" customHeight="1">
      <c r="A31" s="8">
        <v>2000</v>
      </c>
      <c r="B31" s="15">
        <v>18853.599999999999</v>
      </c>
      <c r="C31" s="15">
        <v>7015.4</v>
      </c>
      <c r="D31" s="15">
        <v>1812.2</v>
      </c>
      <c r="E31" s="15">
        <v>3023</v>
      </c>
      <c r="F31" s="15">
        <v>1712.2</v>
      </c>
      <c r="G31" s="16">
        <v>691</v>
      </c>
      <c r="H31" s="15">
        <v>4129.8</v>
      </c>
      <c r="I31" s="16">
        <v>191</v>
      </c>
      <c r="J31" s="15">
        <v>7883036</v>
      </c>
    </row>
    <row r="32" spans="1:10" s="3" customFormat="1" ht="10.9" customHeight="1">
      <c r="A32" s="8">
        <v>2001</v>
      </c>
      <c r="B32" s="15">
        <v>16739.7</v>
      </c>
      <c r="C32" s="15">
        <v>6488.1</v>
      </c>
      <c r="D32" s="15">
        <v>1858.8</v>
      </c>
      <c r="E32" s="15">
        <v>2289.5</v>
      </c>
      <c r="F32" s="15">
        <v>1461.7</v>
      </c>
      <c r="G32" s="16">
        <v>665.4</v>
      </c>
      <c r="H32" s="15">
        <v>3568.4</v>
      </c>
      <c r="I32" s="16">
        <v>168.6</v>
      </c>
      <c r="J32" s="15">
        <v>7918636</v>
      </c>
    </row>
    <row r="33" spans="1:13" s="3" customFormat="1" ht="10.9" customHeight="1">
      <c r="A33" s="8">
        <v>2002</v>
      </c>
      <c r="B33" s="15">
        <v>17122.099999999999</v>
      </c>
      <c r="C33" s="15">
        <v>6549.4</v>
      </c>
      <c r="D33" s="15">
        <v>1727.4</v>
      </c>
      <c r="E33" s="15">
        <v>2581.8000000000002</v>
      </c>
      <c r="F33" s="15">
        <v>1251.2</v>
      </c>
      <c r="G33" s="16">
        <v>590.79999999999995</v>
      </c>
      <c r="H33" s="15">
        <v>3999.3</v>
      </c>
      <c r="I33" s="16">
        <v>138.1</v>
      </c>
      <c r="J33" s="15">
        <v>8137640</v>
      </c>
    </row>
    <row r="34" spans="1:13" s="3" customFormat="1" ht="10.9" customHeight="1">
      <c r="A34" s="8">
        <v>2003</v>
      </c>
      <c r="B34" s="15">
        <v>16847.900000000001</v>
      </c>
      <c r="C34" s="15">
        <v>6671.8</v>
      </c>
      <c r="D34" s="15">
        <v>1762.3</v>
      </c>
      <c r="E34" s="15">
        <v>2293.1999999999998</v>
      </c>
      <c r="F34" s="15">
        <v>1294.9000000000001</v>
      </c>
      <c r="G34" s="16">
        <v>715.8</v>
      </c>
      <c r="H34" s="15">
        <v>3581.7</v>
      </c>
      <c r="I34" s="16">
        <v>218.7</v>
      </c>
      <c r="J34" s="15">
        <v>8434610</v>
      </c>
    </row>
    <row r="35" spans="1:13" s="3" customFormat="1" ht="11.1" customHeight="1">
      <c r="A35" s="8"/>
      <c r="B35" s="15"/>
      <c r="C35" s="15"/>
      <c r="D35" s="15"/>
      <c r="E35" s="15"/>
      <c r="F35" s="15"/>
      <c r="G35" s="16"/>
      <c r="H35" s="15"/>
      <c r="I35" s="16"/>
      <c r="J35" s="15"/>
    </row>
    <row r="36" spans="1:13" s="3" customFormat="1" ht="10.9" customHeight="1">
      <c r="A36" s="8">
        <v>2004</v>
      </c>
      <c r="B36" s="15">
        <v>16822.599999999999</v>
      </c>
      <c r="C36" s="15">
        <v>7167.9</v>
      </c>
      <c r="D36" s="15">
        <v>1709.6</v>
      </c>
      <c r="E36" s="15">
        <v>1424.6</v>
      </c>
      <c r="F36" s="15">
        <v>1418.4</v>
      </c>
      <c r="G36" s="16">
        <v>685.4</v>
      </c>
      <c r="H36" s="15">
        <v>3818.5</v>
      </c>
      <c r="I36" s="16">
        <v>289.8</v>
      </c>
      <c r="J36" s="15">
        <v>8553060</v>
      </c>
    </row>
    <row r="37" spans="1:13" s="3" customFormat="1" ht="10.9" customHeight="1">
      <c r="A37" s="8">
        <v>2005</v>
      </c>
      <c r="B37" s="15">
        <v>18272.2</v>
      </c>
      <c r="C37" s="15">
        <v>7188.2</v>
      </c>
      <c r="D37" s="15">
        <v>1574.5</v>
      </c>
      <c r="E37" s="15">
        <v>2101.4</v>
      </c>
      <c r="F37" s="15">
        <v>1555</v>
      </c>
      <c r="G37" s="16">
        <v>712.3</v>
      </c>
      <c r="H37" s="15">
        <v>4551.2</v>
      </c>
      <c r="I37" s="16">
        <v>277.39999999999998</v>
      </c>
      <c r="J37" s="15">
        <v>9805757</v>
      </c>
    </row>
    <row r="38" spans="1:13" s="3" customFormat="1" ht="10.9" customHeight="1">
      <c r="A38" s="8">
        <v>2006</v>
      </c>
      <c r="B38" s="15">
        <v>16815.7</v>
      </c>
      <c r="C38" s="15">
        <v>6930</v>
      </c>
      <c r="D38" s="15">
        <v>1400.3</v>
      </c>
      <c r="E38" s="15">
        <v>2219.4</v>
      </c>
      <c r="F38" s="15">
        <v>1256.4000000000001</v>
      </c>
      <c r="G38" s="16">
        <v>710.2</v>
      </c>
      <c r="H38" s="15">
        <v>3725.6</v>
      </c>
      <c r="I38" s="16">
        <v>234.5</v>
      </c>
      <c r="J38" s="15">
        <v>10510417</v>
      </c>
    </row>
    <row r="39" spans="1:13" s="3" customFormat="1" ht="10.9" customHeight="1">
      <c r="A39" s="8">
        <v>2007</v>
      </c>
      <c r="B39" s="15">
        <v>17047.5</v>
      </c>
      <c r="C39" s="15">
        <v>7012.9</v>
      </c>
      <c r="D39" s="15">
        <v>1453</v>
      </c>
      <c r="E39" s="15">
        <v>2030.3</v>
      </c>
      <c r="F39" s="15">
        <v>1276.9000000000001</v>
      </c>
      <c r="G39" s="15">
        <v>748.1</v>
      </c>
      <c r="H39" s="15">
        <v>3920.8</v>
      </c>
      <c r="I39" s="16">
        <v>277.8</v>
      </c>
      <c r="J39" s="15">
        <v>11436449</v>
      </c>
    </row>
    <row r="40" spans="1:13" s="3" customFormat="1" ht="10.9" customHeight="1">
      <c r="A40" s="8">
        <v>2008</v>
      </c>
      <c r="B40" s="29">
        <v>17558.3</v>
      </c>
      <c r="C40" s="29">
        <v>7203.3</v>
      </c>
      <c r="D40" s="29">
        <v>1406.4</v>
      </c>
      <c r="E40" s="29">
        <v>2412.6999999999998</v>
      </c>
      <c r="F40" s="29">
        <v>1228</v>
      </c>
      <c r="G40" s="29">
        <v>681.5</v>
      </c>
      <c r="H40" s="29">
        <v>3943.9</v>
      </c>
      <c r="I40" s="30">
        <v>289.2</v>
      </c>
      <c r="J40" s="29">
        <v>11547473</v>
      </c>
      <c r="K40" s="31"/>
    </row>
    <row r="41" spans="1:13" s="3" customFormat="1" ht="10.9" customHeight="1">
      <c r="A41" s="8">
        <v>2009</v>
      </c>
      <c r="B41" s="29">
        <v>18020.8</v>
      </c>
      <c r="C41" s="29">
        <v>7513.6</v>
      </c>
      <c r="D41" s="29">
        <v>1393.7</v>
      </c>
      <c r="E41" s="29">
        <v>2148.3000000000002</v>
      </c>
      <c r="F41" s="29">
        <v>1235.0999999999999</v>
      </c>
      <c r="G41" s="29">
        <v>742.3</v>
      </c>
      <c r="H41" s="29">
        <v>4373.3</v>
      </c>
      <c r="I41" s="30">
        <v>268.8</v>
      </c>
      <c r="J41" s="29">
        <v>12232459</v>
      </c>
      <c r="K41" s="31"/>
    </row>
    <row r="42" spans="1:13" s="3" customFormat="1" ht="10.9" customHeight="1">
      <c r="A42" s="8">
        <v>2010</v>
      </c>
      <c r="B42" s="522">
        <v>17835.3</v>
      </c>
      <c r="C42" s="29">
        <v>7413.8</v>
      </c>
      <c r="D42" s="29">
        <v>1386</v>
      </c>
      <c r="E42" s="29">
        <v>2317.8000000000002</v>
      </c>
      <c r="F42" s="29">
        <v>1103.0999999999999</v>
      </c>
      <c r="G42" s="29">
        <v>705.9</v>
      </c>
      <c r="H42" s="29">
        <v>4270.6000000000004</v>
      </c>
      <c r="I42" s="30">
        <v>297.7</v>
      </c>
      <c r="J42" s="522">
        <v>12751568</v>
      </c>
      <c r="K42" s="31"/>
      <c r="M42" s="507"/>
    </row>
    <row r="43" spans="1:13" s="3" customFormat="1" ht="10.9" customHeight="1">
      <c r="A43" s="8">
        <v>2011</v>
      </c>
      <c r="B43" s="522">
        <v>18111.2</v>
      </c>
      <c r="C43" s="29">
        <v>7665.5</v>
      </c>
      <c r="D43" s="29">
        <v>1300.5</v>
      </c>
      <c r="E43" s="29">
        <v>2398.6</v>
      </c>
      <c r="F43" s="29">
        <v>1153.2</v>
      </c>
      <c r="G43" s="29">
        <v>736.6</v>
      </c>
      <c r="H43" s="29">
        <v>4155.1000000000004</v>
      </c>
      <c r="I43" s="30">
        <v>316</v>
      </c>
      <c r="J43" s="522">
        <v>13886156</v>
      </c>
      <c r="K43" s="31"/>
      <c r="M43" s="507"/>
    </row>
    <row r="44" spans="1:13" s="3" customFormat="1" ht="12.6" customHeight="1">
      <c r="A44" s="28" t="s">
        <v>395</v>
      </c>
      <c r="B44" s="522">
        <v>17634.8</v>
      </c>
      <c r="C44" s="32">
        <v>7443.1</v>
      </c>
      <c r="D44" s="32">
        <v>1100.3</v>
      </c>
      <c r="E44" s="32">
        <v>2090.6</v>
      </c>
      <c r="F44" s="32">
        <v>1212.5999999999999</v>
      </c>
      <c r="G44" s="32">
        <v>707.4</v>
      </c>
      <c r="H44" s="32">
        <v>4706.8</v>
      </c>
      <c r="I44" s="33">
        <v>374</v>
      </c>
      <c r="J44" s="522">
        <v>15611441</v>
      </c>
      <c r="K44" s="31"/>
      <c r="M44" s="507"/>
    </row>
    <row r="45" spans="1:13" s="3" customFormat="1" ht="10.9" customHeight="1">
      <c r="A45" s="8">
        <v>2013</v>
      </c>
      <c r="B45" s="522">
        <v>19433.3</v>
      </c>
      <c r="C45" s="32">
        <v>7823.9</v>
      </c>
      <c r="D45" s="32">
        <v>1396.1</v>
      </c>
      <c r="E45" s="32">
        <v>2321.4</v>
      </c>
      <c r="F45" s="32">
        <v>1636.2</v>
      </c>
      <c r="G45" s="32">
        <v>896.2</v>
      </c>
      <c r="H45" s="32">
        <v>5067.6000000000004</v>
      </c>
      <c r="I45" s="33">
        <v>405.5</v>
      </c>
      <c r="J45" s="522">
        <v>16220440</v>
      </c>
      <c r="K45" s="31"/>
      <c r="M45" s="507"/>
    </row>
    <row r="46" spans="1:13" s="3" customFormat="1" ht="10.9" customHeight="1">
      <c r="A46" s="8">
        <v>2014</v>
      </c>
      <c r="B46" s="523">
        <v>19151.3</v>
      </c>
      <c r="C46" s="210">
        <v>8291</v>
      </c>
      <c r="D46" s="210">
        <v>1221.4000000000001</v>
      </c>
      <c r="E46" s="210">
        <v>2194</v>
      </c>
      <c r="F46" s="210">
        <v>1637.6</v>
      </c>
      <c r="G46" s="210">
        <v>897.3</v>
      </c>
      <c r="H46" s="210">
        <v>4526</v>
      </c>
      <c r="I46" s="269">
        <v>459.2</v>
      </c>
      <c r="J46" s="523">
        <v>16410049</v>
      </c>
      <c r="M46" s="507"/>
    </row>
    <row r="47" spans="1:13" s="3" customFormat="1" ht="10.9" customHeight="1">
      <c r="A47" s="8">
        <v>2015</v>
      </c>
      <c r="B47" s="523">
        <v>18333.599999999999</v>
      </c>
      <c r="C47" s="210">
        <v>7695</v>
      </c>
      <c r="D47" s="210">
        <v>1258</v>
      </c>
      <c r="E47" s="210">
        <v>2323</v>
      </c>
      <c r="F47" s="210">
        <v>1397.2</v>
      </c>
      <c r="G47" s="210">
        <v>877.3</v>
      </c>
      <c r="H47" s="210">
        <v>4254.7</v>
      </c>
      <c r="I47" s="269">
        <v>530.29999999999995</v>
      </c>
      <c r="J47" s="523">
        <v>16602493</v>
      </c>
      <c r="M47" s="507"/>
    </row>
    <row r="48" spans="1:13" s="3" customFormat="1" ht="10.9" customHeight="1">
      <c r="A48" s="8">
        <v>2016</v>
      </c>
      <c r="B48" s="523">
        <v>18597.815999999999</v>
      </c>
      <c r="C48" s="210">
        <v>7915.5</v>
      </c>
      <c r="D48" s="210">
        <v>1232.0999999999999</v>
      </c>
      <c r="E48" s="210">
        <v>1858.3</v>
      </c>
      <c r="F48" s="210">
        <v>1547.2</v>
      </c>
      <c r="G48" s="210">
        <v>898.1</v>
      </c>
      <c r="H48" s="210">
        <v>4667.8</v>
      </c>
      <c r="I48" s="269">
        <v>478.9</v>
      </c>
      <c r="J48" s="523">
        <v>17571574</v>
      </c>
      <c r="M48" s="507"/>
    </row>
    <row r="49" spans="1:19" s="3" customFormat="1" ht="10.9" customHeight="1">
      <c r="A49" s="8">
        <v>2017</v>
      </c>
      <c r="B49" s="523">
        <v>18312.899000000001</v>
      </c>
      <c r="C49" s="210">
        <v>7908.7</v>
      </c>
      <c r="D49" s="210">
        <v>1185.8</v>
      </c>
      <c r="E49" s="210">
        <v>1777.5</v>
      </c>
      <c r="F49" s="210">
        <v>1497.5</v>
      </c>
      <c r="G49" s="210">
        <v>746.3</v>
      </c>
      <c r="H49" s="210">
        <v>4663</v>
      </c>
      <c r="I49" s="269">
        <v>534.20000000000005</v>
      </c>
      <c r="J49" s="523">
        <v>18032949</v>
      </c>
      <c r="M49" s="507"/>
    </row>
    <row r="50" spans="1:19" s="3" customFormat="1" ht="12.95" customHeight="1">
      <c r="A50" s="520">
        <v>2018</v>
      </c>
      <c r="B50" s="524">
        <v>17617.867999999999</v>
      </c>
      <c r="C50" s="525">
        <v>5</v>
      </c>
      <c r="D50" s="525">
        <v>5</v>
      </c>
      <c r="E50" s="525">
        <v>5</v>
      </c>
      <c r="F50" s="525">
        <v>5</v>
      </c>
      <c r="G50" s="525">
        <v>5</v>
      </c>
      <c r="H50" s="525">
        <v>5</v>
      </c>
      <c r="I50" s="525">
        <v>5</v>
      </c>
      <c r="J50" s="524">
        <v>16466042</v>
      </c>
      <c r="M50" s="507"/>
    </row>
    <row r="51" spans="1:19" s="3" customFormat="1" ht="10.9" customHeight="1">
      <c r="A51" s="19" t="s">
        <v>15</v>
      </c>
      <c r="B51" s="15"/>
      <c r="C51" s="15"/>
      <c r="D51" s="15"/>
      <c r="E51" s="15"/>
      <c r="F51" s="15"/>
      <c r="G51" s="16"/>
      <c r="H51" s="15"/>
      <c r="I51" s="16"/>
      <c r="J51" s="15"/>
    </row>
    <row r="52" spans="1:19" s="22" customFormat="1" ht="10.5">
      <c r="A52" s="20" t="s">
        <v>19</v>
      </c>
      <c r="B52" s="21"/>
      <c r="C52" s="21"/>
      <c r="D52" s="21"/>
      <c r="E52" s="21"/>
      <c r="F52" s="21"/>
      <c r="G52" s="21"/>
      <c r="H52" s="21"/>
      <c r="I52" s="21"/>
      <c r="J52" s="21"/>
    </row>
    <row r="53" spans="1:19" s="22" customFormat="1" ht="10.5">
      <c r="A53" s="20" t="s">
        <v>13</v>
      </c>
      <c r="B53" s="21"/>
      <c r="C53" s="21"/>
      <c r="D53" s="21"/>
      <c r="E53" s="21"/>
      <c r="F53" s="21"/>
      <c r="G53" s="21"/>
      <c r="H53" s="21"/>
      <c r="I53" s="21"/>
      <c r="J53" s="21"/>
    </row>
    <row r="54" spans="1:19" s="22" customFormat="1" ht="10.5">
      <c r="A54" s="20" t="s">
        <v>20</v>
      </c>
      <c r="B54" s="21"/>
      <c r="C54" s="21"/>
      <c r="D54" s="21"/>
      <c r="E54" s="21"/>
      <c r="F54" s="21"/>
      <c r="G54" s="21"/>
      <c r="H54" s="21"/>
      <c r="I54" s="21"/>
      <c r="J54" s="21"/>
    </row>
    <row r="55" spans="1:19" s="22" customFormat="1" ht="10.5">
      <c r="A55" s="20" t="s">
        <v>21</v>
      </c>
      <c r="B55" s="21"/>
      <c r="C55" s="21"/>
      <c r="D55" s="21"/>
      <c r="E55" s="21"/>
      <c r="F55" s="21"/>
      <c r="G55" s="21"/>
      <c r="H55" s="21"/>
      <c r="I55" s="21"/>
      <c r="J55" s="21"/>
    </row>
    <row r="56" spans="1:19" s="22" customFormat="1" ht="10.5">
      <c r="A56" s="20" t="s">
        <v>412</v>
      </c>
      <c r="B56" s="21"/>
      <c r="C56" s="21"/>
      <c r="D56" s="21"/>
      <c r="E56" s="21"/>
      <c r="F56" s="21"/>
      <c r="G56" s="21"/>
      <c r="H56" s="21"/>
      <c r="I56" s="21"/>
      <c r="J56" s="21"/>
    </row>
    <row r="57" spans="1:19" s="22" customFormat="1" ht="10.5">
      <c r="A57" s="23" t="s">
        <v>14</v>
      </c>
      <c r="B57" s="21"/>
      <c r="C57" s="21"/>
      <c r="D57" s="21"/>
      <c r="E57" s="21"/>
      <c r="F57" s="21"/>
      <c r="G57" s="21"/>
      <c r="H57" s="21"/>
      <c r="I57" s="21"/>
      <c r="J57" s="21"/>
    </row>
    <row r="58" spans="1:19" s="22" customFormat="1" ht="10.5">
      <c r="A58" s="20"/>
      <c r="B58" s="21"/>
      <c r="C58" s="21"/>
      <c r="D58" s="21"/>
      <c r="E58" s="21"/>
      <c r="F58" s="21"/>
      <c r="G58" s="21"/>
      <c r="H58" s="21"/>
      <c r="I58" s="21"/>
      <c r="J58" s="21"/>
    </row>
    <row r="59" spans="1:19" s="22" customFormat="1" ht="10.5">
      <c r="B59" s="21"/>
      <c r="C59" s="21"/>
      <c r="D59" s="21"/>
      <c r="E59" s="21"/>
      <c r="F59" s="21"/>
      <c r="G59" s="21"/>
      <c r="H59" s="21"/>
      <c r="I59" s="21"/>
      <c r="J59" s="21"/>
    </row>
    <row r="60" spans="1:19" ht="2.25" customHeight="1">
      <c r="A60" s="24"/>
      <c r="B60" s="24"/>
      <c r="C60" s="24"/>
      <c r="D60" s="24"/>
      <c r="E60" s="24"/>
      <c r="F60" s="24"/>
      <c r="G60" s="24"/>
      <c r="H60" s="24"/>
      <c r="I60" s="24"/>
      <c r="J60" s="24"/>
    </row>
    <row r="62" spans="1:19">
      <c r="I62" s="25"/>
      <c r="J62" s="25"/>
      <c r="K62" s="25"/>
      <c r="L62" s="25"/>
      <c r="M62" s="25"/>
      <c r="N62" s="25"/>
      <c r="O62" s="25"/>
      <c r="P62" s="25"/>
      <c r="Q62" s="25"/>
      <c r="R62" s="25"/>
      <c r="S62" s="25"/>
    </row>
  </sheetData>
  <mergeCells count="1">
    <mergeCell ref="D3:I3"/>
  </mergeCells>
  <pageMargins left="0.66700000000000004" right="0.66700000000000004" top="0.66700000000000004" bottom="0.72" header="0" footer="0"/>
  <pageSetup scale="92" firstPageNumber="38" orientation="portrait" useFirstPageNumber="1" r:id="rId1"/>
  <headerFooter alignWithMargins="0"/>
  <ignoredErrors>
    <ignoredError sqref="J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49"/>
  <sheetViews>
    <sheetView showGridLines="0" zoomScaleNormal="100" workbookViewId="0">
      <pane xSplit="1" ySplit="4" topLeftCell="B40" activePane="bottomRight" state="frozen"/>
      <selection pane="topRight" activeCell="B1" sqref="B1"/>
      <selection pane="bottomLeft" activeCell="A5" sqref="A5"/>
      <selection pane="bottomRight" activeCell="C54" sqref="C54"/>
    </sheetView>
  </sheetViews>
  <sheetFormatPr defaultColWidth="9.7109375" defaultRowHeight="12"/>
  <cols>
    <col min="1" max="1" width="16.5703125" customWidth="1"/>
    <col min="2" max="5" width="20.5703125" customWidth="1"/>
  </cols>
  <sheetData>
    <row r="1" spans="1:5">
      <c r="A1" s="110" t="s">
        <v>235</v>
      </c>
      <c r="B1" s="2"/>
      <c r="C1" s="2"/>
      <c r="D1" s="2"/>
      <c r="E1" s="2"/>
    </row>
    <row r="2" spans="1:5">
      <c r="A2" s="312" t="s">
        <v>2</v>
      </c>
      <c r="B2" s="312" t="s">
        <v>236</v>
      </c>
      <c r="C2" s="312" t="s">
        <v>237</v>
      </c>
      <c r="D2" s="312" t="s">
        <v>125</v>
      </c>
      <c r="E2" s="312" t="s">
        <v>136</v>
      </c>
    </row>
    <row r="3" spans="1:5" ht="3.95" customHeight="1">
      <c r="A3" s="8"/>
      <c r="B3" s="8"/>
      <c r="C3" s="8"/>
      <c r="D3" s="8"/>
      <c r="E3" s="8"/>
    </row>
    <row r="4" spans="1:5">
      <c r="A4" s="5"/>
      <c r="B4" s="89" t="s">
        <v>187</v>
      </c>
      <c r="C4" s="89" t="s">
        <v>137</v>
      </c>
      <c r="D4" s="89" t="s">
        <v>98</v>
      </c>
      <c r="E4" s="12" t="s">
        <v>188</v>
      </c>
    </row>
    <row r="5" spans="1:5" ht="3" customHeight="1">
      <c r="A5" s="5"/>
      <c r="B5" s="4"/>
      <c r="C5" s="4"/>
      <c r="D5" s="4"/>
      <c r="E5" s="4"/>
    </row>
    <row r="6" spans="1:5" ht="10.15" customHeight="1">
      <c r="A6" s="5">
        <v>1980</v>
      </c>
      <c r="B6" s="313">
        <v>1600</v>
      </c>
      <c r="C6" s="314">
        <v>5300</v>
      </c>
      <c r="D6" s="315">
        <v>2400</v>
      </c>
      <c r="E6" s="314">
        <v>10080</v>
      </c>
    </row>
    <row r="7" spans="1:5" ht="10.15" customHeight="1">
      <c r="A7" s="5">
        <v>1981</v>
      </c>
      <c r="B7" s="313">
        <v>3000</v>
      </c>
      <c r="C7" s="314">
        <v>6900</v>
      </c>
      <c r="D7" s="315">
        <v>2000</v>
      </c>
      <c r="E7" s="314">
        <v>11000</v>
      </c>
    </row>
    <row r="8" spans="1:5" ht="10.15" customHeight="1">
      <c r="A8" s="5">
        <v>1982</v>
      </c>
      <c r="B8" s="313">
        <v>3400</v>
      </c>
      <c r="C8" s="314">
        <v>15500</v>
      </c>
      <c r="D8" s="315">
        <v>920</v>
      </c>
      <c r="E8" s="314">
        <v>10580</v>
      </c>
    </row>
    <row r="9" spans="1:5" ht="10.15" customHeight="1">
      <c r="A9" s="5">
        <v>1983</v>
      </c>
      <c r="B9" s="313">
        <v>3100</v>
      </c>
      <c r="C9" s="314">
        <v>13500</v>
      </c>
      <c r="D9" s="315">
        <v>1240</v>
      </c>
      <c r="E9" s="314">
        <v>14260</v>
      </c>
    </row>
    <row r="10" spans="1:5" ht="10.15" customHeight="1">
      <c r="A10" s="5">
        <v>1984</v>
      </c>
      <c r="B10" s="313">
        <v>3800</v>
      </c>
      <c r="C10" s="314">
        <v>18000</v>
      </c>
      <c r="D10" s="315">
        <v>1070</v>
      </c>
      <c r="E10" s="314">
        <v>17762</v>
      </c>
    </row>
    <row r="11" spans="1:5" ht="10.15" customHeight="1">
      <c r="A11" s="5">
        <v>1985</v>
      </c>
      <c r="B11" s="313">
        <v>4800</v>
      </c>
      <c r="C11" s="314">
        <v>22000</v>
      </c>
      <c r="D11" s="315">
        <v>813</v>
      </c>
      <c r="E11" s="314">
        <v>16667</v>
      </c>
    </row>
    <row r="12" spans="1:5" ht="3" customHeight="1">
      <c r="A12" s="5"/>
      <c r="B12" s="313"/>
      <c r="C12" s="314"/>
      <c r="D12" s="315"/>
      <c r="E12" s="314"/>
    </row>
    <row r="13" spans="1:5" ht="10.15" customHeight="1">
      <c r="A13" s="5">
        <v>1986</v>
      </c>
      <c r="B13" s="313">
        <v>5600</v>
      </c>
      <c r="C13" s="314">
        <v>24300</v>
      </c>
      <c r="D13" s="315">
        <v>1030</v>
      </c>
      <c r="E13" s="314">
        <v>24102</v>
      </c>
    </row>
    <row r="14" spans="1:5" ht="10.15" customHeight="1">
      <c r="A14" s="5">
        <v>1987</v>
      </c>
      <c r="B14" s="313">
        <v>6800</v>
      </c>
      <c r="C14" s="314">
        <v>29000</v>
      </c>
      <c r="D14" s="315">
        <v>710</v>
      </c>
      <c r="E14" s="314">
        <v>18886</v>
      </c>
    </row>
    <row r="15" spans="1:5" ht="10.15" customHeight="1">
      <c r="A15" s="5">
        <v>1988</v>
      </c>
      <c r="B15" s="313">
        <v>7100</v>
      </c>
      <c r="C15" s="314">
        <v>32700</v>
      </c>
      <c r="D15" s="315">
        <v>760</v>
      </c>
      <c r="E15" s="314">
        <v>22420</v>
      </c>
    </row>
    <row r="16" spans="1:5" ht="10.15" customHeight="1">
      <c r="A16" s="5">
        <v>1989</v>
      </c>
      <c r="B16" s="313">
        <v>7200</v>
      </c>
      <c r="C16" s="314">
        <v>40000</v>
      </c>
      <c r="D16" s="315">
        <v>400</v>
      </c>
      <c r="E16" s="314">
        <v>14800</v>
      </c>
    </row>
    <row r="17" spans="1:19" ht="10.15" customHeight="1">
      <c r="A17" s="5">
        <v>1990</v>
      </c>
      <c r="B17" s="313">
        <v>7300</v>
      </c>
      <c r="C17" s="314">
        <v>39000</v>
      </c>
      <c r="D17" s="315">
        <v>415</v>
      </c>
      <c r="E17" s="314">
        <v>14110</v>
      </c>
    </row>
    <row r="18" spans="1:19" ht="10.15" customHeight="1">
      <c r="A18" s="5">
        <v>1991</v>
      </c>
      <c r="B18" s="313">
        <v>7300</v>
      </c>
      <c r="C18" s="314">
        <v>29600</v>
      </c>
      <c r="D18" s="315">
        <v>820</v>
      </c>
      <c r="E18" s="314">
        <v>21976</v>
      </c>
    </row>
    <row r="19" spans="1:19" ht="3" customHeight="1">
      <c r="A19" s="5"/>
      <c r="B19" s="313"/>
      <c r="C19" s="314"/>
      <c r="D19" s="315"/>
      <c r="E19" s="314"/>
    </row>
    <row r="20" spans="1:19" ht="10.15" customHeight="1">
      <c r="A20" s="5">
        <v>1992</v>
      </c>
      <c r="B20" s="313">
        <v>7300</v>
      </c>
      <c r="C20" s="314">
        <v>52300</v>
      </c>
      <c r="D20" s="315">
        <v>290</v>
      </c>
      <c r="E20" s="314">
        <v>13833</v>
      </c>
    </row>
    <row r="21" spans="1:19" ht="10.15" customHeight="1">
      <c r="A21" s="5">
        <v>1993</v>
      </c>
      <c r="B21" s="313">
        <v>6900</v>
      </c>
      <c r="C21" s="314">
        <v>49200</v>
      </c>
      <c r="D21" s="315">
        <v>370</v>
      </c>
      <c r="E21" s="314">
        <v>16502</v>
      </c>
    </row>
    <row r="22" spans="1:19" ht="10.15" customHeight="1">
      <c r="A22" s="5">
        <v>1994</v>
      </c>
      <c r="B22" s="313">
        <v>6500</v>
      </c>
      <c r="C22" s="314">
        <v>39400</v>
      </c>
      <c r="D22" s="315">
        <v>491</v>
      </c>
      <c r="E22" s="314">
        <v>18413</v>
      </c>
    </row>
    <row r="23" spans="1:19" ht="10.15" customHeight="1">
      <c r="A23" s="8">
        <v>1995</v>
      </c>
      <c r="B23" s="316">
        <v>6100</v>
      </c>
      <c r="C23" s="317">
        <v>37800</v>
      </c>
      <c r="D23" s="318">
        <v>459</v>
      </c>
      <c r="E23" s="317">
        <v>15434</v>
      </c>
      <c r="F23" s="167"/>
      <c r="G23" s="167"/>
      <c r="H23" s="167"/>
      <c r="I23" s="167"/>
      <c r="J23" s="167"/>
      <c r="K23" s="167"/>
      <c r="L23" s="167"/>
      <c r="M23" s="167"/>
      <c r="N23" s="167"/>
      <c r="O23" s="167"/>
      <c r="P23" s="167"/>
      <c r="Q23" s="167"/>
      <c r="R23" s="167"/>
      <c r="S23" s="167"/>
    </row>
    <row r="24" spans="1:19" ht="10.15" customHeight="1">
      <c r="A24" s="8">
        <v>1996</v>
      </c>
      <c r="B24" s="316">
        <v>5700</v>
      </c>
      <c r="C24" s="317">
        <v>31500</v>
      </c>
      <c r="D24" s="318">
        <v>470</v>
      </c>
      <c r="E24" s="317">
        <v>13157</v>
      </c>
    </row>
    <row r="25" spans="1:19" ht="10.15" customHeight="1">
      <c r="A25" s="8">
        <v>1997</v>
      </c>
      <c r="B25" s="316">
        <v>5300</v>
      </c>
      <c r="C25" s="317">
        <v>35000</v>
      </c>
      <c r="D25" s="318">
        <v>518</v>
      </c>
      <c r="E25" s="317">
        <v>16483</v>
      </c>
    </row>
    <row r="26" spans="1:19" ht="3" customHeight="1">
      <c r="A26" s="8"/>
      <c r="B26" s="316"/>
      <c r="C26" s="317"/>
      <c r="D26" s="318"/>
      <c r="E26" s="317"/>
    </row>
    <row r="27" spans="1:19" ht="10.15" customHeight="1">
      <c r="A27" s="8">
        <v>1998</v>
      </c>
      <c r="B27" s="316">
        <v>5300</v>
      </c>
      <c r="C27" s="317">
        <v>36600</v>
      </c>
      <c r="D27" s="318">
        <v>744</v>
      </c>
      <c r="E27" s="317">
        <v>24544</v>
      </c>
    </row>
    <row r="28" spans="1:19" ht="10.15" customHeight="1">
      <c r="A28" s="8">
        <v>1999</v>
      </c>
      <c r="B28" s="316">
        <v>5300</v>
      </c>
      <c r="C28" s="317">
        <v>27000</v>
      </c>
      <c r="D28" s="318">
        <v>634</v>
      </c>
      <c r="E28" s="317">
        <v>15215</v>
      </c>
    </row>
    <row r="29" spans="1:19" ht="10.15" customHeight="1">
      <c r="A29" s="8">
        <v>2000</v>
      </c>
      <c r="B29" s="316">
        <v>5300</v>
      </c>
      <c r="C29" s="317">
        <v>34000</v>
      </c>
      <c r="D29" s="318">
        <v>455</v>
      </c>
      <c r="E29" s="317">
        <v>13888</v>
      </c>
    </row>
    <row r="30" spans="1:19" ht="10.15" customHeight="1">
      <c r="A30" s="8">
        <v>2001</v>
      </c>
      <c r="B30" s="316">
        <v>4900</v>
      </c>
      <c r="C30" s="317">
        <v>25800</v>
      </c>
      <c r="D30" s="318">
        <v>667</v>
      </c>
      <c r="E30" s="317">
        <v>15340</v>
      </c>
    </row>
    <row r="31" spans="1:19" ht="10.15" customHeight="1">
      <c r="A31" s="8">
        <v>2002</v>
      </c>
      <c r="B31" s="316">
        <v>4500</v>
      </c>
      <c r="C31" s="317">
        <v>26100</v>
      </c>
      <c r="D31" s="318">
        <v>783</v>
      </c>
      <c r="E31" s="317">
        <v>18097</v>
      </c>
    </row>
    <row r="32" spans="1:19" ht="10.15" customHeight="1">
      <c r="A32" s="8">
        <v>2003</v>
      </c>
      <c r="B32" s="316">
        <v>4500</v>
      </c>
      <c r="C32" s="317">
        <v>25400</v>
      </c>
      <c r="D32" s="318">
        <v>853</v>
      </c>
      <c r="E32" s="317">
        <v>20472</v>
      </c>
    </row>
    <row r="33" spans="1:5" ht="3" customHeight="1">
      <c r="A33" s="8"/>
      <c r="B33" s="316"/>
      <c r="C33" s="317"/>
      <c r="D33" s="318"/>
      <c r="E33" s="317"/>
    </row>
    <row r="34" spans="1:5" ht="10.15" customHeight="1">
      <c r="A34" s="8">
        <v>2004</v>
      </c>
      <c r="B34" s="316">
        <v>4500</v>
      </c>
      <c r="C34" s="317">
        <v>26700</v>
      </c>
      <c r="D34" s="318">
        <v>809</v>
      </c>
      <c r="E34" s="317">
        <v>19977</v>
      </c>
    </row>
    <row r="35" spans="1:5" ht="10.15" customHeight="1">
      <c r="A35" s="8">
        <v>2005</v>
      </c>
      <c r="B35" s="316">
        <v>4500</v>
      </c>
      <c r="C35" s="317">
        <v>37200</v>
      </c>
      <c r="D35" s="318">
        <v>620</v>
      </c>
      <c r="E35" s="317">
        <v>22461</v>
      </c>
    </row>
    <row r="36" spans="1:5" ht="10.15" customHeight="1">
      <c r="A36" s="8">
        <v>2006</v>
      </c>
      <c r="B36" s="316">
        <v>4200</v>
      </c>
      <c r="C36" s="317">
        <v>26100</v>
      </c>
      <c r="D36" s="318">
        <v>911</v>
      </c>
      <c r="E36" s="317">
        <v>23148</v>
      </c>
    </row>
    <row r="37" spans="1:5" ht="10.15" customHeight="1">
      <c r="A37" s="8">
        <v>2007</v>
      </c>
      <c r="B37" s="316">
        <v>4200</v>
      </c>
      <c r="C37" s="317">
        <v>24500</v>
      </c>
      <c r="D37" s="318">
        <v>950</v>
      </c>
      <c r="E37" s="317">
        <v>22517</v>
      </c>
    </row>
    <row r="38" spans="1:5" ht="10.15" customHeight="1">
      <c r="A38" s="8">
        <v>2008</v>
      </c>
      <c r="B38" s="316">
        <v>4200</v>
      </c>
      <c r="C38" s="317">
        <v>23000</v>
      </c>
      <c r="D38" s="318">
        <v>888</v>
      </c>
      <c r="E38" s="317">
        <v>19545</v>
      </c>
    </row>
    <row r="39" spans="1:5" ht="10.15" customHeight="1">
      <c r="A39" s="8">
        <v>2009</v>
      </c>
      <c r="B39" s="316">
        <v>4200</v>
      </c>
      <c r="C39" s="317">
        <v>25600</v>
      </c>
      <c r="D39" s="318">
        <v>847</v>
      </c>
      <c r="E39" s="317">
        <v>21084</v>
      </c>
    </row>
    <row r="40" spans="1:5" ht="10.15" customHeight="1">
      <c r="A40" s="8">
        <v>2010</v>
      </c>
      <c r="B40" s="316">
        <v>4200</v>
      </c>
      <c r="C40" s="317">
        <v>32700</v>
      </c>
      <c r="D40" s="318">
        <v>768</v>
      </c>
      <c r="E40" s="317">
        <v>24961</v>
      </c>
    </row>
    <row r="41" spans="1:5" ht="10.15" customHeight="1">
      <c r="A41" s="8">
        <v>2011</v>
      </c>
      <c r="B41" s="316">
        <v>4000</v>
      </c>
      <c r="C41" s="317">
        <v>37700</v>
      </c>
      <c r="D41" s="318">
        <v>775</v>
      </c>
      <c r="E41" s="317">
        <v>28439</v>
      </c>
    </row>
    <row r="42" spans="1:5" ht="10.15" customHeight="1">
      <c r="A42" s="8">
        <v>2012</v>
      </c>
      <c r="B42" s="316">
        <v>3700</v>
      </c>
      <c r="C42" s="317">
        <v>29600</v>
      </c>
      <c r="D42" s="319">
        <v>1020</v>
      </c>
      <c r="E42" s="317">
        <v>27508</v>
      </c>
    </row>
    <row r="43" spans="1:5" ht="10.15" customHeight="1">
      <c r="A43" s="8">
        <v>2013</v>
      </c>
      <c r="B43" s="316">
        <v>3800</v>
      </c>
      <c r="C43" s="317">
        <v>27600</v>
      </c>
      <c r="D43" s="319">
        <v>1110</v>
      </c>
      <c r="E43" s="320">
        <v>29812</v>
      </c>
    </row>
    <row r="44" spans="1:5" ht="10.15" customHeight="1">
      <c r="A44" s="8">
        <v>2014</v>
      </c>
      <c r="B44" s="316">
        <v>3700</v>
      </c>
      <c r="C44" s="317">
        <v>28500</v>
      </c>
      <c r="D44" s="319">
        <v>1190</v>
      </c>
      <c r="E44" s="320">
        <v>33333</v>
      </c>
    </row>
    <row r="45" spans="1:5" ht="10.15" customHeight="1">
      <c r="A45" s="8">
        <v>2015</v>
      </c>
      <c r="B45" s="316">
        <v>3500</v>
      </c>
      <c r="C45" s="317">
        <v>20900</v>
      </c>
      <c r="D45" s="319">
        <v>1470</v>
      </c>
      <c r="E45" s="320">
        <v>30723</v>
      </c>
    </row>
    <row r="46" spans="1:5" ht="10.15" customHeight="1">
      <c r="A46" s="8">
        <v>2016</v>
      </c>
      <c r="B46" s="316">
        <v>3900</v>
      </c>
      <c r="C46" s="317">
        <v>28300</v>
      </c>
      <c r="D46" s="319">
        <v>1570</v>
      </c>
      <c r="E46" s="320">
        <v>44431</v>
      </c>
    </row>
    <row r="47" spans="1:5" ht="10.15" customHeight="1">
      <c r="A47" s="8">
        <v>2017</v>
      </c>
      <c r="B47" s="316">
        <v>3600</v>
      </c>
      <c r="C47" s="317">
        <v>33600</v>
      </c>
      <c r="D47" s="319">
        <v>1050</v>
      </c>
      <c r="E47" s="320">
        <v>34860</v>
      </c>
    </row>
    <row r="48" spans="1:5" ht="10.15" customHeight="1">
      <c r="A48" s="535">
        <v>2018</v>
      </c>
      <c r="B48" s="321">
        <v>3900</v>
      </c>
      <c r="C48" s="322">
        <v>37800</v>
      </c>
      <c r="D48" s="323">
        <v>870</v>
      </c>
      <c r="E48" s="324">
        <v>32886</v>
      </c>
    </row>
    <row r="49" spans="1:5" ht="13.15" customHeight="1">
      <c r="A49" s="23" t="s">
        <v>14</v>
      </c>
      <c r="B49" s="4"/>
      <c r="C49" s="4"/>
      <c r="D49" s="4"/>
      <c r="E49" s="4"/>
    </row>
  </sheetData>
  <pageMargins left="0.66700000000000004" right="0.66700000000000004" top="0.66700000000000004" bottom="0.72" header="0" footer="0"/>
  <pageSetup firstPageNumber="5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R58"/>
  <sheetViews>
    <sheetView showGridLines="0" zoomScale="108" zoomScaleNormal="108" workbookViewId="0">
      <pane xSplit="1" ySplit="5" topLeftCell="B21" activePane="bottomRight" state="frozen"/>
      <selection pane="topRight" activeCell="B1" sqref="B1"/>
      <selection pane="bottomLeft" activeCell="A6" sqref="A6"/>
      <selection pane="bottomRight" activeCell="K43" sqref="K43"/>
    </sheetView>
  </sheetViews>
  <sheetFormatPr defaultColWidth="9.7109375" defaultRowHeight="12"/>
  <cols>
    <col min="1" max="1" width="6.5703125" customWidth="1"/>
    <col min="2" max="3" width="15.5703125" customWidth="1"/>
    <col min="4" max="4" width="14.85546875" customWidth="1"/>
    <col min="5" max="5" width="3.7109375" customWidth="1"/>
    <col min="6" max="6" width="15.5703125" customWidth="1"/>
    <col min="7" max="7" width="15" customWidth="1"/>
    <col min="8" max="8" width="15.5703125" customWidth="1"/>
    <col min="9" max="9" width="4.7109375" customWidth="1"/>
  </cols>
  <sheetData>
    <row r="1" spans="1:8">
      <c r="A1" s="1" t="s">
        <v>238</v>
      </c>
      <c r="B1" s="2"/>
      <c r="C1" s="2"/>
      <c r="D1" s="2"/>
      <c r="E1" s="2"/>
      <c r="F1" s="2"/>
      <c r="G1" s="2"/>
      <c r="H1" s="2"/>
    </row>
    <row r="2" spans="1:8">
      <c r="A2" s="5" t="s">
        <v>2</v>
      </c>
      <c r="B2" s="5" t="s">
        <v>239</v>
      </c>
      <c r="C2" s="35" t="s">
        <v>92</v>
      </c>
      <c r="D2" s="35"/>
      <c r="E2" s="112"/>
      <c r="F2" s="241" t="s">
        <v>93</v>
      </c>
      <c r="G2" s="88"/>
      <c r="H2" s="35"/>
    </row>
    <row r="3" spans="1:8">
      <c r="A3" s="6"/>
      <c r="B3" s="6" t="s">
        <v>91</v>
      </c>
      <c r="C3" s="6" t="s">
        <v>4</v>
      </c>
      <c r="D3" s="6" t="s">
        <v>95</v>
      </c>
      <c r="E3" s="110"/>
      <c r="F3" s="6" t="s">
        <v>4</v>
      </c>
      <c r="G3" s="6" t="s">
        <v>95</v>
      </c>
      <c r="H3" s="6" t="s">
        <v>96</v>
      </c>
    </row>
    <row r="4" spans="1:8" ht="3.95" customHeight="1">
      <c r="A4" s="8"/>
      <c r="B4" s="8"/>
      <c r="C4" s="8"/>
      <c r="D4" s="8"/>
      <c r="E4" s="111"/>
      <c r="F4" s="8"/>
      <c r="G4" s="8"/>
      <c r="H4" s="8"/>
    </row>
    <row r="5" spans="1:8">
      <c r="A5" s="5"/>
      <c r="B5" s="9" t="s">
        <v>365</v>
      </c>
      <c r="C5" s="325"/>
      <c r="D5" s="217"/>
      <c r="E5" s="161"/>
      <c r="F5" s="9" t="s">
        <v>360</v>
      </c>
      <c r="G5" s="325"/>
      <c r="H5" s="10"/>
    </row>
    <row r="6" spans="1:8" ht="3" customHeight="1">
      <c r="A6" s="5"/>
      <c r="B6" s="4"/>
      <c r="C6" s="4"/>
      <c r="D6" s="4"/>
      <c r="E6" s="4"/>
      <c r="F6" s="4"/>
      <c r="G6" s="4"/>
      <c r="H6" s="4"/>
    </row>
    <row r="7" spans="1:8" ht="10.15" customHeight="1">
      <c r="A7" s="5">
        <v>1980</v>
      </c>
      <c r="B7" s="243">
        <v>191000</v>
      </c>
      <c r="C7" s="243">
        <v>190500</v>
      </c>
      <c r="D7" s="243">
        <v>500</v>
      </c>
      <c r="E7" s="4"/>
      <c r="F7" s="243">
        <v>231</v>
      </c>
      <c r="G7" s="243">
        <v>78</v>
      </c>
      <c r="H7" s="243">
        <v>231</v>
      </c>
    </row>
    <row r="8" spans="1:8" ht="10.15" customHeight="1">
      <c r="A8" s="5">
        <v>1981</v>
      </c>
      <c r="B8" s="243">
        <v>182000</v>
      </c>
      <c r="C8" s="243">
        <v>181500</v>
      </c>
      <c r="D8" s="243">
        <v>500</v>
      </c>
      <c r="E8" s="4"/>
      <c r="F8" s="243">
        <v>229</v>
      </c>
      <c r="G8" s="243">
        <v>91</v>
      </c>
      <c r="H8" s="243">
        <v>229</v>
      </c>
    </row>
    <row r="9" spans="1:8" ht="10.15" customHeight="1">
      <c r="A9" s="5">
        <v>1982</v>
      </c>
      <c r="B9" s="243">
        <v>178000</v>
      </c>
      <c r="C9" s="243">
        <v>175900</v>
      </c>
      <c r="D9" s="243">
        <v>2100</v>
      </c>
      <c r="E9" s="4"/>
      <c r="F9" s="243">
        <v>251</v>
      </c>
      <c r="G9" s="243">
        <v>49</v>
      </c>
      <c r="H9" s="243">
        <v>249</v>
      </c>
    </row>
    <row r="10" spans="1:8" ht="10.15" customHeight="1">
      <c r="A10" s="5">
        <v>1983</v>
      </c>
      <c r="B10" s="243">
        <v>185000</v>
      </c>
      <c r="C10" s="243">
        <v>183800</v>
      </c>
      <c r="D10" s="243">
        <v>1200</v>
      </c>
      <c r="E10" s="4"/>
      <c r="F10" s="243">
        <v>301</v>
      </c>
      <c r="G10" s="243">
        <v>42.3</v>
      </c>
      <c r="H10" s="243">
        <v>299</v>
      </c>
    </row>
    <row r="11" spans="1:8" ht="10.15" customHeight="1">
      <c r="A11" s="5">
        <v>1984</v>
      </c>
      <c r="B11" s="243">
        <v>183000</v>
      </c>
      <c r="C11" s="243">
        <v>182800</v>
      </c>
      <c r="D11" s="243">
        <v>200</v>
      </c>
      <c r="E11" s="4"/>
      <c r="F11" s="243">
        <v>316</v>
      </c>
      <c r="G11" s="243">
        <v>70</v>
      </c>
      <c r="H11" s="243">
        <v>316</v>
      </c>
    </row>
    <row r="12" spans="1:8" ht="10.15" customHeight="1">
      <c r="A12" s="5">
        <v>1985</v>
      </c>
      <c r="B12" s="243">
        <v>210000</v>
      </c>
      <c r="C12" s="243">
        <v>208000</v>
      </c>
      <c r="D12" s="243">
        <v>2000</v>
      </c>
      <c r="E12" s="4"/>
      <c r="F12" s="243">
        <v>330</v>
      </c>
      <c r="G12" s="243">
        <v>41.5</v>
      </c>
      <c r="H12" s="243">
        <v>327</v>
      </c>
    </row>
    <row r="13" spans="1:8" ht="3" customHeight="1">
      <c r="A13" s="5"/>
      <c r="B13" s="243"/>
      <c r="C13" s="243"/>
      <c r="D13" s="243"/>
      <c r="E13" s="4"/>
      <c r="F13" s="243"/>
      <c r="G13" s="243"/>
      <c r="H13" s="243"/>
    </row>
    <row r="14" spans="1:8" ht="10.15" customHeight="1">
      <c r="A14" s="5">
        <v>1986</v>
      </c>
      <c r="B14" s="243">
        <v>172000</v>
      </c>
      <c r="C14" s="243">
        <v>170000</v>
      </c>
      <c r="D14" s="243">
        <v>2000</v>
      </c>
      <c r="E14" s="4"/>
      <c r="F14" s="243">
        <v>445</v>
      </c>
      <c r="G14" s="243">
        <v>35</v>
      </c>
      <c r="H14" s="243">
        <v>440</v>
      </c>
    </row>
    <row r="15" spans="1:8" ht="12" customHeight="1">
      <c r="A15" s="5">
        <v>1987</v>
      </c>
      <c r="B15" s="243">
        <v>191000</v>
      </c>
      <c r="C15" s="243">
        <v>190500</v>
      </c>
      <c r="D15" s="243">
        <v>500</v>
      </c>
      <c r="E15" s="4"/>
      <c r="F15" s="326" t="s">
        <v>371</v>
      </c>
      <c r="G15" s="326" t="s">
        <v>372</v>
      </c>
      <c r="H15" s="243">
        <v>343</v>
      </c>
    </row>
    <row r="16" spans="1:8" ht="12" customHeight="1">
      <c r="A16" s="5">
        <v>1988</v>
      </c>
      <c r="B16" s="243">
        <v>217000</v>
      </c>
      <c r="C16" s="243">
        <v>216000</v>
      </c>
      <c r="D16" s="243">
        <v>1000</v>
      </c>
      <c r="E16" s="4"/>
      <c r="F16" s="326" t="s">
        <v>371</v>
      </c>
      <c r="G16" s="326" t="s">
        <v>372</v>
      </c>
      <c r="H16" s="243">
        <v>394</v>
      </c>
    </row>
    <row r="17" spans="1:18" ht="12" customHeight="1">
      <c r="A17" s="5">
        <v>1989</v>
      </c>
      <c r="B17" s="243">
        <v>220000</v>
      </c>
      <c r="C17" s="243">
        <v>219000</v>
      </c>
      <c r="D17" s="243">
        <v>1000</v>
      </c>
      <c r="E17" s="4"/>
      <c r="F17" s="326" t="s">
        <v>371</v>
      </c>
      <c r="G17" s="326" t="s">
        <v>372</v>
      </c>
      <c r="H17" s="243">
        <v>398</v>
      </c>
    </row>
    <row r="18" spans="1:18" ht="12" customHeight="1">
      <c r="A18" s="5">
        <v>1990</v>
      </c>
      <c r="B18" s="243">
        <v>232000</v>
      </c>
      <c r="C18" s="243">
        <v>229500</v>
      </c>
      <c r="D18" s="243">
        <v>2500</v>
      </c>
      <c r="E18" s="4"/>
      <c r="F18" s="326" t="s">
        <v>371</v>
      </c>
      <c r="G18" s="326" t="s">
        <v>372</v>
      </c>
      <c r="H18" s="243">
        <v>474</v>
      </c>
      <c r="K18" s="467"/>
    </row>
    <row r="19" spans="1:18" ht="12" customHeight="1">
      <c r="A19" s="5">
        <v>1991</v>
      </c>
      <c r="B19" s="243">
        <v>215000</v>
      </c>
      <c r="C19" s="243">
        <v>211000</v>
      </c>
      <c r="D19" s="243">
        <v>4000</v>
      </c>
      <c r="E19" s="4"/>
      <c r="F19" s="326" t="s">
        <v>371</v>
      </c>
      <c r="G19" s="326" t="s">
        <v>372</v>
      </c>
      <c r="H19" s="243">
        <v>402</v>
      </c>
    </row>
    <row r="20" spans="1:18" ht="3" customHeight="1">
      <c r="A20" s="5"/>
      <c r="B20" s="243"/>
      <c r="C20" s="243"/>
      <c r="D20" s="243"/>
      <c r="E20" s="4"/>
      <c r="F20" s="327"/>
      <c r="G20" s="327"/>
      <c r="H20" s="243"/>
    </row>
    <row r="21" spans="1:18" ht="12" customHeight="1">
      <c r="A21" s="5">
        <v>1992</v>
      </c>
      <c r="B21" s="243">
        <v>236000</v>
      </c>
      <c r="C21" s="243">
        <v>233000</v>
      </c>
      <c r="D21" s="243">
        <v>3000</v>
      </c>
      <c r="E21" s="4"/>
      <c r="F21" s="326" t="s">
        <v>371</v>
      </c>
      <c r="G21" s="326" t="s">
        <v>372</v>
      </c>
      <c r="H21" s="243">
        <v>312</v>
      </c>
    </row>
    <row r="22" spans="1:18" ht="12" customHeight="1">
      <c r="A22" s="5">
        <v>1993</v>
      </c>
      <c r="B22" s="243">
        <v>205000</v>
      </c>
      <c r="C22" s="243">
        <v>201000</v>
      </c>
      <c r="D22" s="243">
        <v>4000</v>
      </c>
      <c r="E22" s="4"/>
      <c r="F22" s="326" t="s">
        <v>371</v>
      </c>
      <c r="G22" s="326" t="s">
        <v>372</v>
      </c>
      <c r="H22" s="243">
        <v>500</v>
      </c>
    </row>
    <row r="23" spans="1:18" ht="12" customHeight="1">
      <c r="A23" s="5">
        <v>1994</v>
      </c>
      <c r="B23" s="243">
        <v>242000</v>
      </c>
      <c r="C23" s="243">
        <v>238000</v>
      </c>
      <c r="D23" s="243">
        <v>4000</v>
      </c>
      <c r="E23" s="4"/>
      <c r="F23" s="326" t="s">
        <v>371</v>
      </c>
      <c r="G23" s="326" t="s">
        <v>372</v>
      </c>
      <c r="H23" s="243">
        <v>282</v>
      </c>
    </row>
    <row r="24" spans="1:18" ht="12" customHeight="1">
      <c r="A24" s="8">
        <v>1995</v>
      </c>
      <c r="B24" s="247">
        <v>176000</v>
      </c>
      <c r="C24" s="247">
        <v>170000</v>
      </c>
      <c r="D24" s="247">
        <v>6000</v>
      </c>
      <c r="E24" s="7"/>
      <c r="F24" s="326" t="s">
        <v>371</v>
      </c>
      <c r="G24" s="326" t="s">
        <v>372</v>
      </c>
      <c r="H24" s="247">
        <v>534</v>
      </c>
      <c r="I24" s="167"/>
      <c r="J24" s="167"/>
      <c r="K24" s="167"/>
      <c r="L24" s="167"/>
      <c r="M24" s="167"/>
      <c r="N24" s="167"/>
      <c r="O24" s="167"/>
      <c r="P24" s="167"/>
      <c r="Q24" s="167"/>
      <c r="R24" s="167"/>
    </row>
    <row r="25" spans="1:18" ht="12" customHeight="1">
      <c r="A25" s="8">
        <v>1996</v>
      </c>
      <c r="B25" s="247">
        <v>247000</v>
      </c>
      <c r="C25" s="247">
        <v>239800</v>
      </c>
      <c r="D25" s="247">
        <v>7200</v>
      </c>
      <c r="E25" s="7"/>
      <c r="F25" s="326" t="s">
        <v>371</v>
      </c>
      <c r="G25" s="326" t="s">
        <v>372</v>
      </c>
      <c r="H25" s="247">
        <v>474</v>
      </c>
    </row>
    <row r="26" spans="1:18" ht="12" customHeight="1">
      <c r="A26" s="8">
        <v>1997</v>
      </c>
      <c r="B26" s="247">
        <v>264000</v>
      </c>
      <c r="C26" s="247">
        <v>258500</v>
      </c>
      <c r="D26" s="247">
        <v>5500</v>
      </c>
      <c r="E26" s="7"/>
      <c r="F26" s="326" t="s">
        <v>371</v>
      </c>
      <c r="G26" s="326" t="s">
        <v>372</v>
      </c>
      <c r="H26" s="247">
        <v>375</v>
      </c>
    </row>
    <row r="27" spans="1:18" ht="3" customHeight="1">
      <c r="A27" s="8"/>
      <c r="B27" s="247"/>
      <c r="C27" s="247"/>
      <c r="D27" s="247"/>
      <c r="E27" s="7"/>
      <c r="F27" s="328"/>
      <c r="G27" s="328"/>
      <c r="H27" s="247"/>
    </row>
    <row r="28" spans="1:18" ht="12" customHeight="1">
      <c r="A28" s="8">
        <v>1998</v>
      </c>
      <c r="B28" s="247">
        <v>224000</v>
      </c>
      <c r="C28" s="247">
        <v>207600</v>
      </c>
      <c r="D28" s="247">
        <v>16400</v>
      </c>
      <c r="E28" s="7"/>
      <c r="F28" s="326" t="s">
        <v>371</v>
      </c>
      <c r="G28" s="326" t="s">
        <v>373</v>
      </c>
      <c r="H28" s="247">
        <v>471</v>
      </c>
    </row>
    <row r="29" spans="1:18" ht="10.15" customHeight="1">
      <c r="A29" s="8">
        <v>1999</v>
      </c>
      <c r="B29" s="247">
        <v>274000</v>
      </c>
      <c r="C29" s="247">
        <v>256300</v>
      </c>
      <c r="D29" s="247">
        <v>17700</v>
      </c>
      <c r="E29" s="7"/>
      <c r="F29" s="243">
        <v>437</v>
      </c>
      <c r="G29" s="243">
        <v>27.9</v>
      </c>
      <c r="H29" s="247">
        <v>411</v>
      </c>
    </row>
    <row r="30" spans="1:18" ht="10.15" customHeight="1">
      <c r="A30" s="8">
        <v>2000</v>
      </c>
      <c r="B30" s="247">
        <v>267000</v>
      </c>
      <c r="C30" s="247">
        <v>260700</v>
      </c>
      <c r="D30" s="247">
        <v>6300</v>
      </c>
      <c r="E30" s="7"/>
      <c r="F30" s="243">
        <v>407</v>
      </c>
      <c r="G30" s="243">
        <v>24</v>
      </c>
      <c r="H30" s="247">
        <v>398</v>
      </c>
    </row>
    <row r="31" spans="1:18" ht="10.15" customHeight="1">
      <c r="A31" s="8">
        <v>2001</v>
      </c>
      <c r="B31" s="247">
        <v>275000</v>
      </c>
      <c r="C31" s="247">
        <v>265400</v>
      </c>
      <c r="D31" s="247">
        <v>9600</v>
      </c>
      <c r="E31" s="7"/>
      <c r="F31" s="247">
        <v>480</v>
      </c>
      <c r="G31" s="247">
        <v>26</v>
      </c>
      <c r="H31" s="247">
        <v>464</v>
      </c>
    </row>
    <row r="32" spans="1:18" ht="12" customHeight="1">
      <c r="A32" s="8">
        <v>2002</v>
      </c>
      <c r="B32" s="247">
        <v>300000</v>
      </c>
      <c r="C32" s="247">
        <v>300000</v>
      </c>
      <c r="D32" s="326" t="s">
        <v>338</v>
      </c>
      <c r="E32" s="7"/>
      <c r="F32" s="247">
        <v>382</v>
      </c>
      <c r="G32" s="326" t="s">
        <v>372</v>
      </c>
      <c r="H32" s="247">
        <v>382</v>
      </c>
    </row>
    <row r="33" spans="1:8" ht="12" customHeight="1">
      <c r="A33" s="8">
        <v>2003</v>
      </c>
      <c r="B33" s="247">
        <v>273000</v>
      </c>
      <c r="C33" s="247">
        <v>273000</v>
      </c>
      <c r="D33" s="326" t="s">
        <v>338</v>
      </c>
      <c r="E33" s="7"/>
      <c r="F33" s="247">
        <v>436</v>
      </c>
      <c r="G33" s="326" t="s">
        <v>372</v>
      </c>
      <c r="H33" s="247">
        <v>436</v>
      </c>
    </row>
    <row r="34" spans="1:8" ht="3" customHeight="1">
      <c r="A34" s="8"/>
      <c r="B34" s="247"/>
      <c r="C34" s="247"/>
      <c r="D34" s="329"/>
      <c r="E34" s="7"/>
      <c r="F34" s="247"/>
      <c r="G34" s="327"/>
      <c r="H34" s="247"/>
    </row>
    <row r="35" spans="1:8" ht="12" customHeight="1">
      <c r="A35" s="8">
        <v>2004</v>
      </c>
      <c r="B35" s="247">
        <v>269000</v>
      </c>
      <c r="C35" s="247">
        <v>252000</v>
      </c>
      <c r="D35" s="326" t="s">
        <v>338</v>
      </c>
      <c r="E35" s="7"/>
      <c r="F35" s="247">
        <v>342</v>
      </c>
      <c r="G35" s="326" t="s">
        <v>372</v>
      </c>
      <c r="H35" s="247">
        <v>342</v>
      </c>
    </row>
    <row r="36" spans="1:8" ht="12" customHeight="1">
      <c r="A36" s="8">
        <v>2005</v>
      </c>
      <c r="B36" s="247">
        <v>239000</v>
      </c>
      <c r="C36" s="247">
        <v>239000</v>
      </c>
      <c r="D36" s="326" t="s">
        <v>338</v>
      </c>
      <c r="E36" s="7"/>
      <c r="F36" s="247">
        <v>504</v>
      </c>
      <c r="G36" s="326" t="s">
        <v>372</v>
      </c>
      <c r="H36" s="247">
        <v>504</v>
      </c>
    </row>
    <row r="37" spans="1:8" ht="12" customHeight="1">
      <c r="A37" s="8">
        <v>2006</v>
      </c>
      <c r="B37" s="247">
        <v>218000</v>
      </c>
      <c r="C37" s="247">
        <v>218000</v>
      </c>
      <c r="D37" s="326" t="s">
        <v>338</v>
      </c>
      <c r="E37" s="7"/>
      <c r="F37" s="247">
        <v>517</v>
      </c>
      <c r="G37" s="326" t="s">
        <v>372</v>
      </c>
      <c r="H37" s="247">
        <v>517</v>
      </c>
    </row>
    <row r="38" spans="1:8" ht="12" customHeight="1">
      <c r="A38" s="8">
        <v>2007</v>
      </c>
      <c r="B38" s="247">
        <v>269000</v>
      </c>
      <c r="C38" s="247">
        <v>269000</v>
      </c>
      <c r="D38" s="326" t="s">
        <v>338</v>
      </c>
      <c r="E38" s="7"/>
      <c r="F38" s="247">
        <v>331</v>
      </c>
      <c r="G38" s="326" t="s">
        <v>372</v>
      </c>
      <c r="H38" s="247">
        <v>331</v>
      </c>
    </row>
    <row r="39" spans="1:8" ht="12" customHeight="1">
      <c r="A39" s="8">
        <v>2008</v>
      </c>
      <c r="B39" s="247">
        <v>295000</v>
      </c>
      <c r="C39" s="247">
        <v>295000</v>
      </c>
      <c r="D39" s="326" t="s">
        <v>338</v>
      </c>
      <c r="E39" s="7"/>
      <c r="F39" s="247">
        <v>365</v>
      </c>
      <c r="G39" s="326" t="s">
        <v>372</v>
      </c>
      <c r="H39" s="247">
        <v>365</v>
      </c>
    </row>
    <row r="40" spans="1:8" ht="12" customHeight="1">
      <c r="A40" s="8">
        <v>2009</v>
      </c>
      <c r="B40" s="247">
        <v>210000</v>
      </c>
      <c r="C40" s="247">
        <v>210000</v>
      </c>
      <c r="D40" s="326" t="s">
        <v>338</v>
      </c>
      <c r="E40" s="7"/>
      <c r="F40" s="247">
        <v>637</v>
      </c>
      <c r="G40" s="326" t="s">
        <v>372</v>
      </c>
      <c r="H40" s="247">
        <v>637</v>
      </c>
    </row>
    <row r="41" spans="1:8" ht="12" customHeight="1">
      <c r="A41" s="8">
        <v>2010</v>
      </c>
      <c r="B41" s="247">
        <v>225000</v>
      </c>
      <c r="C41" s="247">
        <v>225000</v>
      </c>
      <c r="D41" s="326" t="s">
        <v>338</v>
      </c>
      <c r="E41" s="7"/>
      <c r="F41" s="247">
        <v>560</v>
      </c>
      <c r="G41" s="326" t="s">
        <v>372</v>
      </c>
      <c r="H41" s="247">
        <v>560</v>
      </c>
    </row>
    <row r="42" spans="1:8" ht="12" customHeight="1">
      <c r="A42" s="8">
        <v>2011</v>
      </c>
      <c r="B42" s="247">
        <v>216000</v>
      </c>
      <c r="C42" s="247">
        <v>216000</v>
      </c>
      <c r="D42" s="326" t="s">
        <v>338</v>
      </c>
      <c r="E42" s="7"/>
      <c r="F42" s="247">
        <v>590</v>
      </c>
      <c r="G42" s="326" t="s">
        <v>372</v>
      </c>
      <c r="H42" s="247">
        <v>590</v>
      </c>
    </row>
    <row r="43" spans="1:8" ht="12" customHeight="1">
      <c r="A43" s="8">
        <v>2012</v>
      </c>
      <c r="B43" s="247">
        <v>180000</v>
      </c>
      <c r="C43" s="247">
        <v>180000</v>
      </c>
      <c r="D43" s="326" t="s">
        <v>338</v>
      </c>
      <c r="E43" s="7"/>
      <c r="F43" s="247">
        <v>777</v>
      </c>
      <c r="G43" s="326" t="s">
        <v>372</v>
      </c>
      <c r="H43" s="247">
        <v>777</v>
      </c>
    </row>
    <row r="44" spans="1:8" ht="12" customHeight="1">
      <c r="A44" s="8">
        <v>2013</v>
      </c>
      <c r="B44" s="247">
        <v>150000</v>
      </c>
      <c r="C44" s="326" t="s">
        <v>339</v>
      </c>
      <c r="D44" s="326" t="s">
        <v>338</v>
      </c>
      <c r="E44" s="7"/>
      <c r="F44" s="326" t="s">
        <v>371</v>
      </c>
      <c r="G44" s="326" t="s">
        <v>372</v>
      </c>
      <c r="H44" s="247">
        <v>780</v>
      </c>
    </row>
    <row r="45" spans="1:8" ht="12" customHeight="1">
      <c r="A45" s="8">
        <v>2014</v>
      </c>
      <c r="B45" s="247">
        <v>175000</v>
      </c>
      <c r="C45" s="326" t="s">
        <v>339</v>
      </c>
      <c r="D45" s="326" t="s">
        <v>338</v>
      </c>
      <c r="E45" s="7"/>
      <c r="F45" s="326" t="s">
        <v>371</v>
      </c>
      <c r="G45" s="326" t="s">
        <v>372</v>
      </c>
      <c r="H45" s="247">
        <v>869</v>
      </c>
    </row>
    <row r="46" spans="1:8" ht="12" customHeight="1">
      <c r="A46" s="8">
        <v>2015</v>
      </c>
      <c r="B46" s="247">
        <v>150200</v>
      </c>
      <c r="C46" s="326" t="s">
        <v>339</v>
      </c>
      <c r="D46" s="326" t="s">
        <v>338</v>
      </c>
      <c r="E46" s="7"/>
      <c r="F46" s="326" t="s">
        <v>371</v>
      </c>
      <c r="G46" s="326" t="s">
        <v>372</v>
      </c>
      <c r="H46" s="247">
        <v>912</v>
      </c>
    </row>
    <row r="47" spans="1:8" ht="12" customHeight="1">
      <c r="A47" s="8">
        <v>2016</v>
      </c>
      <c r="B47" s="247">
        <v>141550</v>
      </c>
      <c r="C47" s="326" t="s">
        <v>339</v>
      </c>
      <c r="D47" s="326" t="s">
        <v>338</v>
      </c>
      <c r="E47" s="7"/>
      <c r="F47" s="326" t="s">
        <v>371</v>
      </c>
      <c r="G47" s="326" t="s">
        <v>372</v>
      </c>
      <c r="H47" s="247">
        <v>867</v>
      </c>
    </row>
    <row r="48" spans="1:8" ht="12" customHeight="1">
      <c r="A48" s="8">
        <v>2017</v>
      </c>
      <c r="B48" s="247">
        <v>132000</v>
      </c>
      <c r="C48" s="326" t="s">
        <v>339</v>
      </c>
      <c r="D48" s="326" t="s">
        <v>338</v>
      </c>
      <c r="E48" s="7"/>
      <c r="F48" s="326" t="s">
        <v>371</v>
      </c>
      <c r="G48" s="326" t="s">
        <v>372</v>
      </c>
      <c r="H48" s="247">
        <v>903</v>
      </c>
    </row>
    <row r="49" spans="1:8" ht="12" customHeight="1">
      <c r="A49" s="535">
        <v>2018</v>
      </c>
      <c r="B49" s="330">
        <v>120500</v>
      </c>
      <c r="C49" s="251" t="s">
        <v>339</v>
      </c>
      <c r="D49" s="251" t="s">
        <v>338</v>
      </c>
      <c r="E49" s="76"/>
      <c r="F49" s="251" t="s">
        <v>371</v>
      </c>
      <c r="G49" s="251" t="s">
        <v>372</v>
      </c>
      <c r="H49" s="330">
        <v>874</v>
      </c>
    </row>
    <row r="50" spans="1:8" ht="12.95" customHeight="1">
      <c r="A50" s="215" t="s">
        <v>240</v>
      </c>
      <c r="B50" s="4"/>
      <c r="C50" s="4"/>
      <c r="D50" s="4"/>
      <c r="E50" s="4"/>
      <c r="F50" s="4"/>
      <c r="G50" s="4"/>
      <c r="H50" s="4"/>
    </row>
    <row r="51" spans="1:8" ht="13.15" customHeight="1">
      <c r="A51" s="331" t="s">
        <v>14</v>
      </c>
      <c r="B51" s="4"/>
      <c r="C51" s="4"/>
      <c r="D51" s="4"/>
      <c r="E51" s="4"/>
      <c r="F51" s="4"/>
      <c r="G51" s="4"/>
      <c r="H51" s="4"/>
    </row>
    <row r="52" spans="1:8">
      <c r="F52" s="109"/>
      <c r="G52" s="109"/>
      <c r="H52" s="109"/>
    </row>
    <row r="54" spans="1:8">
      <c r="A54" s="150"/>
      <c r="B54" s="150"/>
      <c r="C54" s="150"/>
      <c r="D54" s="150"/>
      <c r="E54" s="150"/>
      <c r="F54" s="150"/>
    </row>
    <row r="55" spans="1:8">
      <c r="A55" s="150"/>
      <c r="B55" s="150"/>
      <c r="C55" s="150"/>
      <c r="D55" s="150"/>
      <c r="E55" s="150"/>
      <c r="F55" s="150"/>
    </row>
    <row r="56" spans="1:8">
      <c r="A56" s="150"/>
      <c r="B56" s="150"/>
      <c r="C56" s="150"/>
      <c r="D56" s="150"/>
      <c r="E56" s="150"/>
      <c r="F56" s="150"/>
    </row>
    <row r="57" spans="1:8">
      <c r="A57" s="150"/>
      <c r="B57" s="150"/>
      <c r="C57" s="150"/>
      <c r="D57" s="150"/>
      <c r="E57" s="150"/>
      <c r="F57" s="150"/>
    </row>
    <row r="58" spans="1:8">
      <c r="A58" s="150"/>
      <c r="B58" s="150"/>
      <c r="C58" s="150"/>
      <c r="D58" s="150"/>
      <c r="E58" s="150"/>
      <c r="F58" s="150"/>
    </row>
  </sheetData>
  <pageMargins left="0.66700000000000004" right="0.66700000000000004" top="0.66700000000000004" bottom="0.72" header="0" footer="0"/>
  <pageSetup scale="99" firstPageNumber="58" orientation="portrait" useFirstPageNumber="1" r:id="rId1"/>
  <headerFooter alignWithMargins="0"/>
  <ignoredErrors>
    <ignoredError sqref="D34 D32:D33 D35:D45 C44:C45 F20 F27 F15:F19 F28 F21:F26 F44:F45 G20 G27 G15:G19 G28 G21:G26 G34 G32:G33 G35:G45 C46:G46 C47:G47 C48:G49"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zoomScaleNormal="100" workbookViewId="0">
      <selection activeCell="D28" sqref="D28"/>
    </sheetView>
  </sheetViews>
  <sheetFormatPr defaultRowHeight="12"/>
  <cols>
    <col min="4" max="4" width="11.7109375" customWidth="1"/>
    <col min="5" max="5" width="13.85546875" customWidth="1"/>
    <col min="10" max="10" width="9.28515625" customWidth="1"/>
  </cols>
  <sheetData>
    <row r="1" spans="1:10">
      <c r="A1" s="1" t="s">
        <v>241</v>
      </c>
      <c r="B1" s="1"/>
      <c r="C1" s="1"/>
      <c r="D1" s="2"/>
      <c r="E1" s="2"/>
      <c r="F1" s="2"/>
      <c r="G1" s="2"/>
      <c r="H1" s="2"/>
      <c r="I1" s="2"/>
      <c r="J1" s="2"/>
    </row>
    <row r="2" spans="1:10">
      <c r="A2" s="5" t="s">
        <v>2</v>
      </c>
      <c r="B2" s="5" t="s">
        <v>242</v>
      </c>
      <c r="C2" s="5" t="s">
        <v>243</v>
      </c>
      <c r="D2" s="5" t="s">
        <v>239</v>
      </c>
      <c r="E2" s="35" t="s">
        <v>92</v>
      </c>
      <c r="F2" s="35"/>
      <c r="G2" s="112"/>
      <c r="H2" s="241" t="s">
        <v>93</v>
      </c>
      <c r="I2" s="332"/>
      <c r="J2" s="35"/>
    </row>
    <row r="3" spans="1:10">
      <c r="A3" s="6"/>
      <c r="B3" s="6" t="s">
        <v>244</v>
      </c>
      <c r="C3" s="6" t="s">
        <v>245</v>
      </c>
      <c r="D3" s="6" t="s">
        <v>91</v>
      </c>
      <c r="E3" s="6" t="s">
        <v>4</v>
      </c>
      <c r="F3" s="6" t="s">
        <v>95</v>
      </c>
      <c r="G3" s="110"/>
      <c r="H3" s="6" t="s">
        <v>4</v>
      </c>
      <c r="I3" s="6" t="s">
        <v>95</v>
      </c>
      <c r="J3" s="6" t="s">
        <v>96</v>
      </c>
    </row>
    <row r="4" spans="1:10" ht="3.95" customHeight="1">
      <c r="A4" s="8"/>
      <c r="B4" s="8"/>
      <c r="C4" s="8"/>
      <c r="D4" s="8"/>
      <c r="E4" s="8"/>
      <c r="F4" s="8"/>
      <c r="G4" s="111"/>
      <c r="H4" s="8"/>
      <c r="I4" s="8"/>
      <c r="J4" s="8"/>
    </row>
    <row r="5" spans="1:10">
      <c r="A5" s="5"/>
      <c r="B5" s="89" t="s">
        <v>187</v>
      </c>
      <c r="C5" s="89" t="s">
        <v>137</v>
      </c>
      <c r="D5" s="9" t="s">
        <v>365</v>
      </c>
      <c r="E5" s="333"/>
      <c r="F5" s="217"/>
      <c r="G5" s="161"/>
      <c r="H5" s="9" t="s">
        <v>366</v>
      </c>
      <c r="I5" s="333"/>
      <c r="J5" s="10"/>
    </row>
    <row r="6" spans="1:10" ht="3.95" customHeight="1">
      <c r="A6" s="5"/>
      <c r="B6" s="5"/>
      <c r="C6" s="5"/>
      <c r="D6" s="4"/>
      <c r="E6" s="4"/>
      <c r="F6" s="4"/>
      <c r="G6" s="4"/>
      <c r="H6" s="4"/>
      <c r="I6" s="4"/>
      <c r="J6" s="4"/>
    </row>
    <row r="7" spans="1:10">
      <c r="A7" s="8">
        <v>2005</v>
      </c>
      <c r="B7" s="284">
        <v>1400</v>
      </c>
      <c r="C7" s="334">
        <v>8.2100000000000009</v>
      </c>
      <c r="D7" s="260">
        <v>11500</v>
      </c>
      <c r="E7" s="260">
        <v>11500</v>
      </c>
      <c r="F7" s="329" t="s">
        <v>342</v>
      </c>
      <c r="G7" s="7"/>
      <c r="H7" s="335">
        <v>564</v>
      </c>
      <c r="I7" s="336" t="s">
        <v>246</v>
      </c>
      <c r="J7" s="486">
        <v>564</v>
      </c>
    </row>
    <row r="8" spans="1:10">
      <c r="A8" s="8">
        <v>2006</v>
      </c>
      <c r="B8" s="284">
        <v>1400</v>
      </c>
      <c r="C8" s="334">
        <v>9.93</v>
      </c>
      <c r="D8" s="260">
        <v>13900</v>
      </c>
      <c r="E8" s="260">
        <v>13900</v>
      </c>
      <c r="F8" s="329" t="s">
        <v>342</v>
      </c>
      <c r="G8" s="7"/>
      <c r="H8" s="335">
        <v>597</v>
      </c>
      <c r="I8" s="336" t="s">
        <v>246</v>
      </c>
      <c r="J8" s="486">
        <v>597</v>
      </c>
    </row>
    <row r="9" spans="1:10">
      <c r="A9" s="8">
        <v>2007</v>
      </c>
      <c r="B9" s="284">
        <v>1400</v>
      </c>
      <c r="C9" s="334">
        <v>10</v>
      </c>
      <c r="D9" s="260">
        <v>14000</v>
      </c>
      <c r="E9" s="260">
        <v>14000</v>
      </c>
      <c r="F9" s="329" t="s">
        <v>342</v>
      </c>
      <c r="G9" s="7"/>
      <c r="H9" s="335">
        <v>519</v>
      </c>
      <c r="I9" s="336" t="s">
        <v>246</v>
      </c>
      <c r="J9" s="486">
        <v>519</v>
      </c>
    </row>
    <row r="10" spans="1:10">
      <c r="A10" s="8">
        <v>2008</v>
      </c>
      <c r="B10" s="284">
        <v>1300</v>
      </c>
      <c r="C10" s="334">
        <v>5.77</v>
      </c>
      <c r="D10" s="260">
        <v>7500</v>
      </c>
      <c r="E10" s="260">
        <v>7500</v>
      </c>
      <c r="F10" s="329" t="s">
        <v>342</v>
      </c>
      <c r="G10" s="7"/>
      <c r="H10" s="335">
        <v>432</v>
      </c>
      <c r="I10" s="336" t="s">
        <v>246</v>
      </c>
      <c r="J10" s="486">
        <v>432</v>
      </c>
    </row>
    <row r="11" spans="1:10">
      <c r="A11" s="8">
        <v>2009</v>
      </c>
      <c r="B11" s="284">
        <v>1300</v>
      </c>
      <c r="C11" s="334">
        <v>7.54</v>
      </c>
      <c r="D11" s="260">
        <v>9800</v>
      </c>
      <c r="E11" s="260">
        <v>9800</v>
      </c>
      <c r="F11" s="329" t="s">
        <v>342</v>
      </c>
      <c r="G11" s="7"/>
      <c r="H11" s="335">
        <v>494</v>
      </c>
      <c r="I11" s="336" t="s">
        <v>246</v>
      </c>
      <c r="J11" s="486">
        <v>494</v>
      </c>
    </row>
    <row r="12" spans="1:10">
      <c r="A12" s="8">
        <v>2010</v>
      </c>
      <c r="B12" s="284">
        <v>1300</v>
      </c>
      <c r="C12" s="334">
        <v>6.31</v>
      </c>
      <c r="D12" s="260">
        <v>8200</v>
      </c>
      <c r="E12" s="260">
        <v>8200</v>
      </c>
      <c r="F12" s="329" t="s">
        <v>342</v>
      </c>
      <c r="G12" s="7"/>
      <c r="H12" s="335">
        <v>375</v>
      </c>
      <c r="I12" s="336" t="s">
        <v>246</v>
      </c>
      <c r="J12" s="486">
        <v>375</v>
      </c>
    </row>
    <row r="13" spans="1:10">
      <c r="A13" s="8">
        <v>2011</v>
      </c>
      <c r="B13" s="284">
        <v>1400</v>
      </c>
      <c r="C13" s="334">
        <v>6.57</v>
      </c>
      <c r="D13" s="260">
        <v>9200</v>
      </c>
      <c r="E13" s="260">
        <v>9200</v>
      </c>
      <c r="F13" s="329" t="s">
        <v>342</v>
      </c>
      <c r="G13" s="7"/>
      <c r="H13" s="335">
        <v>384</v>
      </c>
      <c r="I13" s="336" t="s">
        <v>246</v>
      </c>
      <c r="J13" s="486">
        <v>384</v>
      </c>
    </row>
    <row r="14" spans="1:10">
      <c r="A14" s="8">
        <v>2012</v>
      </c>
      <c r="B14" s="284">
        <v>1600</v>
      </c>
      <c r="C14" s="334">
        <v>5.56</v>
      </c>
      <c r="D14" s="260">
        <v>8900</v>
      </c>
      <c r="E14" s="260">
        <v>8900</v>
      </c>
      <c r="F14" s="329" t="s">
        <v>342</v>
      </c>
      <c r="G14" s="7"/>
      <c r="H14" s="335">
        <v>567</v>
      </c>
      <c r="I14" s="336" t="s">
        <v>246</v>
      </c>
      <c r="J14" s="486">
        <v>567</v>
      </c>
    </row>
    <row r="15" spans="1:10">
      <c r="A15" s="8">
        <v>2013</v>
      </c>
      <c r="B15" s="284">
        <v>1500</v>
      </c>
      <c r="C15" s="334">
        <v>8.07</v>
      </c>
      <c r="D15" s="260">
        <v>12100</v>
      </c>
      <c r="E15" s="253" t="s">
        <v>340</v>
      </c>
      <c r="F15" s="329" t="s">
        <v>342</v>
      </c>
      <c r="G15" s="7"/>
      <c r="H15" s="337" t="s">
        <v>341</v>
      </c>
      <c r="I15" s="336" t="s">
        <v>246</v>
      </c>
      <c r="J15" s="486">
        <v>675</v>
      </c>
    </row>
    <row r="16" spans="1:10">
      <c r="A16" s="8">
        <v>2014</v>
      </c>
      <c r="B16" s="284">
        <v>1400</v>
      </c>
      <c r="C16" s="334">
        <v>8.7899999999999991</v>
      </c>
      <c r="D16" s="260">
        <v>12300</v>
      </c>
      <c r="E16" s="253" t="s">
        <v>340</v>
      </c>
      <c r="F16" s="253" t="s">
        <v>342</v>
      </c>
      <c r="G16" s="7"/>
      <c r="H16" s="337" t="s">
        <v>341</v>
      </c>
      <c r="I16" s="337" t="s">
        <v>246</v>
      </c>
      <c r="J16" s="486">
        <v>830</v>
      </c>
    </row>
    <row r="17" spans="1:11">
      <c r="A17" s="8">
        <v>2015</v>
      </c>
      <c r="B17" s="284">
        <v>1300</v>
      </c>
      <c r="C17" s="334">
        <v>7.15</v>
      </c>
      <c r="D17" s="260">
        <v>9300</v>
      </c>
      <c r="E17" s="253" t="s">
        <v>340</v>
      </c>
      <c r="F17" s="253" t="s">
        <v>342</v>
      </c>
      <c r="G17" s="7"/>
      <c r="H17" s="337" t="s">
        <v>341</v>
      </c>
      <c r="I17" s="337" t="s">
        <v>246</v>
      </c>
      <c r="J17" s="486">
        <v>877</v>
      </c>
    </row>
    <row r="18" spans="1:11">
      <c r="A18" s="8">
        <v>2016</v>
      </c>
      <c r="B18" s="284">
        <v>1000</v>
      </c>
      <c r="C18" s="334">
        <v>9.8000000000000007</v>
      </c>
      <c r="D18" s="260">
        <v>9800</v>
      </c>
      <c r="E18" s="253" t="s">
        <v>340</v>
      </c>
      <c r="F18" s="253" t="s">
        <v>342</v>
      </c>
      <c r="G18" s="7"/>
      <c r="H18" s="337" t="s">
        <v>341</v>
      </c>
      <c r="I18" s="337" t="s">
        <v>246</v>
      </c>
      <c r="J18" s="486">
        <v>1140</v>
      </c>
    </row>
    <row r="19" spans="1:11">
      <c r="A19" s="8">
        <v>2017</v>
      </c>
      <c r="B19" s="284">
        <v>1000</v>
      </c>
      <c r="C19" s="334">
        <v>9.85</v>
      </c>
      <c r="D19" s="260">
        <v>9850</v>
      </c>
      <c r="E19" s="253" t="s">
        <v>340</v>
      </c>
      <c r="F19" s="253" t="s">
        <v>342</v>
      </c>
      <c r="G19" s="7"/>
      <c r="H19" s="337" t="s">
        <v>341</v>
      </c>
      <c r="I19" s="337" t="s">
        <v>246</v>
      </c>
      <c r="J19" s="486">
        <v>1010</v>
      </c>
    </row>
    <row r="20" spans="1:11">
      <c r="A20" s="535">
        <v>2018</v>
      </c>
      <c r="B20" s="543" t="s">
        <v>424</v>
      </c>
      <c r="C20" s="543" t="s">
        <v>425</v>
      </c>
      <c r="D20" s="543" t="s">
        <v>426</v>
      </c>
      <c r="E20" s="543" t="s">
        <v>427</v>
      </c>
      <c r="F20" s="543" t="s">
        <v>425</v>
      </c>
      <c r="G20" s="76"/>
      <c r="H20" s="543" t="s">
        <v>428</v>
      </c>
      <c r="I20" s="543" t="s">
        <v>429</v>
      </c>
      <c r="J20" s="543" t="s">
        <v>427</v>
      </c>
    </row>
    <row r="21" spans="1:11" ht="12.95" customHeight="1">
      <c r="A21" s="215" t="s">
        <v>375</v>
      </c>
      <c r="B21" s="23"/>
      <c r="C21" s="23"/>
      <c r="D21" s="4"/>
      <c r="E21" s="4"/>
      <c r="F21" s="4"/>
      <c r="G21" s="4"/>
      <c r="H21" s="4"/>
      <c r="I21" s="4"/>
      <c r="J21" s="4"/>
    </row>
    <row r="22" spans="1:11" ht="12.95" customHeight="1">
      <c r="A22" s="503" t="s">
        <v>430</v>
      </c>
      <c r="B22" s="23"/>
      <c r="C22" s="23"/>
      <c r="D22" s="4"/>
      <c r="E22" s="4"/>
      <c r="F22" s="4"/>
      <c r="G22" s="4"/>
      <c r="H22" s="4"/>
      <c r="I22" s="4"/>
      <c r="J22" s="4"/>
    </row>
    <row r="23" spans="1:11">
      <c r="A23" s="331" t="s">
        <v>14</v>
      </c>
      <c r="B23" s="331"/>
      <c r="C23" s="331"/>
      <c r="D23" s="4"/>
      <c r="E23" s="4"/>
      <c r="F23" s="4"/>
      <c r="G23" s="4"/>
      <c r="H23" s="4"/>
      <c r="I23" s="4"/>
      <c r="J23" s="4"/>
    </row>
    <row r="24" spans="1:11">
      <c r="A24" s="3"/>
      <c r="B24" s="3"/>
      <c r="C24" s="3"/>
      <c r="D24" s="3"/>
      <c r="E24" s="3"/>
      <c r="F24" s="3"/>
      <c r="G24" s="3"/>
      <c r="H24" s="338"/>
      <c r="I24" s="338"/>
      <c r="J24" s="338"/>
    </row>
    <row r="27" spans="1:11">
      <c r="A27" s="150"/>
      <c r="B27" s="150"/>
      <c r="C27" s="150"/>
      <c r="D27" s="150"/>
      <c r="E27" s="150"/>
      <c r="F27" s="150"/>
      <c r="G27" s="150"/>
      <c r="H27" s="150"/>
      <c r="I27" s="150"/>
      <c r="J27" s="150"/>
      <c r="K27" s="150"/>
    </row>
  </sheetData>
  <pageMargins left="0.66700000000000004" right="0.66700000000000004" top="0.66700000000000004" bottom="0.72" header="0" footer="0"/>
  <pageSetup orientation="portrait" horizontalDpi="1200" verticalDpi="1200" r:id="rId1"/>
  <headerFooter alignWithMargins="0"/>
  <ignoredErrors>
    <ignoredError sqref="I7:I16 E15:E16 H15:H16 F7:F16 E17:I17 E18:I18 E19:I19 B20:J20"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G58"/>
  <sheetViews>
    <sheetView showGridLines="0" zoomScaleNormal="100" workbookViewId="0">
      <selection activeCell="Q26" sqref="Q26"/>
    </sheetView>
  </sheetViews>
  <sheetFormatPr defaultColWidth="9.7109375" defaultRowHeight="12"/>
  <cols>
    <col min="1" max="1" width="7.7109375" customWidth="1"/>
    <col min="2" max="3" width="9.7109375" customWidth="1"/>
    <col min="4" max="4" width="1.85546875" customWidth="1"/>
    <col min="5" max="5" width="8.42578125" customWidth="1"/>
    <col min="6" max="6" width="8.7109375" customWidth="1"/>
    <col min="7" max="7" width="1.85546875" customWidth="1"/>
    <col min="8" max="9" width="9.7109375" customWidth="1"/>
    <col min="10" max="12" width="8.42578125" customWidth="1"/>
    <col min="13" max="13" width="8.7109375" customWidth="1"/>
    <col min="14" max="14" width="4.7109375" customWidth="1"/>
  </cols>
  <sheetData>
    <row r="1" spans="1:16">
      <c r="A1" s="1" t="s">
        <v>247</v>
      </c>
      <c r="B1" s="2"/>
      <c r="C1" s="2"/>
      <c r="D1" s="2"/>
      <c r="E1" s="2"/>
      <c r="F1" s="2"/>
      <c r="G1" s="2"/>
      <c r="H1" s="2"/>
      <c r="I1" s="2"/>
      <c r="J1" s="2"/>
      <c r="K1" s="2"/>
      <c r="L1" s="2"/>
      <c r="M1" s="2"/>
    </row>
    <row r="2" spans="1:16" ht="12.95" customHeight="1">
      <c r="A2" s="4"/>
      <c r="B2" s="4"/>
      <c r="C2" s="4"/>
      <c r="D2" s="4"/>
      <c r="E2" s="35" t="s">
        <v>92</v>
      </c>
      <c r="F2" s="35"/>
      <c r="G2" s="4"/>
      <c r="H2" s="35" t="s">
        <v>248</v>
      </c>
      <c r="I2" s="35"/>
      <c r="J2" s="35"/>
      <c r="K2" s="35"/>
      <c r="L2" s="4"/>
      <c r="M2" s="4"/>
    </row>
    <row r="3" spans="1:16" ht="12.95" customHeight="1">
      <c r="A3" s="5" t="s">
        <v>2</v>
      </c>
      <c r="B3" s="5" t="s">
        <v>242</v>
      </c>
      <c r="C3" s="5" t="s">
        <v>71</v>
      </c>
      <c r="D3" s="112"/>
      <c r="E3" s="112"/>
      <c r="F3" s="112"/>
      <c r="G3" s="112"/>
      <c r="H3" s="35" t="s">
        <v>6</v>
      </c>
      <c r="I3" s="35"/>
      <c r="J3" s="5" t="s">
        <v>249</v>
      </c>
      <c r="K3" s="5" t="s">
        <v>250</v>
      </c>
      <c r="L3" s="5" t="s">
        <v>251</v>
      </c>
      <c r="M3" s="5" t="s">
        <v>136</v>
      </c>
    </row>
    <row r="4" spans="1:16">
      <c r="A4" s="5"/>
      <c r="B4" s="5" t="s">
        <v>244</v>
      </c>
      <c r="C4" s="5" t="s">
        <v>3</v>
      </c>
      <c r="D4" s="112"/>
      <c r="E4" s="5" t="s">
        <v>4</v>
      </c>
      <c r="F4" s="5" t="s">
        <v>95</v>
      </c>
      <c r="G4" s="112"/>
      <c r="H4" s="5" t="s">
        <v>252</v>
      </c>
      <c r="I4" s="5" t="s">
        <v>253</v>
      </c>
      <c r="J4" s="5" t="s">
        <v>254</v>
      </c>
      <c r="K4" s="164"/>
      <c r="L4" s="5" t="s">
        <v>185</v>
      </c>
    </row>
    <row r="5" spans="1:16" ht="12.95" customHeight="1">
      <c r="A5" s="34"/>
      <c r="B5" s="124"/>
      <c r="C5" s="124"/>
      <c r="D5" s="124"/>
      <c r="E5" s="124"/>
      <c r="F5" s="124"/>
      <c r="G5" s="124"/>
      <c r="H5" s="34" t="s">
        <v>255</v>
      </c>
      <c r="I5" s="172" t="s">
        <v>256</v>
      </c>
      <c r="J5" s="124"/>
      <c r="K5" s="339"/>
      <c r="L5" s="339"/>
      <c r="M5" s="124"/>
    </row>
    <row r="6" spans="1:16" ht="3.95" customHeight="1">
      <c r="A6" s="8"/>
      <c r="B6" s="111"/>
      <c r="C6" s="111"/>
      <c r="D6" s="111"/>
      <c r="E6" s="111"/>
      <c r="F6" s="111"/>
      <c r="G6" s="111"/>
      <c r="H6" s="8"/>
      <c r="I6" s="28"/>
      <c r="J6" s="111"/>
      <c r="K6" s="167"/>
      <c r="L6" s="167"/>
      <c r="M6" s="111"/>
    </row>
    <row r="7" spans="1:16">
      <c r="A7" s="5"/>
      <c r="B7" s="89" t="s">
        <v>187</v>
      </c>
      <c r="C7" s="9" t="s">
        <v>367</v>
      </c>
      <c r="D7" s="217"/>
      <c r="E7" s="217"/>
      <c r="F7" s="325"/>
      <c r="G7" s="217"/>
      <c r="H7" s="217"/>
      <c r="I7" s="217"/>
      <c r="J7" s="217"/>
      <c r="K7" s="217"/>
      <c r="L7" s="89" t="s">
        <v>257</v>
      </c>
      <c r="M7" s="340">
        <v>1000</v>
      </c>
    </row>
    <row r="8" spans="1:16" ht="3" customHeight="1">
      <c r="A8" s="5"/>
      <c r="B8" s="4"/>
      <c r="C8" s="4"/>
      <c r="D8" s="4"/>
      <c r="E8" s="4"/>
      <c r="F8" s="4"/>
      <c r="G8" s="4"/>
      <c r="H8" s="4"/>
      <c r="I8" s="4"/>
      <c r="J8" s="4"/>
      <c r="K8" s="4"/>
      <c r="L8" s="4"/>
      <c r="M8" s="4"/>
    </row>
    <row r="9" spans="1:16" ht="10.15" customHeight="1">
      <c r="A9" s="5">
        <v>1980</v>
      </c>
      <c r="B9" s="79">
        <v>36300</v>
      </c>
      <c r="C9" s="79">
        <v>109000</v>
      </c>
      <c r="D9" s="74"/>
      <c r="E9" s="13">
        <v>300</v>
      </c>
      <c r="F9" s="79">
        <v>108700</v>
      </c>
      <c r="G9" s="4"/>
      <c r="H9" s="79">
        <v>76800</v>
      </c>
      <c r="I9" s="79">
        <v>15935</v>
      </c>
      <c r="J9" s="79">
        <v>3500</v>
      </c>
      <c r="K9" s="79">
        <v>12465</v>
      </c>
      <c r="L9" s="13">
        <v>368</v>
      </c>
      <c r="M9" s="79">
        <v>40137</v>
      </c>
    </row>
    <row r="10" spans="1:16" ht="10.15" customHeight="1">
      <c r="A10" s="5">
        <v>1981</v>
      </c>
      <c r="B10" s="79">
        <v>34300</v>
      </c>
      <c r="C10" s="79">
        <v>44900</v>
      </c>
      <c r="D10" s="74"/>
      <c r="E10" s="13">
        <v>300</v>
      </c>
      <c r="F10" s="79">
        <v>44600</v>
      </c>
      <c r="G10" s="4"/>
      <c r="H10" s="79">
        <v>37900</v>
      </c>
      <c r="I10" s="79">
        <v>2430</v>
      </c>
      <c r="J10" s="79">
        <v>2000</v>
      </c>
      <c r="K10" s="79">
        <v>2270</v>
      </c>
      <c r="L10" s="13">
        <v>695</v>
      </c>
      <c r="M10" s="79">
        <v>31222</v>
      </c>
    </row>
    <row r="11" spans="1:16" ht="10.15" customHeight="1">
      <c r="A11" s="5">
        <v>1982</v>
      </c>
      <c r="B11" s="79">
        <v>35000</v>
      </c>
      <c r="C11" s="79">
        <v>146500</v>
      </c>
      <c r="D11" s="74"/>
      <c r="E11" s="13">
        <v>500</v>
      </c>
      <c r="F11" s="79">
        <v>146000</v>
      </c>
      <c r="G11" s="4"/>
      <c r="H11" s="79">
        <v>98000</v>
      </c>
      <c r="I11" s="79">
        <v>25943</v>
      </c>
      <c r="J11" s="79">
        <v>4600</v>
      </c>
      <c r="K11" s="79">
        <v>17457</v>
      </c>
      <c r="L11" s="13">
        <v>501</v>
      </c>
      <c r="M11" s="79">
        <v>73459</v>
      </c>
    </row>
    <row r="12" spans="1:16" ht="10.15" customHeight="1">
      <c r="A12" s="5">
        <v>1983</v>
      </c>
      <c r="B12" s="79">
        <v>35100</v>
      </c>
      <c r="C12" s="79">
        <v>61000</v>
      </c>
      <c r="D12" s="74"/>
      <c r="E12" s="13">
        <v>400</v>
      </c>
      <c r="F12" s="79">
        <v>60600</v>
      </c>
      <c r="G12" s="4"/>
      <c r="H12" s="79">
        <v>48000</v>
      </c>
      <c r="I12" s="79">
        <v>3606</v>
      </c>
      <c r="J12" s="79">
        <v>4100</v>
      </c>
      <c r="K12" s="79">
        <v>4894</v>
      </c>
      <c r="L12" s="13">
        <v>519</v>
      </c>
      <c r="M12" s="79">
        <v>31641</v>
      </c>
      <c r="P12" s="266"/>
    </row>
    <row r="13" spans="1:16" ht="10.15" customHeight="1">
      <c r="A13" s="5">
        <v>1984</v>
      </c>
      <c r="B13" s="79">
        <v>33800</v>
      </c>
      <c r="C13" s="79">
        <v>90600</v>
      </c>
      <c r="D13" s="74"/>
      <c r="E13" s="13">
        <v>400</v>
      </c>
      <c r="F13" s="79">
        <v>90200</v>
      </c>
      <c r="G13" s="4"/>
      <c r="H13" s="79">
        <v>76700</v>
      </c>
      <c r="I13" s="79">
        <v>5702</v>
      </c>
      <c r="J13" s="79">
        <v>2900</v>
      </c>
      <c r="K13" s="79">
        <v>4898</v>
      </c>
      <c r="L13" s="13">
        <v>550</v>
      </c>
      <c r="M13" s="79">
        <v>49810</v>
      </c>
    </row>
    <row r="14" spans="1:16" ht="10.15" customHeight="1">
      <c r="A14" s="5">
        <v>1985</v>
      </c>
      <c r="B14" s="79">
        <v>32900</v>
      </c>
      <c r="C14" s="79">
        <v>96000</v>
      </c>
      <c r="D14" s="74"/>
      <c r="E14" s="13">
        <v>500</v>
      </c>
      <c r="F14" s="79">
        <v>95500</v>
      </c>
      <c r="G14" s="4"/>
      <c r="H14" s="79">
        <v>76100</v>
      </c>
      <c r="I14" s="79">
        <v>8416</v>
      </c>
      <c r="J14" s="79">
        <v>5800</v>
      </c>
      <c r="K14" s="79">
        <v>5184</v>
      </c>
      <c r="L14" s="13">
        <v>559</v>
      </c>
      <c r="M14" s="79">
        <v>53634</v>
      </c>
    </row>
    <row r="15" spans="1:16" ht="1.9" customHeight="1">
      <c r="A15" s="5"/>
      <c r="B15" s="79"/>
      <c r="C15" s="79"/>
      <c r="D15" s="74"/>
      <c r="E15" s="13"/>
      <c r="F15" s="79"/>
      <c r="G15" s="4"/>
      <c r="H15" s="79"/>
      <c r="I15" s="79"/>
      <c r="J15" s="79"/>
      <c r="K15" s="79"/>
      <c r="L15" s="13"/>
      <c r="M15" s="79"/>
    </row>
    <row r="16" spans="1:16" ht="10.15" customHeight="1">
      <c r="A16" s="5">
        <v>1986</v>
      </c>
      <c r="B16" s="79">
        <v>32300</v>
      </c>
      <c r="C16" s="79">
        <v>111500</v>
      </c>
      <c r="D16" s="74"/>
      <c r="E16" s="13">
        <v>500</v>
      </c>
      <c r="F16" s="79">
        <v>111000</v>
      </c>
      <c r="G16" s="4"/>
      <c r="H16" s="79">
        <v>85000</v>
      </c>
      <c r="I16" s="79">
        <v>11905</v>
      </c>
      <c r="J16" s="79">
        <v>6000</v>
      </c>
      <c r="K16" s="79">
        <v>8095</v>
      </c>
      <c r="L16" s="13">
        <v>587</v>
      </c>
      <c r="M16" s="79">
        <v>65407</v>
      </c>
    </row>
    <row r="17" spans="1:33" ht="10.15" customHeight="1">
      <c r="A17" s="5">
        <v>1987</v>
      </c>
      <c r="B17" s="79">
        <v>31600</v>
      </c>
      <c r="C17" s="79">
        <v>67500</v>
      </c>
      <c r="D17" s="74"/>
      <c r="E17" s="13">
        <v>500</v>
      </c>
      <c r="F17" s="79">
        <v>67000</v>
      </c>
      <c r="G17" s="4"/>
      <c r="H17" s="79">
        <v>55000</v>
      </c>
      <c r="I17" s="79">
        <v>5484</v>
      </c>
      <c r="J17" s="79">
        <v>3000</v>
      </c>
      <c r="K17" s="79">
        <v>3516</v>
      </c>
      <c r="L17" s="13">
        <v>608</v>
      </c>
      <c r="M17" s="79">
        <v>41053</v>
      </c>
    </row>
    <row r="18" spans="1:33" ht="10.15" customHeight="1">
      <c r="A18" s="5">
        <v>1988</v>
      </c>
      <c r="B18" s="79">
        <v>31500</v>
      </c>
      <c r="C18" s="79">
        <v>87500</v>
      </c>
      <c r="D18" s="74"/>
      <c r="E18" s="13">
        <v>500</v>
      </c>
      <c r="F18" s="79">
        <v>87000</v>
      </c>
      <c r="G18" s="4"/>
      <c r="H18" s="79">
        <v>70000</v>
      </c>
      <c r="I18" s="79">
        <v>8500</v>
      </c>
      <c r="J18" s="79">
        <v>3000</v>
      </c>
      <c r="K18" s="79">
        <v>5500</v>
      </c>
      <c r="L18" s="13">
        <v>518</v>
      </c>
      <c r="M18" s="79">
        <v>45316</v>
      </c>
    </row>
    <row r="19" spans="1:33" ht="10.15" customHeight="1">
      <c r="A19" s="5">
        <v>1989</v>
      </c>
      <c r="B19" s="79">
        <v>29800</v>
      </c>
      <c r="C19" s="79">
        <v>123000</v>
      </c>
      <c r="D19" s="74"/>
      <c r="E19" s="13">
        <v>500</v>
      </c>
      <c r="F19" s="79">
        <v>122500</v>
      </c>
      <c r="G19" s="4"/>
      <c r="H19" s="79">
        <v>94000</v>
      </c>
      <c r="I19" s="79">
        <v>14000</v>
      </c>
      <c r="J19" s="79">
        <v>5500</v>
      </c>
      <c r="K19" s="79">
        <v>9000</v>
      </c>
      <c r="L19" s="13">
        <v>467</v>
      </c>
      <c r="M19" s="79">
        <v>57458</v>
      </c>
    </row>
    <row r="20" spans="1:33" ht="10.15" customHeight="1">
      <c r="A20" s="5">
        <v>1990</v>
      </c>
      <c r="B20" s="79">
        <v>30400</v>
      </c>
      <c r="C20" s="79">
        <v>131500</v>
      </c>
      <c r="D20" s="74"/>
      <c r="E20" s="13">
        <v>500</v>
      </c>
      <c r="F20" s="79">
        <v>131000</v>
      </c>
      <c r="G20" s="4"/>
      <c r="H20" s="79">
        <v>88000</v>
      </c>
      <c r="I20" s="79">
        <v>22000</v>
      </c>
      <c r="J20" s="79">
        <v>5000</v>
      </c>
      <c r="K20" s="79">
        <v>16000</v>
      </c>
      <c r="L20" s="13">
        <v>423</v>
      </c>
      <c r="M20" s="79">
        <v>55663</v>
      </c>
    </row>
    <row r="21" spans="1:33" ht="10.15" customHeight="1">
      <c r="A21" s="5">
        <v>1991</v>
      </c>
      <c r="B21" s="79">
        <v>29700</v>
      </c>
      <c r="C21" s="79">
        <v>65000</v>
      </c>
      <c r="D21" s="74"/>
      <c r="E21" s="13">
        <v>500</v>
      </c>
      <c r="F21" s="79">
        <v>64500</v>
      </c>
      <c r="G21" s="4"/>
      <c r="H21" s="79">
        <v>53700</v>
      </c>
      <c r="I21" s="79">
        <v>7300</v>
      </c>
      <c r="J21" s="79">
        <v>1800</v>
      </c>
      <c r="K21" s="79">
        <v>1700</v>
      </c>
      <c r="L21" s="13">
        <v>559</v>
      </c>
      <c r="M21" s="79">
        <v>36306</v>
      </c>
    </row>
    <row r="22" spans="1:33" ht="1.9" customHeight="1">
      <c r="A22" s="5"/>
      <c r="B22" s="79"/>
      <c r="C22" s="79"/>
      <c r="D22" s="74"/>
      <c r="E22" s="13"/>
      <c r="F22" s="79"/>
      <c r="G22" s="4"/>
      <c r="H22" s="79"/>
      <c r="I22" s="79"/>
      <c r="J22" s="79"/>
      <c r="K22" s="79"/>
      <c r="L22" s="13"/>
      <c r="M22" s="79"/>
    </row>
    <row r="23" spans="1:33" ht="10.15" customHeight="1">
      <c r="A23" s="5">
        <v>1992</v>
      </c>
      <c r="B23" s="79">
        <v>30100</v>
      </c>
      <c r="C23" s="79">
        <v>165000</v>
      </c>
      <c r="D23" s="74"/>
      <c r="E23" s="13">
        <v>500</v>
      </c>
      <c r="F23" s="79">
        <v>164500</v>
      </c>
      <c r="G23" s="4"/>
      <c r="H23" s="79">
        <v>121000</v>
      </c>
      <c r="I23" s="79">
        <v>31500</v>
      </c>
      <c r="J23" s="79">
        <v>5700</v>
      </c>
      <c r="K23" s="79">
        <v>6300</v>
      </c>
      <c r="L23" s="13">
        <v>549</v>
      </c>
      <c r="M23" s="79">
        <v>90561</v>
      </c>
    </row>
    <row r="24" spans="1:33" ht="10.15" customHeight="1">
      <c r="A24" s="5">
        <v>1993</v>
      </c>
      <c r="B24" s="79">
        <v>30100</v>
      </c>
      <c r="C24" s="79">
        <v>122000</v>
      </c>
      <c r="D24" s="74"/>
      <c r="E24" s="13">
        <v>500</v>
      </c>
      <c r="F24" s="79">
        <v>121500</v>
      </c>
      <c r="G24" s="4"/>
      <c r="H24" s="79">
        <v>93000</v>
      </c>
      <c r="I24" s="79">
        <v>19700</v>
      </c>
      <c r="J24" s="79">
        <v>5300</v>
      </c>
      <c r="K24" s="79">
        <v>3500</v>
      </c>
      <c r="L24" s="13">
        <v>467</v>
      </c>
      <c r="M24" s="79">
        <v>56991</v>
      </c>
    </row>
    <row r="25" spans="1:33" ht="10.15" customHeight="1">
      <c r="A25" s="5">
        <v>1994</v>
      </c>
      <c r="B25" s="79">
        <v>32000</v>
      </c>
      <c r="C25" s="79">
        <v>84000</v>
      </c>
      <c r="D25" s="74"/>
      <c r="E25" s="13">
        <v>500</v>
      </c>
      <c r="F25" s="79">
        <v>83500</v>
      </c>
      <c r="G25" s="4"/>
      <c r="H25" s="79">
        <v>66500</v>
      </c>
      <c r="I25" s="79">
        <v>8400</v>
      </c>
      <c r="J25" s="79">
        <v>4400</v>
      </c>
      <c r="K25" s="79">
        <v>4200</v>
      </c>
      <c r="L25" s="13">
        <v>464</v>
      </c>
      <c r="M25" s="79">
        <v>38994</v>
      </c>
    </row>
    <row r="26" spans="1:33" s="150" customFormat="1" ht="10.15" customHeight="1">
      <c r="A26" s="341">
        <v>1995</v>
      </c>
      <c r="B26" s="342">
        <v>33700</v>
      </c>
      <c r="C26" s="342">
        <v>77500</v>
      </c>
      <c r="D26" s="343"/>
      <c r="E26" s="29">
        <v>500</v>
      </c>
      <c r="F26" s="342">
        <v>77000</v>
      </c>
      <c r="G26" s="344"/>
      <c r="H26" s="342">
        <v>58500</v>
      </c>
      <c r="I26" s="342">
        <v>9300</v>
      </c>
      <c r="J26" s="342">
        <v>4000</v>
      </c>
      <c r="K26" s="342">
        <v>5200</v>
      </c>
      <c r="L26" s="29">
        <v>646</v>
      </c>
      <c r="M26" s="342">
        <v>50069</v>
      </c>
      <c r="N26" s="345"/>
      <c r="O26" s="345"/>
      <c r="P26" s="345"/>
      <c r="Q26" s="345"/>
      <c r="R26" s="345"/>
      <c r="S26" s="345"/>
      <c r="T26" s="345"/>
      <c r="U26" s="345"/>
      <c r="V26" s="345"/>
      <c r="W26" s="345"/>
      <c r="X26" s="345"/>
      <c r="Y26" s="345"/>
      <c r="Z26" s="345"/>
      <c r="AA26" s="345"/>
      <c r="AB26" s="345"/>
      <c r="AC26" s="345"/>
      <c r="AD26" s="345"/>
      <c r="AE26" s="345"/>
      <c r="AF26" s="345"/>
      <c r="AG26" s="345"/>
    </row>
    <row r="27" spans="1:33" ht="10.15" customHeight="1">
      <c r="A27" s="8">
        <v>1996</v>
      </c>
      <c r="B27" s="82">
        <v>33700</v>
      </c>
      <c r="C27" s="82">
        <v>166000</v>
      </c>
      <c r="D27" s="346"/>
      <c r="E27" s="15">
        <v>500</v>
      </c>
      <c r="F27" s="82">
        <v>165500</v>
      </c>
      <c r="G27" s="7"/>
      <c r="H27" s="82">
        <v>123000</v>
      </c>
      <c r="I27" s="82">
        <v>29000</v>
      </c>
      <c r="J27" s="82">
        <v>7000</v>
      </c>
      <c r="K27" s="82">
        <v>6500</v>
      </c>
      <c r="L27" s="15">
        <v>617</v>
      </c>
      <c r="M27" s="82">
        <v>102364</v>
      </c>
    </row>
    <row r="28" spans="1:33" ht="10.15" customHeight="1">
      <c r="A28" s="8">
        <v>1997</v>
      </c>
      <c r="B28" s="82">
        <v>35300</v>
      </c>
      <c r="C28" s="82">
        <v>104000</v>
      </c>
      <c r="D28" s="346"/>
      <c r="E28" s="15">
        <v>500</v>
      </c>
      <c r="F28" s="82">
        <v>103500</v>
      </c>
      <c r="G28" s="7"/>
      <c r="H28" s="82">
        <v>82200</v>
      </c>
      <c r="I28" s="82">
        <v>10200</v>
      </c>
      <c r="J28" s="82">
        <v>3600</v>
      </c>
      <c r="K28" s="82">
        <v>7500</v>
      </c>
      <c r="L28" s="15">
        <v>642</v>
      </c>
      <c r="M28" s="82">
        <v>66801</v>
      </c>
    </row>
    <row r="29" spans="1:33" ht="1.9" customHeight="1">
      <c r="A29" s="8"/>
      <c r="B29" s="82"/>
      <c r="C29" s="82"/>
      <c r="D29" s="346"/>
      <c r="E29" s="15"/>
      <c r="F29" s="82"/>
      <c r="G29" s="7"/>
      <c r="H29" s="82"/>
      <c r="I29" s="82"/>
      <c r="J29" s="82"/>
      <c r="K29" s="82"/>
      <c r="L29" s="15"/>
      <c r="M29" s="82"/>
    </row>
    <row r="30" spans="1:33" ht="10.15" customHeight="1">
      <c r="A30" s="8">
        <v>1998</v>
      </c>
      <c r="B30" s="82">
        <v>35300</v>
      </c>
      <c r="C30" s="82">
        <v>90000</v>
      </c>
      <c r="D30" s="346"/>
      <c r="E30" s="15">
        <v>500</v>
      </c>
      <c r="F30" s="82">
        <v>89500</v>
      </c>
      <c r="G30" s="7"/>
      <c r="H30" s="82">
        <v>64200</v>
      </c>
      <c r="I30" s="82">
        <v>12800</v>
      </c>
      <c r="J30" s="82">
        <v>4100</v>
      </c>
      <c r="K30" s="82">
        <v>8400</v>
      </c>
      <c r="L30" s="15">
        <v>459</v>
      </c>
      <c r="M30" s="82">
        <v>41331</v>
      </c>
    </row>
    <row r="31" spans="1:33" ht="10.15" customHeight="1">
      <c r="A31" s="8">
        <v>1999</v>
      </c>
      <c r="B31" s="82">
        <v>35300</v>
      </c>
      <c r="C31" s="82">
        <v>142000</v>
      </c>
      <c r="D31" s="346"/>
      <c r="E31" s="15">
        <v>500</v>
      </c>
      <c r="F31" s="82">
        <v>141500</v>
      </c>
      <c r="G31" s="7"/>
      <c r="H31" s="82">
        <v>86000</v>
      </c>
      <c r="I31" s="82">
        <v>36500</v>
      </c>
      <c r="J31" s="82">
        <v>5000</v>
      </c>
      <c r="K31" s="82">
        <v>14000</v>
      </c>
      <c r="L31" s="15">
        <v>387</v>
      </c>
      <c r="M31" s="82">
        <v>55011</v>
      </c>
    </row>
    <row r="32" spans="1:33" ht="10.15" customHeight="1">
      <c r="A32" s="8">
        <v>2000</v>
      </c>
      <c r="B32" s="82">
        <v>36000</v>
      </c>
      <c r="C32" s="82">
        <v>53000</v>
      </c>
      <c r="D32" s="346"/>
      <c r="E32" s="15">
        <v>500</v>
      </c>
      <c r="F32" s="82">
        <v>52500</v>
      </c>
      <c r="G32" s="7"/>
      <c r="H32" s="82">
        <v>41400</v>
      </c>
      <c r="I32" s="82">
        <v>5100</v>
      </c>
      <c r="J32" s="82">
        <v>3000</v>
      </c>
      <c r="K32" s="82">
        <v>3000</v>
      </c>
      <c r="L32" s="15">
        <v>656</v>
      </c>
      <c r="M32" s="82">
        <v>34743</v>
      </c>
    </row>
    <row r="33" spans="1:13" ht="10.15" customHeight="1">
      <c r="A33" s="8">
        <v>2001</v>
      </c>
      <c r="B33" s="82">
        <v>36000</v>
      </c>
      <c r="C33" s="82">
        <v>134000</v>
      </c>
      <c r="D33" s="346"/>
      <c r="E33" s="15">
        <v>500</v>
      </c>
      <c r="F33" s="82">
        <v>133500</v>
      </c>
      <c r="G33" s="7"/>
      <c r="H33" s="82">
        <v>109700</v>
      </c>
      <c r="I33" s="82">
        <v>15300</v>
      </c>
      <c r="J33" s="82">
        <v>3000</v>
      </c>
      <c r="K33" s="82">
        <v>5500</v>
      </c>
      <c r="L33" s="15">
        <v>672</v>
      </c>
      <c r="M33" s="82">
        <v>90096</v>
      </c>
    </row>
    <row r="34" spans="1:13" ht="10.15" customHeight="1">
      <c r="A34" s="8">
        <v>2002</v>
      </c>
      <c r="B34" s="82">
        <v>36000</v>
      </c>
      <c r="C34" s="82">
        <v>103000</v>
      </c>
      <c r="D34" s="346"/>
      <c r="E34" s="15">
        <v>500</v>
      </c>
      <c r="F34" s="82">
        <v>102500</v>
      </c>
      <c r="G34" s="7"/>
      <c r="H34" s="82">
        <v>82800</v>
      </c>
      <c r="I34" s="82">
        <v>9900</v>
      </c>
      <c r="J34" s="82">
        <v>6000</v>
      </c>
      <c r="K34" s="82">
        <v>3800</v>
      </c>
      <c r="L34" s="15">
        <v>573</v>
      </c>
      <c r="M34" s="82">
        <v>58983</v>
      </c>
    </row>
    <row r="35" spans="1:13" ht="10.15" customHeight="1">
      <c r="A35" s="8">
        <v>2003</v>
      </c>
      <c r="B35" s="82">
        <v>36000</v>
      </c>
      <c r="C35" s="82">
        <v>118000</v>
      </c>
      <c r="D35" s="346"/>
      <c r="E35" s="15">
        <v>500</v>
      </c>
      <c r="F35" s="82">
        <v>117500</v>
      </c>
      <c r="G35" s="7"/>
      <c r="H35" s="82">
        <v>96000</v>
      </c>
      <c r="I35" s="82">
        <v>10500</v>
      </c>
      <c r="J35" s="82">
        <v>7500</v>
      </c>
      <c r="K35" s="82">
        <v>3500</v>
      </c>
      <c r="L35" s="15">
        <v>409</v>
      </c>
      <c r="M35" s="82">
        <v>48289</v>
      </c>
    </row>
    <row r="36" spans="1:13" ht="2.1" customHeight="1">
      <c r="A36" s="8"/>
      <c r="B36" s="82"/>
      <c r="C36" s="82"/>
      <c r="D36" s="346"/>
      <c r="E36" s="15"/>
      <c r="F36" s="82"/>
      <c r="G36" s="7"/>
      <c r="H36" s="82"/>
      <c r="I36" s="82"/>
      <c r="J36" s="82"/>
      <c r="K36" s="82"/>
      <c r="L36" s="15"/>
      <c r="M36" s="82"/>
    </row>
    <row r="37" spans="1:13" ht="10.15" customHeight="1">
      <c r="A37" s="8">
        <v>2004</v>
      </c>
      <c r="B37" s="82">
        <v>32000</v>
      </c>
      <c r="C37" s="82">
        <v>107500</v>
      </c>
      <c r="D37" s="346"/>
      <c r="E37" s="15">
        <v>500</v>
      </c>
      <c r="F37" s="82">
        <v>107000</v>
      </c>
      <c r="G37" s="7"/>
      <c r="H37" s="82">
        <v>74400</v>
      </c>
      <c r="I37" s="82">
        <v>16100</v>
      </c>
      <c r="J37" s="82">
        <v>11500</v>
      </c>
      <c r="K37" s="82">
        <v>5000</v>
      </c>
      <c r="L37" s="15">
        <v>564</v>
      </c>
      <c r="M37" s="82">
        <v>60643</v>
      </c>
    </row>
    <row r="38" spans="1:13" ht="10.15" customHeight="1">
      <c r="A38" s="8">
        <v>2005</v>
      </c>
      <c r="B38" s="82">
        <v>32000</v>
      </c>
      <c r="C38" s="82">
        <v>142000</v>
      </c>
      <c r="D38" s="346"/>
      <c r="E38" s="15">
        <v>500</v>
      </c>
      <c r="F38" s="82">
        <v>141500</v>
      </c>
      <c r="G38" s="7"/>
      <c r="H38" s="82">
        <v>100000</v>
      </c>
      <c r="I38" s="82">
        <v>21200</v>
      </c>
      <c r="J38" s="82">
        <v>14000</v>
      </c>
      <c r="K38" s="82">
        <v>6300</v>
      </c>
      <c r="L38" s="15">
        <v>564</v>
      </c>
      <c r="M38" s="82">
        <v>80097</v>
      </c>
    </row>
    <row r="39" spans="1:13" ht="10.15" customHeight="1">
      <c r="A39" s="8">
        <v>2006</v>
      </c>
      <c r="B39" s="82">
        <v>31000</v>
      </c>
      <c r="C39" s="82">
        <v>23500</v>
      </c>
      <c r="D39" s="346"/>
      <c r="E39" s="15">
        <v>500</v>
      </c>
      <c r="F39" s="82">
        <v>23000</v>
      </c>
      <c r="G39" s="7"/>
      <c r="H39" s="82">
        <v>17000</v>
      </c>
      <c r="I39" s="82">
        <v>1500</v>
      </c>
      <c r="J39" s="82">
        <v>4000</v>
      </c>
      <c r="K39" s="82">
        <v>500</v>
      </c>
      <c r="L39" s="15">
        <v>771</v>
      </c>
      <c r="M39" s="82">
        <v>18119</v>
      </c>
    </row>
    <row r="40" spans="1:13" ht="10.15" customHeight="1">
      <c r="A40" s="8">
        <v>2007</v>
      </c>
      <c r="B40" s="82">
        <v>30000</v>
      </c>
      <c r="C40" s="82">
        <v>132500</v>
      </c>
      <c r="D40" s="346"/>
      <c r="E40" s="15">
        <v>500</v>
      </c>
      <c r="F40" s="82">
        <v>132000</v>
      </c>
      <c r="G40" s="7"/>
      <c r="H40" s="82">
        <v>96000</v>
      </c>
      <c r="I40" s="82">
        <v>20000</v>
      </c>
      <c r="J40" s="82">
        <v>12000</v>
      </c>
      <c r="K40" s="82">
        <v>4000</v>
      </c>
      <c r="L40" s="15">
        <v>654</v>
      </c>
      <c r="M40" s="82">
        <v>86694</v>
      </c>
    </row>
    <row r="41" spans="1:13" ht="10.15" customHeight="1">
      <c r="A41" s="8">
        <v>2008</v>
      </c>
      <c r="B41" s="82">
        <v>30000</v>
      </c>
      <c r="C41" s="82">
        <v>66800</v>
      </c>
      <c r="D41" s="346"/>
      <c r="E41" s="308" t="s">
        <v>118</v>
      </c>
      <c r="F41" s="82">
        <v>66800</v>
      </c>
      <c r="G41" s="7"/>
      <c r="H41" s="82">
        <v>45500</v>
      </c>
      <c r="I41" s="82">
        <v>6000</v>
      </c>
      <c r="J41" s="82">
        <v>14000</v>
      </c>
      <c r="K41" s="82">
        <v>1300</v>
      </c>
      <c r="L41" s="15">
        <v>697</v>
      </c>
      <c r="M41" s="82">
        <v>46587</v>
      </c>
    </row>
    <row r="42" spans="1:13" ht="10.15" customHeight="1">
      <c r="A42" s="8">
        <v>2009</v>
      </c>
      <c r="B42" s="82">
        <v>31000</v>
      </c>
      <c r="C42" s="82">
        <v>46300</v>
      </c>
      <c r="D42" s="346"/>
      <c r="E42" s="308" t="s">
        <v>118</v>
      </c>
      <c r="F42" s="82">
        <v>46300</v>
      </c>
      <c r="G42" s="7"/>
      <c r="H42" s="82">
        <v>24500</v>
      </c>
      <c r="I42" s="82">
        <v>1500</v>
      </c>
      <c r="J42" s="82">
        <v>20000</v>
      </c>
      <c r="K42" s="82">
        <v>300</v>
      </c>
      <c r="L42" s="15">
        <v>696</v>
      </c>
      <c r="M42" s="82">
        <v>32209</v>
      </c>
    </row>
    <row r="43" spans="1:13" ht="10.15" customHeight="1">
      <c r="A43" s="8">
        <v>2010</v>
      </c>
      <c r="B43" s="82">
        <v>36000</v>
      </c>
      <c r="C43" s="82">
        <v>206000</v>
      </c>
      <c r="D43" s="346"/>
      <c r="E43" s="308" t="s">
        <v>118</v>
      </c>
      <c r="F43" s="82">
        <v>206000</v>
      </c>
      <c r="G43" s="7"/>
      <c r="H43" s="82">
        <v>125000</v>
      </c>
      <c r="I43" s="82">
        <v>37000</v>
      </c>
      <c r="J43" s="82">
        <v>36000</v>
      </c>
      <c r="K43" s="82">
        <v>8000</v>
      </c>
      <c r="L43" s="15">
        <v>664</v>
      </c>
      <c r="M43" s="82">
        <v>136796</v>
      </c>
    </row>
    <row r="44" spans="1:13" ht="10.15" customHeight="1">
      <c r="A44" s="8">
        <v>2011</v>
      </c>
      <c r="B44" s="82">
        <v>39000</v>
      </c>
      <c r="C44" s="82">
        <v>71200</v>
      </c>
      <c r="D44" s="346"/>
      <c r="E44" s="308" t="s">
        <v>118</v>
      </c>
      <c r="F44" s="82">
        <v>71200</v>
      </c>
      <c r="G44" s="7"/>
      <c r="H44" s="82">
        <v>26500</v>
      </c>
      <c r="I44" s="82">
        <v>2200</v>
      </c>
      <c r="J44" s="82">
        <v>42000</v>
      </c>
      <c r="K44" s="82">
        <v>500</v>
      </c>
      <c r="L44" s="15">
        <v>733</v>
      </c>
      <c r="M44" s="82">
        <v>52168</v>
      </c>
    </row>
    <row r="45" spans="1:13" ht="10.15" customHeight="1">
      <c r="A45" s="8">
        <v>2012</v>
      </c>
      <c r="B45" s="82">
        <v>42000</v>
      </c>
      <c r="C45" s="82">
        <v>160000</v>
      </c>
      <c r="D45" s="346"/>
      <c r="E45" s="308" t="s">
        <v>118</v>
      </c>
      <c r="F45" s="82">
        <v>160000</v>
      </c>
      <c r="G45" s="7"/>
      <c r="H45" s="82">
        <v>78500</v>
      </c>
      <c r="I45" s="82">
        <v>6400</v>
      </c>
      <c r="J45" s="82">
        <v>74000</v>
      </c>
      <c r="K45" s="82">
        <v>1100</v>
      </c>
      <c r="L45" s="15">
        <v>813</v>
      </c>
      <c r="M45" s="82">
        <v>130038</v>
      </c>
    </row>
    <row r="46" spans="1:13" ht="10.15" customHeight="1">
      <c r="A46" s="8">
        <v>2013</v>
      </c>
      <c r="B46" s="82">
        <v>40000</v>
      </c>
      <c r="C46" s="82">
        <v>166000</v>
      </c>
      <c r="D46" s="346"/>
      <c r="E46" s="308" t="s">
        <v>118</v>
      </c>
      <c r="F46" s="82">
        <v>166000</v>
      </c>
      <c r="G46" s="7"/>
      <c r="H46" s="82">
        <v>78800</v>
      </c>
      <c r="I46" s="82">
        <v>10500</v>
      </c>
      <c r="J46" s="82">
        <v>75000</v>
      </c>
      <c r="K46" s="82">
        <v>1700</v>
      </c>
      <c r="L46" s="15">
        <v>813</v>
      </c>
      <c r="M46" s="82">
        <v>134881</v>
      </c>
    </row>
    <row r="47" spans="1:13" ht="10.15" customHeight="1">
      <c r="A47" s="8">
        <v>2014</v>
      </c>
      <c r="B47" s="82">
        <v>40000</v>
      </c>
      <c r="C47" s="82">
        <v>95000</v>
      </c>
      <c r="D47" s="346"/>
      <c r="E47" s="308" t="s">
        <v>118</v>
      </c>
      <c r="F47" s="82">
        <v>95000</v>
      </c>
      <c r="G47" s="7"/>
      <c r="H47" s="82">
        <v>30500</v>
      </c>
      <c r="I47" s="82">
        <v>5900</v>
      </c>
      <c r="J47" s="82">
        <v>57700</v>
      </c>
      <c r="K47" s="82">
        <v>900</v>
      </c>
      <c r="L47" s="15">
        <v>774</v>
      </c>
      <c r="M47" s="82">
        <v>73559</v>
      </c>
    </row>
    <row r="48" spans="1:13" ht="10.15" customHeight="1">
      <c r="A48" s="8">
        <v>2015</v>
      </c>
      <c r="B48" s="82">
        <v>40000</v>
      </c>
      <c r="C48" s="82">
        <v>179000</v>
      </c>
      <c r="D48" s="346"/>
      <c r="E48" s="308" t="s">
        <v>118</v>
      </c>
      <c r="F48" s="82">
        <v>179000</v>
      </c>
      <c r="G48" s="7"/>
      <c r="H48" s="82">
        <v>60000</v>
      </c>
      <c r="I48" s="82">
        <v>14600</v>
      </c>
      <c r="J48" s="82">
        <v>101000</v>
      </c>
      <c r="K48" s="82">
        <v>3400</v>
      </c>
      <c r="L48" s="15">
        <v>894</v>
      </c>
      <c r="M48" s="82">
        <v>160043</v>
      </c>
    </row>
    <row r="49" spans="1:13" ht="10.15" customHeight="1">
      <c r="A49" s="8">
        <v>2016</v>
      </c>
      <c r="B49" s="82">
        <v>40000</v>
      </c>
      <c r="C49" s="82">
        <v>164900</v>
      </c>
      <c r="D49" s="346"/>
      <c r="E49" s="308" t="s">
        <v>118</v>
      </c>
      <c r="F49" s="82">
        <v>164800</v>
      </c>
      <c r="G49" s="7"/>
      <c r="H49" s="82">
        <v>54000</v>
      </c>
      <c r="I49" s="82">
        <v>11100</v>
      </c>
      <c r="J49" s="82">
        <v>97700</v>
      </c>
      <c r="K49" s="82">
        <v>2000</v>
      </c>
      <c r="L49" s="15">
        <v>860</v>
      </c>
      <c r="M49" s="82">
        <v>141761</v>
      </c>
    </row>
    <row r="50" spans="1:13" ht="10.15" customHeight="1">
      <c r="A50" s="8">
        <v>2017</v>
      </c>
      <c r="B50" s="82">
        <v>40000</v>
      </c>
      <c r="C50" s="82">
        <v>192300</v>
      </c>
      <c r="D50" s="346"/>
      <c r="E50" s="308" t="s">
        <v>118</v>
      </c>
      <c r="F50" s="82">
        <v>191700</v>
      </c>
      <c r="G50" s="7"/>
      <c r="H50" s="82">
        <v>70000</v>
      </c>
      <c r="I50" s="82">
        <v>17300</v>
      </c>
      <c r="J50" s="82">
        <v>101000</v>
      </c>
      <c r="K50" s="82">
        <v>3400</v>
      </c>
      <c r="L50" s="15">
        <v>974</v>
      </c>
      <c r="M50" s="82">
        <v>186649</v>
      </c>
    </row>
    <row r="51" spans="1:13" ht="10.15" customHeight="1">
      <c r="A51" s="535">
        <v>2018</v>
      </c>
      <c r="B51" s="85">
        <v>37500</v>
      </c>
      <c r="C51" s="85">
        <v>53600</v>
      </c>
      <c r="D51" s="347"/>
      <c r="E51" s="348" t="s">
        <v>118</v>
      </c>
      <c r="F51" s="85">
        <v>52900</v>
      </c>
      <c r="G51" s="76"/>
      <c r="H51" s="85">
        <v>14920</v>
      </c>
      <c r="I51" s="85">
        <v>2060</v>
      </c>
      <c r="J51" s="85">
        <v>35500</v>
      </c>
      <c r="K51" s="85">
        <v>420</v>
      </c>
      <c r="L51" s="18">
        <v>766</v>
      </c>
      <c r="M51" s="85">
        <v>40523</v>
      </c>
    </row>
    <row r="52" spans="1:13" ht="11.1" customHeight="1">
      <c r="A52" s="252" t="s">
        <v>258</v>
      </c>
      <c r="B52" s="349"/>
      <c r="C52" s="82"/>
      <c r="D52" s="346"/>
      <c r="E52" s="308"/>
      <c r="F52" s="82"/>
      <c r="G52" s="7"/>
      <c r="H52" s="82"/>
      <c r="I52" s="82"/>
      <c r="J52" s="82"/>
      <c r="K52" s="82"/>
      <c r="L52" s="15"/>
      <c r="M52" s="82"/>
    </row>
    <row r="53" spans="1:13" ht="11.1" customHeight="1">
      <c r="A53" s="20" t="s">
        <v>259</v>
      </c>
      <c r="B53" s="4"/>
      <c r="C53" s="4"/>
      <c r="D53" s="4"/>
      <c r="E53" s="4"/>
      <c r="F53" s="4"/>
      <c r="G53" s="4"/>
      <c r="H53" s="4"/>
      <c r="I53" s="4"/>
      <c r="J53" s="4"/>
      <c r="K53" s="4"/>
      <c r="L53" s="4"/>
      <c r="M53" s="4"/>
    </row>
    <row r="54" spans="1:13" ht="11.1" customHeight="1">
      <c r="A54" s="20" t="s">
        <v>260</v>
      </c>
      <c r="B54" s="4"/>
      <c r="C54" s="4"/>
      <c r="D54" s="4"/>
      <c r="E54" s="4"/>
      <c r="F54" s="4"/>
      <c r="G54" s="4"/>
      <c r="H54" s="4"/>
      <c r="I54" s="4"/>
      <c r="J54" s="4"/>
      <c r="K54" s="4"/>
      <c r="L54" s="4"/>
      <c r="M54" s="4"/>
    </row>
    <row r="55" spans="1:13" ht="11.1" customHeight="1">
      <c r="A55" s="20" t="s">
        <v>261</v>
      </c>
      <c r="B55" s="4"/>
      <c r="C55" s="4"/>
      <c r="D55" s="4"/>
      <c r="E55" s="4"/>
      <c r="F55" s="4"/>
      <c r="G55" s="4"/>
      <c r="H55" s="4"/>
      <c r="I55" s="4"/>
      <c r="J55" s="4"/>
      <c r="K55" s="4"/>
      <c r="L55" s="4"/>
      <c r="M55" s="4"/>
    </row>
    <row r="56" spans="1:13" ht="11.1" customHeight="1">
      <c r="A56" s="20" t="s">
        <v>262</v>
      </c>
      <c r="B56" s="4"/>
      <c r="C56" s="4"/>
      <c r="D56" s="4"/>
      <c r="E56" s="4"/>
      <c r="F56" s="4"/>
      <c r="G56" s="4"/>
      <c r="H56" s="4"/>
      <c r="I56" s="4"/>
      <c r="J56" s="4"/>
      <c r="K56" s="4"/>
      <c r="L56" s="4"/>
      <c r="M56" s="4"/>
    </row>
    <row r="57" spans="1:13" ht="11.1" customHeight="1">
      <c r="A57" s="23" t="s">
        <v>263</v>
      </c>
      <c r="B57" s="4"/>
      <c r="C57" s="4"/>
      <c r="D57" s="4"/>
      <c r="E57" s="4"/>
      <c r="F57" s="4"/>
      <c r="G57" s="4"/>
      <c r="H57" s="4"/>
      <c r="I57" s="4"/>
      <c r="J57" s="4"/>
      <c r="K57" s="4"/>
      <c r="L57" s="4"/>
      <c r="M57" s="4"/>
    </row>
    <row r="58" spans="1:13" ht="13.15" customHeight="1">
      <c r="B58" s="4"/>
      <c r="C58" s="4"/>
      <c r="D58" s="4"/>
      <c r="E58" s="4"/>
      <c r="F58" s="4"/>
      <c r="G58" s="4"/>
      <c r="H58" s="4"/>
      <c r="I58" s="4"/>
      <c r="J58" s="4"/>
      <c r="K58" s="4"/>
      <c r="L58" s="4"/>
      <c r="M58" s="4"/>
    </row>
  </sheetData>
  <pageMargins left="0.66700000000000004" right="0.66700000000000004" top="0.66700000000000004" bottom="0.72" header="0" footer="0"/>
  <pageSetup scale="96" firstPageNumber="59" orientation="portrait" useFirstPageNumber="1"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54"/>
  <sheetViews>
    <sheetView showGridLines="0" zoomScale="106" zoomScaleNormal="106" workbookViewId="0">
      <selection activeCell="M23" sqref="M23"/>
    </sheetView>
  </sheetViews>
  <sheetFormatPr defaultColWidth="9.7109375" defaultRowHeight="12"/>
  <cols>
    <col min="1" max="1" width="8.7109375" customWidth="1"/>
    <col min="2" max="6" width="11.5703125" customWidth="1"/>
    <col min="7" max="7" width="2.7109375" customWidth="1"/>
    <col min="8" max="10" width="10.42578125" customWidth="1"/>
    <col min="11" max="11" width="5.7109375" customWidth="1"/>
  </cols>
  <sheetData>
    <row r="1" spans="1:10">
      <c r="A1" s="1" t="s">
        <v>264</v>
      </c>
      <c r="B1" s="2"/>
      <c r="C1" s="2"/>
      <c r="D1" s="2"/>
      <c r="E1" s="2"/>
      <c r="F1" s="2"/>
      <c r="G1" s="2"/>
      <c r="H1" s="2"/>
      <c r="I1" s="2"/>
      <c r="J1" s="2"/>
    </row>
    <row r="2" spans="1:10">
      <c r="A2" s="5" t="s">
        <v>2</v>
      </c>
      <c r="B2" s="5" t="s">
        <v>179</v>
      </c>
      <c r="C2" s="5" t="s">
        <v>243</v>
      </c>
      <c r="D2" s="5" t="s">
        <v>0</v>
      </c>
      <c r="E2" s="35" t="s">
        <v>92</v>
      </c>
      <c r="F2" s="35"/>
      <c r="G2" s="7"/>
      <c r="H2" s="35" t="s">
        <v>93</v>
      </c>
      <c r="I2" s="35"/>
      <c r="J2" s="35"/>
    </row>
    <row r="3" spans="1:10">
      <c r="A3" s="6"/>
      <c r="B3" s="6" t="s">
        <v>183</v>
      </c>
      <c r="C3" s="6" t="s">
        <v>265</v>
      </c>
      <c r="D3" s="6" t="s">
        <v>3</v>
      </c>
      <c r="E3" s="6" t="s">
        <v>4</v>
      </c>
      <c r="F3" s="6" t="s">
        <v>95</v>
      </c>
      <c r="G3" s="2"/>
      <c r="H3" s="6" t="s">
        <v>4</v>
      </c>
      <c r="I3" s="6" t="s">
        <v>95</v>
      </c>
      <c r="J3" s="6" t="s">
        <v>96</v>
      </c>
    </row>
    <row r="4" spans="1:10" ht="3.95" customHeight="1">
      <c r="A4" s="8"/>
      <c r="B4" s="8"/>
      <c r="C4" s="8"/>
      <c r="D4" s="8"/>
      <c r="E4" s="8"/>
      <c r="F4" s="8"/>
      <c r="G4" s="7"/>
      <c r="H4" s="8"/>
      <c r="I4" s="8"/>
      <c r="J4" s="8"/>
    </row>
    <row r="5" spans="1:10">
      <c r="A5" s="5"/>
      <c r="B5" s="89" t="s">
        <v>187</v>
      </c>
      <c r="C5" s="9" t="s">
        <v>431</v>
      </c>
      <c r="D5" s="9"/>
      <c r="E5" s="217"/>
      <c r="F5" s="217"/>
      <c r="G5" s="161"/>
      <c r="H5" s="9" t="s">
        <v>363</v>
      </c>
      <c r="I5" s="217"/>
      <c r="J5" s="217"/>
    </row>
    <row r="6" spans="1:10" ht="3" customHeight="1">
      <c r="A6" s="5"/>
      <c r="B6" s="4"/>
      <c r="C6" s="4"/>
      <c r="D6" s="4"/>
      <c r="E6" s="4"/>
      <c r="F6" s="4"/>
      <c r="G6" s="4"/>
      <c r="H6" s="4"/>
      <c r="I6" s="4"/>
      <c r="J6" s="4"/>
    </row>
    <row r="7" spans="1:10" ht="10.15" customHeight="1">
      <c r="A7" s="5">
        <v>1980</v>
      </c>
      <c r="B7" s="14">
        <v>1950</v>
      </c>
      <c r="C7" s="350">
        <v>37.9</v>
      </c>
      <c r="D7" s="14">
        <v>48916</v>
      </c>
      <c r="E7" s="14">
        <v>45360</v>
      </c>
      <c r="F7" s="14">
        <v>3556</v>
      </c>
      <c r="G7" s="4"/>
      <c r="H7" s="350">
        <v>21.7</v>
      </c>
      <c r="I7" s="350">
        <v>3.4</v>
      </c>
      <c r="J7" s="305">
        <v>20.399999999999999</v>
      </c>
    </row>
    <row r="8" spans="1:10" ht="10.15" customHeight="1">
      <c r="A8" s="5">
        <v>1981</v>
      </c>
      <c r="B8" s="14">
        <v>2110</v>
      </c>
      <c r="C8" s="350">
        <v>44.5</v>
      </c>
      <c r="D8" s="14">
        <v>66390</v>
      </c>
      <c r="E8" s="14">
        <v>58170</v>
      </c>
      <c r="F8" s="14">
        <v>8220</v>
      </c>
      <c r="G8" s="4"/>
      <c r="H8" s="350">
        <v>20.9</v>
      </c>
      <c r="I8" s="350">
        <v>3.1</v>
      </c>
      <c r="J8" s="305">
        <v>18.7</v>
      </c>
    </row>
    <row r="9" spans="1:10" ht="10.15" customHeight="1">
      <c r="A9" s="5">
        <v>1982</v>
      </c>
      <c r="B9" s="14">
        <v>2170</v>
      </c>
      <c r="C9" s="350">
        <v>38.700000000000003</v>
      </c>
      <c r="D9" s="14">
        <v>52750</v>
      </c>
      <c r="E9" s="14">
        <v>44770</v>
      </c>
      <c r="F9" s="14">
        <v>7980</v>
      </c>
      <c r="G9" s="4"/>
      <c r="H9" s="350">
        <v>25.1</v>
      </c>
      <c r="I9" s="350">
        <v>3.1</v>
      </c>
      <c r="J9" s="305">
        <v>21.8</v>
      </c>
    </row>
    <row r="10" spans="1:10" ht="10.15" customHeight="1">
      <c r="A10" s="5">
        <v>1983</v>
      </c>
      <c r="B10" s="14">
        <v>2120</v>
      </c>
      <c r="C10" s="350">
        <v>36.1</v>
      </c>
      <c r="D10" s="14">
        <v>61400</v>
      </c>
      <c r="E10" s="14">
        <v>46300</v>
      </c>
      <c r="F10" s="14">
        <v>15100</v>
      </c>
      <c r="G10" s="4"/>
      <c r="H10" s="350">
        <v>23.6</v>
      </c>
      <c r="I10" s="350">
        <v>4.4000000000000004</v>
      </c>
      <c r="J10" s="305">
        <v>18.899999999999999</v>
      </c>
    </row>
    <row r="11" spans="1:10" ht="10.15" customHeight="1">
      <c r="A11" s="5">
        <v>1984</v>
      </c>
      <c r="B11" s="14">
        <v>2590</v>
      </c>
      <c r="C11" s="350">
        <v>46.3</v>
      </c>
      <c r="D11" s="14">
        <v>80500</v>
      </c>
      <c r="E11" s="14">
        <v>67000</v>
      </c>
      <c r="F11" s="14">
        <v>13500</v>
      </c>
      <c r="G11" s="4"/>
      <c r="H11" s="350">
        <v>13.1</v>
      </c>
      <c r="I11" s="350">
        <v>3.1</v>
      </c>
      <c r="J11" s="305">
        <v>11.4</v>
      </c>
    </row>
    <row r="12" spans="1:10" ht="10.15" customHeight="1">
      <c r="A12" s="5">
        <v>1985</v>
      </c>
      <c r="B12" s="14">
        <v>2650</v>
      </c>
      <c r="C12" s="350">
        <v>35.799999999999997</v>
      </c>
      <c r="D12" s="14">
        <v>60400</v>
      </c>
      <c r="E12" s="14">
        <v>49250</v>
      </c>
      <c r="F12" s="14">
        <v>11150</v>
      </c>
      <c r="G12" s="4"/>
      <c r="H12" s="350">
        <v>16.899999999999999</v>
      </c>
      <c r="I12" s="350">
        <v>2.2999999999999998</v>
      </c>
      <c r="J12" s="305">
        <v>14.2</v>
      </c>
    </row>
    <row r="13" spans="1:10" ht="3" customHeight="1">
      <c r="A13" s="5"/>
      <c r="B13" s="14"/>
      <c r="C13" s="350"/>
      <c r="D13" s="14"/>
      <c r="E13" s="14"/>
      <c r="F13" s="14"/>
      <c r="G13" s="4"/>
      <c r="H13" s="350"/>
      <c r="I13" s="350"/>
      <c r="J13" s="305"/>
    </row>
    <row r="14" spans="1:10" ht="10.15" customHeight="1">
      <c r="A14" s="5">
        <v>1986</v>
      </c>
      <c r="B14" s="14">
        <v>2355</v>
      </c>
      <c r="C14" s="350">
        <v>35.200000000000003</v>
      </c>
      <c r="D14" s="14">
        <v>61000</v>
      </c>
      <c r="E14" s="14">
        <v>50100</v>
      </c>
      <c r="F14" s="14">
        <v>10900</v>
      </c>
      <c r="G14" s="4"/>
      <c r="H14" s="350">
        <v>21.7</v>
      </c>
      <c r="I14" s="350">
        <v>2.2999999999999998</v>
      </c>
      <c r="J14" s="305">
        <v>18.2</v>
      </c>
    </row>
    <row r="15" spans="1:10" ht="10.15" customHeight="1">
      <c r="A15" s="5">
        <v>1987</v>
      </c>
      <c r="B15" s="14">
        <v>2350</v>
      </c>
      <c r="C15" s="350">
        <v>44.7</v>
      </c>
      <c r="D15" s="14">
        <v>67000</v>
      </c>
      <c r="E15" s="14">
        <v>56000</v>
      </c>
      <c r="F15" s="14">
        <v>11000</v>
      </c>
      <c r="G15" s="4"/>
      <c r="H15" s="350">
        <v>19.3</v>
      </c>
      <c r="I15" s="350">
        <v>2.2000000000000002</v>
      </c>
      <c r="J15" s="305">
        <v>16.5</v>
      </c>
    </row>
    <row r="16" spans="1:10" ht="12.95" customHeight="1">
      <c r="A16" s="5">
        <v>1988</v>
      </c>
      <c r="B16" s="14">
        <v>2300</v>
      </c>
      <c r="C16" s="351" t="s">
        <v>266</v>
      </c>
      <c r="D16" s="14">
        <v>69000</v>
      </c>
      <c r="E16" s="14">
        <v>57000</v>
      </c>
      <c r="F16" s="14">
        <v>12000</v>
      </c>
      <c r="G16" s="4"/>
      <c r="H16" s="350">
        <v>21</v>
      </c>
      <c r="I16" s="350">
        <v>3.2</v>
      </c>
      <c r="J16" s="305">
        <v>17.899999999999999</v>
      </c>
    </row>
    <row r="17" spans="1:10" ht="12.95" customHeight="1">
      <c r="A17" s="5">
        <v>1989</v>
      </c>
      <c r="B17" s="14">
        <v>2500</v>
      </c>
      <c r="C17" s="351" t="s">
        <v>266</v>
      </c>
      <c r="D17" s="14">
        <v>74000</v>
      </c>
      <c r="E17" s="14">
        <v>64000</v>
      </c>
      <c r="F17" s="14">
        <v>10000</v>
      </c>
      <c r="G17" s="4"/>
      <c r="H17" s="350">
        <v>22</v>
      </c>
      <c r="I17" s="350">
        <v>3</v>
      </c>
      <c r="J17" s="305">
        <v>19.399999999999999</v>
      </c>
    </row>
    <row r="18" spans="1:10" ht="12.95" customHeight="1">
      <c r="A18" s="5">
        <v>1990</v>
      </c>
      <c r="B18" s="14">
        <v>2400</v>
      </c>
      <c r="C18" s="351" t="s">
        <v>266</v>
      </c>
      <c r="D18" s="14">
        <v>68500</v>
      </c>
      <c r="E18" s="14">
        <v>58000</v>
      </c>
      <c r="F18" s="14">
        <v>10500</v>
      </c>
      <c r="G18" s="4"/>
      <c r="H18" s="350">
        <v>25</v>
      </c>
      <c r="I18" s="350">
        <v>2.9</v>
      </c>
      <c r="J18" s="305">
        <v>21.6</v>
      </c>
    </row>
    <row r="19" spans="1:10" ht="12.95" customHeight="1">
      <c r="A19" s="5">
        <v>1991</v>
      </c>
      <c r="B19" s="14">
        <v>2025</v>
      </c>
      <c r="C19" s="351" t="s">
        <v>266</v>
      </c>
      <c r="D19" s="14">
        <v>55350</v>
      </c>
      <c r="E19" s="14">
        <v>48150</v>
      </c>
      <c r="F19" s="14">
        <v>7200</v>
      </c>
      <c r="G19" s="4"/>
      <c r="H19" s="350">
        <v>33.299999999999997</v>
      </c>
      <c r="I19" s="350">
        <v>2.7</v>
      </c>
      <c r="J19" s="305">
        <v>29.3</v>
      </c>
    </row>
    <row r="20" spans="1:10" ht="3" customHeight="1">
      <c r="A20" s="5"/>
      <c r="B20" s="14"/>
      <c r="C20" s="352"/>
      <c r="D20" s="14"/>
      <c r="E20" s="14"/>
      <c r="F20" s="14"/>
      <c r="G20" s="4"/>
      <c r="H20" s="350"/>
      <c r="I20" s="350"/>
      <c r="J20" s="305"/>
    </row>
    <row r="21" spans="1:10" ht="10.15" customHeight="1">
      <c r="A21" s="5">
        <v>1992</v>
      </c>
      <c r="B21" s="14">
        <v>2415</v>
      </c>
      <c r="C21" s="350">
        <v>29.5</v>
      </c>
      <c r="D21" s="14">
        <v>71300</v>
      </c>
      <c r="E21" s="14">
        <v>55800</v>
      </c>
      <c r="F21" s="14">
        <v>15500</v>
      </c>
      <c r="G21" s="4"/>
      <c r="H21" s="350">
        <v>25</v>
      </c>
      <c r="I21" s="350">
        <v>3</v>
      </c>
      <c r="J21" s="305">
        <v>20.2</v>
      </c>
    </row>
    <row r="22" spans="1:10" ht="10.15" customHeight="1">
      <c r="A22" s="5">
        <v>1993</v>
      </c>
      <c r="B22" s="14">
        <v>2555</v>
      </c>
      <c r="C22" s="350">
        <v>24.9</v>
      </c>
      <c r="D22" s="14">
        <v>63700</v>
      </c>
      <c r="E22" s="14">
        <v>58200</v>
      </c>
      <c r="F22" s="14">
        <v>5500</v>
      </c>
      <c r="G22" s="4"/>
      <c r="H22" s="353">
        <v>23.2</v>
      </c>
      <c r="I22" s="353">
        <v>3.1</v>
      </c>
      <c r="J22" s="354">
        <v>21.5</v>
      </c>
    </row>
    <row r="23" spans="1:10" ht="10.15" customHeight="1">
      <c r="A23" s="5">
        <v>1994</v>
      </c>
      <c r="B23" s="14">
        <v>2200</v>
      </c>
      <c r="C23" s="350">
        <v>28.2</v>
      </c>
      <c r="D23" s="14">
        <v>62000</v>
      </c>
      <c r="E23" s="14">
        <v>56200</v>
      </c>
      <c r="F23" s="14">
        <v>5800</v>
      </c>
      <c r="G23" s="4"/>
      <c r="H23" s="353">
        <v>24.3</v>
      </c>
      <c r="I23" s="350">
        <v>3</v>
      </c>
      <c r="J23" s="354">
        <v>22.3</v>
      </c>
    </row>
    <row r="24" spans="1:10" ht="10.15" customHeight="1">
      <c r="A24" s="8">
        <v>1995</v>
      </c>
      <c r="B24" s="16">
        <v>2435</v>
      </c>
      <c r="C24" s="355">
        <v>20.9</v>
      </c>
      <c r="D24" s="16">
        <v>50800</v>
      </c>
      <c r="E24" s="16">
        <v>41900</v>
      </c>
      <c r="F24" s="16">
        <v>8900</v>
      </c>
      <c r="G24" s="7"/>
      <c r="H24" s="356">
        <v>43.5</v>
      </c>
      <c r="I24" s="355">
        <v>3</v>
      </c>
      <c r="J24" s="357">
        <v>36.4</v>
      </c>
    </row>
    <row r="25" spans="1:10" ht="10.15" customHeight="1">
      <c r="A25" s="8">
        <v>1996</v>
      </c>
      <c r="B25" s="16">
        <v>1835</v>
      </c>
      <c r="C25" s="355">
        <v>22.8</v>
      </c>
      <c r="D25" s="16">
        <v>41800</v>
      </c>
      <c r="E25" s="16">
        <v>37800</v>
      </c>
      <c r="F25" s="16">
        <v>4000</v>
      </c>
      <c r="G25" s="7"/>
      <c r="H25" s="356">
        <v>44.8</v>
      </c>
      <c r="I25" s="355">
        <v>3</v>
      </c>
      <c r="J25" s="357">
        <v>40.799999999999997</v>
      </c>
    </row>
    <row r="26" spans="1:10" ht="10.15" customHeight="1">
      <c r="A26" s="8">
        <v>1997</v>
      </c>
      <c r="B26" s="16">
        <v>1985</v>
      </c>
      <c r="C26" s="355">
        <v>19.5</v>
      </c>
      <c r="D26" s="16">
        <v>38800</v>
      </c>
      <c r="E26" s="16">
        <v>35700</v>
      </c>
      <c r="F26" s="16">
        <v>3100</v>
      </c>
      <c r="G26" s="7"/>
      <c r="H26" s="356">
        <v>52.9</v>
      </c>
      <c r="I26" s="355">
        <v>3</v>
      </c>
      <c r="J26" s="357">
        <v>48.9</v>
      </c>
    </row>
    <row r="27" spans="1:10" ht="3" customHeight="1">
      <c r="A27" s="8"/>
      <c r="B27" s="16"/>
      <c r="C27" s="355"/>
      <c r="D27" s="16"/>
      <c r="E27" s="16"/>
      <c r="F27" s="16"/>
      <c r="G27" s="7"/>
      <c r="H27" s="356"/>
      <c r="I27" s="355"/>
      <c r="J27" s="357"/>
    </row>
    <row r="28" spans="1:10" ht="10.15" customHeight="1">
      <c r="A28" s="8">
        <v>1998</v>
      </c>
      <c r="B28" s="16">
        <v>2120</v>
      </c>
      <c r="C28" s="355">
        <v>18.8</v>
      </c>
      <c r="D28" s="16">
        <v>39900</v>
      </c>
      <c r="E28" s="16">
        <v>35600</v>
      </c>
      <c r="F28" s="16">
        <v>4300</v>
      </c>
      <c r="G28" s="7"/>
      <c r="H28" s="356">
        <v>35</v>
      </c>
      <c r="I28" s="355">
        <v>3</v>
      </c>
      <c r="J28" s="357">
        <v>31.6</v>
      </c>
    </row>
    <row r="29" spans="1:10" ht="10.15" customHeight="1">
      <c r="A29" s="8">
        <v>1999</v>
      </c>
      <c r="B29" s="16">
        <v>1940</v>
      </c>
      <c r="C29" s="355">
        <v>21.9</v>
      </c>
      <c r="D29" s="16">
        <v>42400</v>
      </c>
      <c r="E29" s="16">
        <v>39400</v>
      </c>
      <c r="F29" s="16">
        <v>3000</v>
      </c>
      <c r="G29" s="7"/>
      <c r="H29" s="356">
        <v>40.200000000000003</v>
      </c>
      <c r="I29" s="355">
        <v>3</v>
      </c>
      <c r="J29" s="357">
        <v>37.6</v>
      </c>
    </row>
    <row r="30" spans="1:10" ht="10.15" customHeight="1">
      <c r="A30" s="8">
        <v>2000</v>
      </c>
      <c r="B30" s="16">
        <v>1650</v>
      </c>
      <c r="C30" s="355">
        <v>33</v>
      </c>
      <c r="D30" s="16">
        <v>54500</v>
      </c>
      <c r="E30" s="16">
        <v>50250</v>
      </c>
      <c r="F30" s="16">
        <v>4250</v>
      </c>
      <c r="G30" s="7"/>
      <c r="H30" s="356">
        <v>31.6</v>
      </c>
      <c r="I30" s="355">
        <v>3</v>
      </c>
      <c r="J30" s="357">
        <v>29.4</v>
      </c>
    </row>
    <row r="31" spans="1:10" ht="10.15" customHeight="1">
      <c r="A31" s="8">
        <v>2001</v>
      </c>
      <c r="B31" s="16">
        <v>1950</v>
      </c>
      <c r="C31" s="355">
        <v>28.2</v>
      </c>
      <c r="D31" s="16">
        <v>55000</v>
      </c>
      <c r="E31" s="16">
        <v>52000</v>
      </c>
      <c r="F31" s="16">
        <v>3000</v>
      </c>
      <c r="G31" s="7"/>
      <c r="H31" s="356">
        <v>27.9</v>
      </c>
      <c r="I31" s="355">
        <v>3</v>
      </c>
      <c r="J31" s="357">
        <v>26.5</v>
      </c>
    </row>
    <row r="32" spans="1:10" ht="10.15" customHeight="1">
      <c r="A32" s="8">
        <v>2002</v>
      </c>
      <c r="B32" s="16">
        <v>1720</v>
      </c>
      <c r="C32" s="355">
        <v>26.7</v>
      </c>
      <c r="D32" s="16">
        <v>45900</v>
      </c>
      <c r="E32" s="16">
        <v>42700</v>
      </c>
      <c r="F32" s="16">
        <v>3200</v>
      </c>
      <c r="G32" s="7"/>
      <c r="H32" s="356">
        <v>27.7</v>
      </c>
      <c r="I32" s="355">
        <v>3</v>
      </c>
      <c r="J32" s="357">
        <v>26</v>
      </c>
    </row>
    <row r="33" spans="1:10" ht="10.15" customHeight="1">
      <c r="A33" s="8">
        <v>2003</v>
      </c>
      <c r="B33" s="16">
        <v>1565</v>
      </c>
      <c r="C33" s="355">
        <v>27.2</v>
      </c>
      <c r="D33" s="16">
        <v>42600</v>
      </c>
      <c r="E33" s="16">
        <v>40800</v>
      </c>
      <c r="F33" s="16">
        <v>1800</v>
      </c>
      <c r="G33" s="7"/>
      <c r="H33" s="356">
        <v>31.9</v>
      </c>
      <c r="I33" s="355">
        <v>3</v>
      </c>
      <c r="J33" s="357">
        <v>30.7</v>
      </c>
    </row>
    <row r="34" spans="1:10" ht="3" customHeight="1">
      <c r="A34" s="8"/>
      <c r="B34" s="16"/>
      <c r="C34" s="355"/>
      <c r="D34" s="16"/>
      <c r="E34" s="16"/>
      <c r="F34" s="16"/>
      <c r="G34" s="7"/>
      <c r="H34" s="356"/>
      <c r="I34" s="355"/>
      <c r="J34" s="357"/>
    </row>
    <row r="35" spans="1:10" ht="10.15" customHeight="1">
      <c r="A35" s="8">
        <v>2004</v>
      </c>
      <c r="B35" s="16">
        <v>1265</v>
      </c>
      <c r="C35" s="355">
        <v>28.3</v>
      </c>
      <c r="D35" s="16">
        <v>35800</v>
      </c>
      <c r="E35" s="16">
        <v>34100</v>
      </c>
      <c r="F35" s="16">
        <v>1700</v>
      </c>
      <c r="G35" s="7"/>
      <c r="H35" s="356">
        <v>36.1</v>
      </c>
      <c r="I35" s="355">
        <v>3</v>
      </c>
      <c r="J35" s="357">
        <v>34.5</v>
      </c>
    </row>
    <row r="36" spans="1:10" ht="10.15" customHeight="1">
      <c r="A36" s="8">
        <v>2005</v>
      </c>
      <c r="B36" s="16">
        <v>1480</v>
      </c>
      <c r="C36" s="355">
        <v>22.2</v>
      </c>
      <c r="D36" s="16">
        <v>32900</v>
      </c>
      <c r="E36" s="16">
        <v>30700</v>
      </c>
      <c r="F36" s="16">
        <v>2200</v>
      </c>
      <c r="G36" s="7"/>
      <c r="H36" s="356">
        <v>36.4</v>
      </c>
      <c r="I36" s="355">
        <v>3</v>
      </c>
      <c r="J36" s="357">
        <v>34.200000000000003</v>
      </c>
    </row>
    <row r="37" spans="1:10" ht="10.15" customHeight="1">
      <c r="A37" s="8">
        <v>2006</v>
      </c>
      <c r="B37" s="16">
        <v>1530</v>
      </c>
      <c r="C37" s="355">
        <v>18.8</v>
      </c>
      <c r="D37" s="16">
        <v>28700</v>
      </c>
      <c r="E37" s="16">
        <v>26600</v>
      </c>
      <c r="F37" s="16">
        <v>2100</v>
      </c>
      <c r="G37" s="7"/>
      <c r="H37" s="356">
        <v>41.3</v>
      </c>
      <c r="I37" s="355">
        <v>3</v>
      </c>
      <c r="J37" s="357">
        <v>38.5</v>
      </c>
    </row>
    <row r="38" spans="1:10" ht="10.15" customHeight="1">
      <c r="A38" s="8">
        <v>2007</v>
      </c>
      <c r="B38" s="16">
        <v>1310</v>
      </c>
      <c r="C38" s="355">
        <v>25.5</v>
      </c>
      <c r="D38" s="16">
        <v>33400</v>
      </c>
      <c r="E38" s="16">
        <v>31200</v>
      </c>
      <c r="F38" s="16">
        <v>2200</v>
      </c>
      <c r="G38" s="7"/>
      <c r="H38" s="356">
        <v>41.7</v>
      </c>
      <c r="I38" s="355">
        <v>3.8</v>
      </c>
      <c r="J38" s="357">
        <v>39.200000000000003</v>
      </c>
    </row>
    <row r="39" spans="1:10" ht="10.15" customHeight="1">
      <c r="A39" s="8">
        <v>2008</v>
      </c>
      <c r="B39" s="16">
        <v>1380</v>
      </c>
      <c r="C39" s="355">
        <v>24.3</v>
      </c>
      <c r="D39" s="16">
        <v>33500</v>
      </c>
      <c r="E39" s="16">
        <v>31500</v>
      </c>
      <c r="F39" s="16">
        <v>2000</v>
      </c>
      <c r="G39" s="7"/>
      <c r="H39" s="356">
        <v>45.5</v>
      </c>
      <c r="I39" s="355">
        <v>3</v>
      </c>
      <c r="J39" s="357">
        <v>43</v>
      </c>
    </row>
    <row r="40" spans="1:10" ht="10.15" customHeight="1">
      <c r="A40" s="8">
        <v>2009</v>
      </c>
      <c r="B40" s="16">
        <v>1325</v>
      </c>
      <c r="C40" s="355">
        <v>23.8</v>
      </c>
      <c r="D40" s="16">
        <v>31500</v>
      </c>
      <c r="E40" s="16">
        <v>30300</v>
      </c>
      <c r="F40" s="16">
        <v>1200</v>
      </c>
      <c r="G40" s="7"/>
      <c r="H40" s="356">
        <v>46.7</v>
      </c>
      <c r="I40" s="355">
        <v>3</v>
      </c>
      <c r="J40" s="357">
        <v>45</v>
      </c>
    </row>
    <row r="41" spans="1:10" ht="10.15" customHeight="1">
      <c r="A41" s="8">
        <v>2010</v>
      </c>
      <c r="B41" s="16">
        <v>1350</v>
      </c>
      <c r="C41" s="355">
        <v>22.3</v>
      </c>
      <c r="D41" s="16">
        <v>30100</v>
      </c>
      <c r="E41" s="16">
        <v>29200</v>
      </c>
      <c r="F41" s="16">
        <v>900</v>
      </c>
      <c r="G41" s="7"/>
      <c r="H41" s="356">
        <v>38</v>
      </c>
      <c r="I41" s="355">
        <v>3</v>
      </c>
      <c r="J41" s="357">
        <v>37</v>
      </c>
    </row>
    <row r="42" spans="1:10" ht="10.15" customHeight="1">
      <c r="A42" s="8">
        <v>2011</v>
      </c>
      <c r="B42" s="16">
        <v>1300</v>
      </c>
      <c r="C42" s="355">
        <v>22</v>
      </c>
      <c r="D42" s="16">
        <v>28600</v>
      </c>
      <c r="E42" s="16">
        <v>27700</v>
      </c>
      <c r="F42" s="16">
        <v>900</v>
      </c>
      <c r="G42" s="7"/>
      <c r="H42" s="356">
        <v>35</v>
      </c>
      <c r="I42" s="355">
        <v>3</v>
      </c>
      <c r="J42" s="357">
        <v>34</v>
      </c>
    </row>
    <row r="43" spans="1:10" ht="10.15" customHeight="1">
      <c r="A43" s="8">
        <v>2012</v>
      </c>
      <c r="B43" s="464" t="s">
        <v>334</v>
      </c>
      <c r="C43" s="464" t="s">
        <v>374</v>
      </c>
      <c r="D43" s="464" t="s">
        <v>335</v>
      </c>
      <c r="E43" s="464" t="s">
        <v>335</v>
      </c>
      <c r="F43" s="464" t="s">
        <v>334</v>
      </c>
      <c r="G43" s="111"/>
      <c r="H43" s="464" t="s">
        <v>343</v>
      </c>
      <c r="I43" s="358" t="s">
        <v>172</v>
      </c>
      <c r="J43" s="358" t="s">
        <v>173</v>
      </c>
    </row>
    <row r="44" spans="1:10" ht="10.15" customHeight="1">
      <c r="A44" s="8">
        <v>2013</v>
      </c>
      <c r="B44" s="269">
        <v>700</v>
      </c>
      <c r="C44" s="355">
        <v>34.6</v>
      </c>
      <c r="D44" s="269">
        <v>24200</v>
      </c>
      <c r="E44" s="16">
        <v>23000</v>
      </c>
      <c r="F44" s="269">
        <v>1200</v>
      </c>
      <c r="G44" s="7"/>
      <c r="H44" s="359">
        <v>36</v>
      </c>
      <c r="I44" s="359">
        <v>3</v>
      </c>
      <c r="J44" s="357">
        <v>34.4</v>
      </c>
    </row>
    <row r="45" spans="1:10" ht="10.15" customHeight="1">
      <c r="A45" s="8">
        <v>2014</v>
      </c>
      <c r="B45" s="269">
        <v>900</v>
      </c>
      <c r="C45" s="355">
        <v>26.1</v>
      </c>
      <c r="D45" s="269">
        <v>23500</v>
      </c>
      <c r="E45" s="16">
        <v>23000</v>
      </c>
      <c r="F45" s="269">
        <v>500</v>
      </c>
      <c r="G45" s="7"/>
      <c r="H45" s="359">
        <v>49</v>
      </c>
      <c r="I45" s="359">
        <v>3</v>
      </c>
      <c r="J45" s="357">
        <v>48</v>
      </c>
    </row>
    <row r="46" spans="1:10" ht="11.1" customHeight="1">
      <c r="A46" s="8">
        <v>2015</v>
      </c>
      <c r="B46" s="269">
        <v>900</v>
      </c>
      <c r="C46" s="355">
        <v>30.3</v>
      </c>
      <c r="D46" s="269">
        <v>25200</v>
      </c>
      <c r="E46" s="487" t="s">
        <v>382</v>
      </c>
      <c r="F46" s="487" t="s">
        <v>382</v>
      </c>
      <c r="G46" s="7"/>
      <c r="H46" s="487" t="s">
        <v>382</v>
      </c>
      <c r="I46" s="487" t="s">
        <v>382</v>
      </c>
      <c r="J46" s="357">
        <v>41.9</v>
      </c>
    </row>
    <row r="47" spans="1:10" ht="11.1" customHeight="1">
      <c r="A47" s="8">
        <v>2016</v>
      </c>
      <c r="B47" s="269">
        <v>700</v>
      </c>
      <c r="C47" s="355">
        <v>28.2</v>
      </c>
      <c r="D47" s="269">
        <v>19750</v>
      </c>
      <c r="E47" s="487" t="s">
        <v>382</v>
      </c>
      <c r="F47" s="487" t="s">
        <v>382</v>
      </c>
      <c r="G47" s="7"/>
      <c r="H47" s="487" t="s">
        <v>382</v>
      </c>
      <c r="I47" s="487" t="s">
        <v>382</v>
      </c>
      <c r="J47" s="357">
        <v>49.2</v>
      </c>
    </row>
    <row r="48" spans="1:10" ht="11.1" customHeight="1">
      <c r="A48" s="8">
        <v>2017</v>
      </c>
      <c r="B48" s="269">
        <v>1100</v>
      </c>
      <c r="C48" s="355">
        <v>23.3</v>
      </c>
      <c r="D48" s="269">
        <v>22250</v>
      </c>
      <c r="E48" s="487" t="s">
        <v>382</v>
      </c>
      <c r="F48" s="487" t="s">
        <v>382</v>
      </c>
      <c r="G48" s="7"/>
      <c r="H48" s="487" t="s">
        <v>382</v>
      </c>
      <c r="I48" s="487" t="s">
        <v>382</v>
      </c>
      <c r="J48" s="357">
        <v>42.2</v>
      </c>
    </row>
    <row r="49" spans="1:10" ht="11.1" customHeight="1">
      <c r="A49" s="535">
        <v>2018</v>
      </c>
      <c r="B49" s="27">
        <v>800</v>
      </c>
      <c r="C49" s="360">
        <v>13</v>
      </c>
      <c r="D49" s="27">
        <v>10290</v>
      </c>
      <c r="E49" s="270">
        <v>7000</v>
      </c>
      <c r="F49" s="27">
        <v>3290</v>
      </c>
      <c r="G49" s="76"/>
      <c r="H49" s="544">
        <v>73</v>
      </c>
      <c r="I49" s="544">
        <v>18</v>
      </c>
      <c r="J49" s="361">
        <v>55.4</v>
      </c>
    </row>
    <row r="50" spans="1:10" ht="10.15" customHeight="1">
      <c r="A50" s="19" t="s">
        <v>15</v>
      </c>
      <c r="B50" s="358"/>
      <c r="C50" s="358"/>
      <c r="D50" s="358"/>
      <c r="E50" s="358"/>
      <c r="F50" s="358"/>
      <c r="G50" s="7"/>
      <c r="H50" s="358"/>
      <c r="I50" s="358"/>
      <c r="J50" s="358"/>
    </row>
    <row r="51" spans="1:10">
      <c r="A51" s="20" t="s">
        <v>268</v>
      </c>
      <c r="B51" s="4"/>
      <c r="C51" s="4"/>
      <c r="D51" s="4"/>
      <c r="E51" s="4"/>
      <c r="F51" s="4"/>
      <c r="G51" s="4"/>
      <c r="H51" s="4"/>
      <c r="I51" s="4"/>
      <c r="J51" s="4"/>
    </row>
    <row r="52" spans="1:10">
      <c r="A52" s="215" t="s">
        <v>385</v>
      </c>
      <c r="B52" s="4"/>
      <c r="C52" s="4"/>
      <c r="D52" s="4"/>
      <c r="E52" s="4"/>
      <c r="F52" s="4"/>
      <c r="G52" s="4"/>
      <c r="H52" s="40"/>
      <c r="I52" s="40"/>
      <c r="J52" s="40"/>
    </row>
    <row r="53" spans="1:10">
      <c r="A53" s="23" t="s">
        <v>14</v>
      </c>
      <c r="B53" s="4"/>
      <c r="C53" s="4"/>
      <c r="D53" s="4"/>
      <c r="E53" s="4"/>
      <c r="F53" s="4"/>
      <c r="G53" s="4"/>
      <c r="H53" s="4"/>
      <c r="I53" s="4"/>
      <c r="J53" s="4"/>
    </row>
    <row r="54" spans="1:10">
      <c r="H54" s="109"/>
      <c r="I54" s="109"/>
      <c r="J54" s="109"/>
    </row>
  </sheetData>
  <pageMargins left="0.66700000000000004" right="0.66700000000000004" top="0.66700000000000004" bottom="0.72" header="0" footer="0"/>
  <pageSetup firstPageNumber="60" orientation="portrait" useFirstPageNumber="1" r:id="rId1"/>
  <headerFooter alignWithMargins="0"/>
  <ignoredErrors>
    <ignoredError sqref="C16:C19 E46 F46:I46 E47:I47 E48:I48"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B56"/>
  <sheetViews>
    <sheetView showGridLines="0" zoomScaleNormal="100" workbookViewId="0">
      <selection activeCell="B54" sqref="B54:D57"/>
    </sheetView>
  </sheetViews>
  <sheetFormatPr defaultColWidth="9.7109375" defaultRowHeight="12"/>
  <cols>
    <col min="1" max="1" width="8.7109375" style="178" customWidth="1"/>
    <col min="2" max="3" width="12.140625" style="178" customWidth="1"/>
    <col min="4" max="4" width="3.5703125" style="178" customWidth="1"/>
    <col min="5" max="6" width="12.140625" style="178" customWidth="1"/>
    <col min="7" max="7" width="3.5703125" style="178" customWidth="1"/>
    <col min="8" max="10" width="12.140625" style="178" customWidth="1"/>
    <col min="11" max="11" width="9.7109375" style="178"/>
    <col min="12" max="12" width="18.140625" style="178" bestFit="1" customWidth="1"/>
    <col min="13" max="16384" width="9.7109375" style="178"/>
  </cols>
  <sheetData>
    <row r="1" spans="1:12">
      <c r="A1" s="1" t="s">
        <v>269</v>
      </c>
      <c r="B1" s="2"/>
      <c r="C1" s="2"/>
      <c r="D1" s="2"/>
      <c r="E1" s="2"/>
      <c r="F1" s="2"/>
      <c r="G1" s="2"/>
      <c r="H1" s="2"/>
      <c r="I1" s="2"/>
      <c r="J1" s="76"/>
    </row>
    <row r="2" spans="1:12">
      <c r="A2" s="189" t="s">
        <v>2</v>
      </c>
      <c r="B2" s="180" t="s">
        <v>91</v>
      </c>
      <c r="C2" s="180"/>
      <c r="D2" s="179"/>
      <c r="E2" s="180" t="s">
        <v>92</v>
      </c>
      <c r="F2" s="180"/>
      <c r="G2" s="179"/>
      <c r="H2" s="180" t="s">
        <v>93</v>
      </c>
      <c r="I2" s="181"/>
      <c r="J2" s="180"/>
    </row>
    <row r="3" spans="1:12">
      <c r="A3" s="182"/>
      <c r="B3" s="182" t="s">
        <v>71</v>
      </c>
      <c r="C3" s="182" t="s">
        <v>0</v>
      </c>
      <c r="D3" s="182"/>
      <c r="E3" s="182" t="s">
        <v>4</v>
      </c>
      <c r="F3" s="182" t="s">
        <v>95</v>
      </c>
      <c r="G3" s="182"/>
      <c r="H3" s="182" t="s">
        <v>4</v>
      </c>
      <c r="I3" s="182" t="s">
        <v>95</v>
      </c>
      <c r="J3" s="182" t="s">
        <v>96</v>
      </c>
    </row>
    <row r="4" spans="1:12" ht="3.95" customHeight="1">
      <c r="A4" s="184"/>
      <c r="B4" s="184"/>
      <c r="C4" s="184"/>
      <c r="D4" s="184"/>
      <c r="E4" s="184"/>
      <c r="F4" s="184"/>
      <c r="G4" s="184"/>
      <c r="H4" s="184"/>
      <c r="I4" s="184"/>
      <c r="J4" s="184"/>
    </row>
    <row r="5" spans="1:12">
      <c r="A5" s="189"/>
      <c r="B5" s="186" t="s">
        <v>368</v>
      </c>
      <c r="C5" s="362"/>
      <c r="D5" s="363"/>
      <c r="E5" s="363"/>
      <c r="F5" s="363"/>
      <c r="G5" s="364"/>
      <c r="H5" s="365" t="s">
        <v>192</v>
      </c>
      <c r="I5" s="365" t="s">
        <v>386</v>
      </c>
      <c r="J5" s="365" t="s">
        <v>192</v>
      </c>
    </row>
    <row r="6" spans="1:12" ht="3" customHeight="1">
      <c r="A6" s="189"/>
      <c r="B6" s="185"/>
      <c r="C6" s="185"/>
      <c r="D6" s="185"/>
      <c r="E6" s="185"/>
      <c r="F6" s="185"/>
      <c r="G6" s="185"/>
      <c r="H6" s="366"/>
      <c r="I6" s="185"/>
      <c r="J6" s="185"/>
    </row>
    <row r="7" spans="1:12" ht="10.15" customHeight="1">
      <c r="A7" s="5">
        <v>1980</v>
      </c>
      <c r="B7" s="274">
        <v>3068.6</v>
      </c>
      <c r="C7" s="274">
        <v>2954.1</v>
      </c>
      <c r="D7" s="4"/>
      <c r="E7" s="274">
        <v>1324.1</v>
      </c>
      <c r="F7" s="274">
        <v>1630</v>
      </c>
      <c r="G7" s="4"/>
      <c r="H7" s="350">
        <v>16.600000000000001</v>
      </c>
      <c r="I7" s="350">
        <v>181</v>
      </c>
      <c r="J7" s="350">
        <v>12.4</v>
      </c>
      <c r="K7"/>
      <c r="L7"/>
    </row>
    <row r="8" spans="1:12" ht="10.15" customHeight="1">
      <c r="A8" s="5">
        <v>1981</v>
      </c>
      <c r="B8" s="274">
        <v>2770.6</v>
      </c>
      <c r="C8" s="274">
        <v>2639.8</v>
      </c>
      <c r="D8" s="4"/>
      <c r="E8" s="274">
        <v>1331</v>
      </c>
      <c r="F8" s="274">
        <v>1308.8</v>
      </c>
      <c r="G8" s="4"/>
      <c r="H8" s="350">
        <v>16.600000000000001</v>
      </c>
      <c r="I8" s="350">
        <v>200</v>
      </c>
      <c r="J8" s="350">
        <v>13.3</v>
      </c>
      <c r="K8"/>
      <c r="L8"/>
    </row>
    <row r="9" spans="1:12" ht="10.15" customHeight="1">
      <c r="A9" s="5">
        <v>1982</v>
      </c>
      <c r="B9" s="274">
        <v>2285.6</v>
      </c>
      <c r="C9" s="274">
        <v>2101.9</v>
      </c>
      <c r="D9" s="4"/>
      <c r="E9" s="274">
        <v>976.9</v>
      </c>
      <c r="F9" s="274">
        <v>1125</v>
      </c>
      <c r="G9" s="4"/>
      <c r="H9" s="350">
        <v>20.7</v>
      </c>
      <c r="I9" s="350">
        <v>162</v>
      </c>
      <c r="J9" s="350">
        <v>14.4</v>
      </c>
      <c r="K9"/>
      <c r="L9"/>
    </row>
    <row r="10" spans="1:12" ht="10.15" customHeight="1">
      <c r="A10" s="5">
        <v>1983</v>
      </c>
      <c r="B10" s="274">
        <v>1855.3</v>
      </c>
      <c r="C10" s="274">
        <v>1753.8</v>
      </c>
      <c r="D10" s="4"/>
      <c r="E10" s="274">
        <v>967.1</v>
      </c>
      <c r="F10" s="274">
        <v>786.7</v>
      </c>
      <c r="G10" s="4"/>
      <c r="H10" s="350">
        <v>19.600000000000001</v>
      </c>
      <c r="I10" s="350">
        <v>161</v>
      </c>
      <c r="J10" s="350">
        <v>14.4</v>
      </c>
      <c r="K10"/>
      <c r="L10"/>
    </row>
    <row r="11" spans="1:12" ht="10.15" customHeight="1">
      <c r="A11" s="5">
        <v>1984</v>
      </c>
      <c r="B11" s="274">
        <v>2660.3</v>
      </c>
      <c r="C11" s="274">
        <v>2468.9</v>
      </c>
      <c r="D11" s="4"/>
      <c r="E11" s="274">
        <v>1287.8</v>
      </c>
      <c r="F11" s="274">
        <v>1181.0999999999999</v>
      </c>
      <c r="G11" s="4"/>
      <c r="H11" s="350">
        <v>16.100000000000001</v>
      </c>
      <c r="I11" s="350">
        <v>175</v>
      </c>
      <c r="J11" s="350">
        <v>12.6</v>
      </c>
      <c r="K11"/>
      <c r="L11"/>
    </row>
    <row r="12" spans="1:12" ht="10.15" customHeight="1">
      <c r="A12" s="5">
        <v>1985</v>
      </c>
      <c r="B12" s="274">
        <v>2148.1</v>
      </c>
      <c r="C12" s="274">
        <v>2047.2</v>
      </c>
      <c r="D12" s="4"/>
      <c r="E12" s="274">
        <v>925.6</v>
      </c>
      <c r="F12" s="274">
        <v>1121.5999999999999</v>
      </c>
      <c r="G12" s="4"/>
      <c r="H12" s="350">
        <v>20.6</v>
      </c>
      <c r="I12" s="350">
        <v>184</v>
      </c>
      <c r="J12" s="350">
        <v>14.4</v>
      </c>
      <c r="K12"/>
      <c r="L12"/>
    </row>
    <row r="13" spans="1:12" ht="3" customHeight="1">
      <c r="A13" s="5"/>
      <c r="B13" s="274"/>
      <c r="C13" s="274"/>
      <c r="D13" s="4"/>
      <c r="E13" s="274"/>
      <c r="F13" s="274"/>
      <c r="G13" s="4"/>
      <c r="H13" s="350"/>
      <c r="I13" s="350"/>
      <c r="J13" s="350"/>
      <c r="K13"/>
      <c r="L13"/>
    </row>
    <row r="14" spans="1:12" ht="10.15" customHeight="1">
      <c r="A14" s="5">
        <v>1986</v>
      </c>
      <c r="B14" s="274">
        <v>2306.6</v>
      </c>
      <c r="C14" s="274">
        <v>2218.1</v>
      </c>
      <c r="D14" s="4"/>
      <c r="E14" s="274">
        <v>1091</v>
      </c>
      <c r="F14" s="274">
        <v>1127.0999999999999</v>
      </c>
      <c r="G14" s="4"/>
      <c r="H14" s="350">
        <v>19.899999999999999</v>
      </c>
      <c r="I14" s="350">
        <v>166</v>
      </c>
      <c r="J14" s="350">
        <v>14</v>
      </c>
      <c r="K14"/>
      <c r="L14"/>
    </row>
    <row r="15" spans="1:12" ht="10.15" customHeight="1">
      <c r="A15" s="5">
        <v>1987</v>
      </c>
      <c r="B15" s="274">
        <v>2381.5</v>
      </c>
      <c r="C15" s="274">
        <v>2238.9</v>
      </c>
      <c r="D15" s="4"/>
      <c r="E15" s="274">
        <v>1113.5</v>
      </c>
      <c r="F15" s="274">
        <v>1125.4000000000001</v>
      </c>
      <c r="G15" s="4"/>
      <c r="H15" s="350">
        <v>18.5</v>
      </c>
      <c r="I15" s="350">
        <v>184</v>
      </c>
      <c r="J15" s="350">
        <v>13.8</v>
      </c>
      <c r="K15"/>
      <c r="L15"/>
    </row>
    <row r="16" spans="1:12" ht="10.15" customHeight="1">
      <c r="A16" s="5">
        <v>1988</v>
      </c>
      <c r="B16" s="274">
        <v>2622.1</v>
      </c>
      <c r="C16" s="274">
        <v>2456.6</v>
      </c>
      <c r="D16" s="4"/>
      <c r="E16" s="274">
        <v>1231.4000000000001</v>
      </c>
      <c r="F16" s="274">
        <v>1225.2</v>
      </c>
      <c r="G16" s="4"/>
      <c r="H16" s="350">
        <v>21.3</v>
      </c>
      <c r="I16" s="350">
        <v>198</v>
      </c>
      <c r="J16" s="350">
        <v>15.6</v>
      </c>
      <c r="K16"/>
      <c r="L16"/>
    </row>
    <row r="17" spans="1:28" ht="10.15" customHeight="1">
      <c r="A17" s="5">
        <v>1989</v>
      </c>
      <c r="B17" s="274">
        <v>2362.8000000000002</v>
      </c>
      <c r="C17" s="274">
        <v>2236.8000000000002</v>
      </c>
      <c r="D17" s="4"/>
      <c r="E17" s="274">
        <v>1066.5999999999999</v>
      </c>
      <c r="F17" s="274">
        <v>1170.2</v>
      </c>
      <c r="G17" s="4"/>
      <c r="H17" s="350">
        <v>23.1</v>
      </c>
      <c r="I17" s="350">
        <v>204</v>
      </c>
      <c r="J17" s="350">
        <v>16.399999999999999</v>
      </c>
      <c r="K17"/>
      <c r="L17"/>
    </row>
    <row r="18" spans="1:28" ht="10.15" customHeight="1">
      <c r="A18" s="5">
        <v>1990</v>
      </c>
      <c r="B18" s="274">
        <v>2242.1999999999998</v>
      </c>
      <c r="C18" s="274">
        <v>2148.6</v>
      </c>
      <c r="D18" s="4"/>
      <c r="E18" s="274">
        <v>942.7</v>
      </c>
      <c r="F18" s="274">
        <v>1205.9000000000001</v>
      </c>
      <c r="G18" s="4"/>
      <c r="H18" s="350">
        <v>26.4</v>
      </c>
      <c r="I18" s="350">
        <v>207</v>
      </c>
      <c r="J18" s="350">
        <v>17.399999999999999</v>
      </c>
      <c r="K18"/>
      <c r="L18"/>
    </row>
    <row r="19" spans="1:28" ht="10.15" customHeight="1">
      <c r="A19" s="5">
        <v>1991</v>
      </c>
      <c r="B19" s="274">
        <v>2695.5</v>
      </c>
      <c r="C19" s="274">
        <v>2515.4</v>
      </c>
      <c r="D19" s="4"/>
      <c r="E19" s="274">
        <v>1241.7</v>
      </c>
      <c r="F19" s="274">
        <v>1273.7</v>
      </c>
      <c r="G19" s="4"/>
      <c r="H19" s="350">
        <v>21.1</v>
      </c>
      <c r="I19" s="350">
        <v>210</v>
      </c>
      <c r="J19" s="350">
        <v>15.7</v>
      </c>
      <c r="K19"/>
      <c r="L19"/>
    </row>
    <row r="20" spans="1:28" ht="3" customHeight="1">
      <c r="A20" s="5"/>
      <c r="B20" s="274"/>
      <c r="C20" s="274"/>
      <c r="D20" s="4"/>
      <c r="E20" s="274"/>
      <c r="F20" s="274"/>
      <c r="G20" s="4"/>
      <c r="H20" s="350"/>
      <c r="I20" s="350"/>
      <c r="J20" s="350"/>
      <c r="K20"/>
      <c r="L20"/>
    </row>
    <row r="21" spans="1:28" ht="10.15" customHeight="1">
      <c r="A21" s="5">
        <v>1992</v>
      </c>
      <c r="B21" s="274">
        <v>2671.9</v>
      </c>
      <c r="C21" s="274">
        <v>2492.6999999999998</v>
      </c>
      <c r="D21" s="4"/>
      <c r="E21" s="274">
        <v>1110.2</v>
      </c>
      <c r="F21" s="274">
        <v>1382.5</v>
      </c>
      <c r="G21" s="4"/>
      <c r="H21" s="350">
        <v>21.2</v>
      </c>
      <c r="I21" s="350">
        <v>208</v>
      </c>
      <c r="J21" s="350">
        <v>15.2</v>
      </c>
      <c r="K21"/>
      <c r="L21"/>
    </row>
    <row r="22" spans="1:28" ht="10.15" customHeight="1">
      <c r="A22" s="5">
        <v>1993</v>
      </c>
      <c r="B22" s="274">
        <v>2644.3</v>
      </c>
      <c r="C22" s="274">
        <v>2478.4</v>
      </c>
      <c r="D22" s="4"/>
      <c r="E22" s="274">
        <v>1166</v>
      </c>
      <c r="F22" s="274">
        <v>1312.4</v>
      </c>
      <c r="G22" s="4"/>
      <c r="H22" s="350">
        <v>22.1</v>
      </c>
      <c r="I22" s="350">
        <v>210</v>
      </c>
      <c r="J22" s="350">
        <v>15.9</v>
      </c>
      <c r="K22"/>
      <c r="L22"/>
    </row>
    <row r="23" spans="1:28" ht="10.15" customHeight="1">
      <c r="A23" s="5">
        <v>1994</v>
      </c>
      <c r="B23" s="274">
        <v>2509</v>
      </c>
      <c r="C23" s="274">
        <v>2354</v>
      </c>
      <c r="D23" s="4"/>
      <c r="E23" s="274">
        <v>1038.9000000000001</v>
      </c>
      <c r="F23" s="274">
        <v>1315.1</v>
      </c>
      <c r="G23" s="4"/>
      <c r="H23" s="350">
        <v>18.8</v>
      </c>
      <c r="I23" s="350">
        <v>179</v>
      </c>
      <c r="J23" s="350">
        <v>13.3</v>
      </c>
      <c r="K23"/>
      <c r="L23"/>
    </row>
    <row r="24" spans="1:28" ht="10.15" customHeight="1">
      <c r="A24" s="8">
        <v>1995</v>
      </c>
      <c r="B24" s="276">
        <v>2289.5</v>
      </c>
      <c r="C24" s="276">
        <v>2179.1</v>
      </c>
      <c r="D24" s="7"/>
      <c r="E24" s="276">
        <v>1125</v>
      </c>
      <c r="F24" s="276">
        <v>1054.0999999999999</v>
      </c>
      <c r="G24" s="7"/>
      <c r="H24" s="355">
        <v>26</v>
      </c>
      <c r="I24" s="355">
        <v>208</v>
      </c>
      <c r="J24" s="355">
        <v>18.399999999999999</v>
      </c>
      <c r="K24" s="167"/>
      <c r="L24" s="167"/>
      <c r="M24" s="205"/>
      <c r="N24" s="205"/>
      <c r="O24" s="205"/>
      <c r="P24" s="205"/>
      <c r="Q24" s="205"/>
      <c r="R24" s="205"/>
      <c r="S24" s="205"/>
      <c r="T24" s="205"/>
      <c r="U24" s="205"/>
      <c r="V24" s="205"/>
      <c r="W24" s="205"/>
      <c r="X24" s="205"/>
      <c r="Y24" s="205"/>
      <c r="Z24" s="205"/>
      <c r="AA24" s="205"/>
      <c r="AB24" s="205"/>
    </row>
    <row r="25" spans="1:28" ht="10.15" customHeight="1">
      <c r="A25" s="8">
        <v>1996</v>
      </c>
      <c r="B25" s="276">
        <v>2104.6</v>
      </c>
      <c r="C25" s="276">
        <v>2043.8</v>
      </c>
      <c r="D25" s="7"/>
      <c r="E25" s="276">
        <v>769.8</v>
      </c>
      <c r="F25" s="276">
        <v>1274</v>
      </c>
      <c r="G25" s="7"/>
      <c r="H25" s="355">
        <v>33.1</v>
      </c>
      <c r="I25" s="355">
        <v>212</v>
      </c>
      <c r="J25" s="355">
        <v>19.100000000000001</v>
      </c>
      <c r="K25" s="167"/>
      <c r="L25"/>
    </row>
    <row r="26" spans="1:28" ht="10.15" customHeight="1">
      <c r="A26" s="8">
        <v>1997</v>
      </c>
      <c r="B26" s="276">
        <v>2624.6</v>
      </c>
      <c r="C26" s="276">
        <v>2508.4</v>
      </c>
      <c r="D26" s="7"/>
      <c r="E26" s="276">
        <v>1126.8</v>
      </c>
      <c r="F26" s="276">
        <v>1381.6</v>
      </c>
      <c r="G26" s="7"/>
      <c r="H26" s="355">
        <v>24.4</v>
      </c>
      <c r="I26" s="355">
        <v>246</v>
      </c>
      <c r="J26" s="355">
        <v>17.7</v>
      </c>
      <c r="K26" s="167"/>
      <c r="L26"/>
    </row>
    <row r="27" spans="1:28" ht="10.15" customHeight="1">
      <c r="A27" s="8">
        <v>1998</v>
      </c>
      <c r="B27" s="276">
        <v>2379.1999999999998</v>
      </c>
      <c r="C27" s="276">
        <v>2304.1999999999998</v>
      </c>
      <c r="D27" s="7"/>
      <c r="E27" s="276">
        <v>979.2</v>
      </c>
      <c r="F27" s="276">
        <v>1325</v>
      </c>
      <c r="G27" s="7"/>
      <c r="H27" s="355">
        <v>30.1</v>
      </c>
      <c r="I27" s="355">
        <v>211</v>
      </c>
      <c r="J27" s="355">
        <v>18.899999999999999</v>
      </c>
      <c r="K27" s="167"/>
      <c r="L27"/>
    </row>
    <row r="28" spans="1:28" ht="3" customHeight="1">
      <c r="A28" s="8"/>
      <c r="B28" s="276"/>
      <c r="C28" s="276"/>
      <c r="D28" s="7"/>
      <c r="E28" s="276"/>
      <c r="F28" s="276"/>
      <c r="G28" s="7"/>
      <c r="H28" s="355"/>
      <c r="I28" s="355"/>
      <c r="J28" s="355"/>
      <c r="K28" s="167"/>
      <c r="L28"/>
    </row>
    <row r="29" spans="1:28" ht="10.15" customHeight="1">
      <c r="A29" s="8">
        <v>1999</v>
      </c>
      <c r="B29" s="276">
        <v>2503.3000000000002</v>
      </c>
      <c r="C29" s="276">
        <v>2411.3000000000002</v>
      </c>
      <c r="D29" s="7"/>
      <c r="E29" s="276">
        <v>1077.8</v>
      </c>
      <c r="F29" s="276">
        <v>1333.5</v>
      </c>
      <c r="G29" s="7"/>
      <c r="H29" s="355">
        <v>28.6</v>
      </c>
      <c r="I29" s="355">
        <v>216</v>
      </c>
      <c r="J29" s="355">
        <v>18.7</v>
      </c>
      <c r="K29" s="167"/>
      <c r="L29"/>
    </row>
    <row r="30" spans="1:28" ht="10.15" customHeight="1">
      <c r="A30" s="8">
        <v>2000</v>
      </c>
      <c r="B30" s="276">
        <v>2551.4</v>
      </c>
      <c r="C30" s="276">
        <v>2460.9</v>
      </c>
      <c r="D30" s="7"/>
      <c r="E30" s="276">
        <v>1133.4000000000001</v>
      </c>
      <c r="F30" s="276">
        <v>1327.5</v>
      </c>
      <c r="G30" s="7"/>
      <c r="H30" s="355">
        <v>27.6</v>
      </c>
      <c r="I30" s="355">
        <v>237</v>
      </c>
      <c r="J30" s="355">
        <v>19.100000000000001</v>
      </c>
      <c r="K30" s="167"/>
      <c r="L30"/>
    </row>
    <row r="31" spans="1:28" ht="10.15" customHeight="1">
      <c r="A31" s="8">
        <v>2001</v>
      </c>
      <c r="B31" s="276">
        <v>2407.8000000000002</v>
      </c>
      <c r="C31" s="276">
        <v>2309.9</v>
      </c>
      <c r="D31" s="7"/>
      <c r="E31" s="276">
        <v>1129.3</v>
      </c>
      <c r="F31" s="276">
        <v>1180.5999999999999</v>
      </c>
      <c r="G31" s="7"/>
      <c r="H31" s="355">
        <v>30.7</v>
      </c>
      <c r="I31" s="355">
        <v>231</v>
      </c>
      <c r="J31" s="355">
        <v>20.9</v>
      </c>
      <c r="K31" s="167"/>
      <c r="L31"/>
    </row>
    <row r="32" spans="1:28" ht="10.15" customHeight="1">
      <c r="A32" s="8">
        <v>2002</v>
      </c>
      <c r="B32" s="276">
        <v>2535</v>
      </c>
      <c r="C32" s="276">
        <v>2435.4</v>
      </c>
      <c r="D32" s="7"/>
      <c r="E32" s="276">
        <v>1074.5</v>
      </c>
      <c r="F32" s="276">
        <v>1360.9</v>
      </c>
      <c r="G32" s="7"/>
      <c r="H32" s="355">
        <v>30.6</v>
      </c>
      <c r="I32" s="355">
        <v>234</v>
      </c>
      <c r="J32" s="355">
        <v>20</v>
      </c>
      <c r="K32" s="167"/>
      <c r="L32"/>
    </row>
    <row r="33" spans="1:12" ht="10.15" customHeight="1">
      <c r="A33" s="8">
        <v>2003</v>
      </c>
      <c r="B33" s="276">
        <v>2519.1999999999998</v>
      </c>
      <c r="C33" s="276">
        <v>2410.5</v>
      </c>
      <c r="D33" s="7"/>
      <c r="E33" s="276">
        <v>1085.7</v>
      </c>
      <c r="F33" s="276">
        <v>1324.8</v>
      </c>
      <c r="G33" s="7"/>
      <c r="H33" s="355">
        <v>29.05</v>
      </c>
      <c r="I33" s="355">
        <v>210</v>
      </c>
      <c r="J33" s="355">
        <v>18.850000000000001</v>
      </c>
      <c r="K33" s="167"/>
      <c r="L33"/>
    </row>
    <row r="34" spans="1:12" ht="3" customHeight="1">
      <c r="A34" s="8"/>
      <c r="B34" s="276"/>
      <c r="C34" s="276"/>
      <c r="D34" s="7"/>
      <c r="E34" s="276"/>
      <c r="F34" s="276"/>
      <c r="G34" s="7"/>
      <c r="H34" s="355"/>
      <c r="I34" s="355"/>
      <c r="J34" s="355"/>
      <c r="K34" s="167"/>
      <c r="L34"/>
    </row>
    <row r="35" spans="1:12" ht="10.15" customHeight="1">
      <c r="A35" s="8">
        <v>2004</v>
      </c>
      <c r="B35" s="276">
        <v>2614.52</v>
      </c>
      <c r="C35" s="276">
        <v>2459.88</v>
      </c>
      <c r="D35" s="7"/>
      <c r="E35" s="276">
        <v>1071.48</v>
      </c>
      <c r="F35" s="276">
        <v>1388.4</v>
      </c>
      <c r="G35" s="7"/>
      <c r="H35" s="355">
        <v>27.4</v>
      </c>
      <c r="I35" s="355">
        <v>242</v>
      </c>
      <c r="J35" s="355">
        <v>18.75</v>
      </c>
      <c r="K35" s="167"/>
      <c r="L35"/>
    </row>
    <row r="36" spans="1:12" ht="10.15" customHeight="1">
      <c r="A36" s="8">
        <v>2005</v>
      </c>
      <c r="B36" s="276">
        <v>2369.02</v>
      </c>
      <c r="C36" s="276">
        <v>2290.06</v>
      </c>
      <c r="D36" s="7"/>
      <c r="E36" s="276">
        <v>1003.96</v>
      </c>
      <c r="F36" s="276">
        <v>1286.0999999999999</v>
      </c>
      <c r="G36" s="7"/>
      <c r="H36" s="355">
        <v>35.9</v>
      </c>
      <c r="I36" s="355">
        <v>235</v>
      </c>
      <c r="J36" s="355">
        <v>22.35</v>
      </c>
      <c r="K36" s="167"/>
      <c r="L36"/>
    </row>
    <row r="37" spans="1:12" ht="10.15" customHeight="1">
      <c r="A37" s="8">
        <v>2006</v>
      </c>
      <c r="B37" s="276">
        <v>2020.56</v>
      </c>
      <c r="C37" s="276">
        <v>1974.42</v>
      </c>
      <c r="D37" s="7"/>
      <c r="E37" s="276">
        <v>963.16</v>
      </c>
      <c r="F37" s="276">
        <v>1011.26</v>
      </c>
      <c r="G37" s="7"/>
      <c r="H37" s="355">
        <v>38.950000000000003</v>
      </c>
      <c r="I37" s="355">
        <v>273</v>
      </c>
      <c r="J37" s="355">
        <v>26</v>
      </c>
      <c r="K37" s="167"/>
      <c r="L37"/>
    </row>
    <row r="38" spans="1:12" ht="10.15" customHeight="1">
      <c r="A38" s="8">
        <v>2007</v>
      </c>
      <c r="B38" s="276">
        <v>2254.3000000000002</v>
      </c>
      <c r="C38" s="276">
        <v>2231.79</v>
      </c>
      <c r="D38" s="7"/>
      <c r="E38" s="276">
        <v>882.37</v>
      </c>
      <c r="F38" s="276">
        <v>1349.42</v>
      </c>
      <c r="G38" s="7"/>
      <c r="H38" s="355">
        <v>35.299999999999997</v>
      </c>
      <c r="I38" s="355">
        <v>283</v>
      </c>
      <c r="J38" s="355">
        <v>22.5</v>
      </c>
      <c r="K38" s="167"/>
      <c r="L38" s="367"/>
    </row>
    <row r="39" spans="1:12" ht="10.15" customHeight="1">
      <c r="A39" s="8">
        <v>2008</v>
      </c>
      <c r="B39" s="276">
        <v>2269.9</v>
      </c>
      <c r="C39" s="276">
        <v>2226.4</v>
      </c>
      <c r="D39" s="7"/>
      <c r="E39" s="276">
        <v>1059.5999999999999</v>
      </c>
      <c r="F39" s="276">
        <v>1167.4000000000001</v>
      </c>
      <c r="G39" s="7"/>
      <c r="H39" s="355">
        <v>34.200000000000003</v>
      </c>
      <c r="I39" s="355">
        <v>315</v>
      </c>
      <c r="J39" s="355">
        <v>24.5</v>
      </c>
      <c r="K39" s="167"/>
      <c r="L39" s="367"/>
    </row>
    <row r="40" spans="1:12" ht="10.15" customHeight="1">
      <c r="A40" s="8">
        <v>2009</v>
      </c>
      <c r="B40" s="276">
        <v>2207</v>
      </c>
      <c r="C40" s="276">
        <v>2164.8000000000002</v>
      </c>
      <c r="D40" s="7"/>
      <c r="E40" s="276">
        <v>1005.84</v>
      </c>
      <c r="F40" s="276">
        <v>1159.3800000000001</v>
      </c>
      <c r="G40" s="7"/>
      <c r="H40" s="355">
        <v>40.549999999999997</v>
      </c>
      <c r="I40" s="355">
        <v>321</v>
      </c>
      <c r="J40" s="355">
        <v>27.4</v>
      </c>
      <c r="K40" s="167"/>
      <c r="L40" s="367"/>
    </row>
    <row r="41" spans="1:12" ht="10.15" customHeight="1">
      <c r="A41" s="8">
        <v>2010</v>
      </c>
      <c r="B41" s="276">
        <v>2298.86</v>
      </c>
      <c r="C41" s="276">
        <v>2259.54</v>
      </c>
      <c r="D41" s="7"/>
      <c r="E41" s="276">
        <v>1132.8</v>
      </c>
      <c r="F41" s="276">
        <v>1126.74</v>
      </c>
      <c r="G41" s="7"/>
      <c r="H41" s="355">
        <v>39.4</v>
      </c>
      <c r="I41" s="355">
        <v>304</v>
      </c>
      <c r="J41" s="355">
        <v>27.35</v>
      </c>
      <c r="K41" s="509"/>
      <c r="L41" s="511"/>
    </row>
    <row r="42" spans="1:12" ht="10.15" customHeight="1">
      <c r="A42" s="8">
        <v>2011</v>
      </c>
      <c r="B42" s="276">
        <v>2142.54</v>
      </c>
      <c r="C42" s="276">
        <v>2084.6799999999998</v>
      </c>
      <c r="D42" s="7"/>
      <c r="E42" s="276">
        <v>1062.0999999999999</v>
      </c>
      <c r="F42" s="276">
        <v>1022.58</v>
      </c>
      <c r="G42" s="7"/>
      <c r="H42" s="355">
        <v>41.25</v>
      </c>
      <c r="I42" s="355">
        <v>292</v>
      </c>
      <c r="J42" s="355">
        <v>28.15</v>
      </c>
      <c r="K42" s="509"/>
      <c r="L42" s="511"/>
    </row>
    <row r="43" spans="1:12" ht="10.15" customHeight="1">
      <c r="A43" s="8">
        <v>2012</v>
      </c>
      <c r="B43" s="276">
        <v>1936.14</v>
      </c>
      <c r="C43" s="276">
        <v>1911.78</v>
      </c>
      <c r="D43" s="7"/>
      <c r="E43" s="276">
        <v>961.5</v>
      </c>
      <c r="F43" s="276">
        <v>950.28</v>
      </c>
      <c r="G43" s="7"/>
      <c r="H43" s="355">
        <v>48.35</v>
      </c>
      <c r="I43" s="355">
        <v>323</v>
      </c>
      <c r="J43" s="355">
        <v>32.35</v>
      </c>
      <c r="K43" s="509"/>
      <c r="L43" s="511"/>
    </row>
    <row r="44" spans="1:12" ht="10.15" customHeight="1">
      <c r="A44" s="8">
        <v>2013</v>
      </c>
      <c r="B44" s="276">
        <v>1810.742</v>
      </c>
      <c r="C44" s="276">
        <v>1780.3620000000001</v>
      </c>
      <c r="D44" s="7" t="s">
        <v>376</v>
      </c>
      <c r="E44" s="276">
        <v>796.94</v>
      </c>
      <c r="F44" s="276">
        <v>983.42200000000003</v>
      </c>
      <c r="G44" s="7" t="s">
        <v>376</v>
      </c>
      <c r="H44" s="355">
        <v>47.9</v>
      </c>
      <c r="I44" s="355">
        <v>343</v>
      </c>
      <c r="J44" s="355">
        <v>30.9</v>
      </c>
      <c r="K44" s="509"/>
      <c r="L44" s="511"/>
    </row>
    <row r="45" spans="1:12" ht="10.15" customHeight="1">
      <c r="A45" s="8">
        <v>2014</v>
      </c>
      <c r="B45" s="276">
        <v>1705.598</v>
      </c>
      <c r="C45" s="276">
        <v>1675.8140000000001</v>
      </c>
      <c r="D45" s="7" t="s">
        <v>376</v>
      </c>
      <c r="E45" s="276">
        <v>786.4</v>
      </c>
      <c r="F45" s="276">
        <v>889.41399999999999</v>
      </c>
      <c r="G45" s="7" t="s">
        <v>376</v>
      </c>
      <c r="H45" s="355">
        <v>59.5</v>
      </c>
      <c r="I45" s="355">
        <v>364</v>
      </c>
      <c r="J45" s="355">
        <v>37.5</v>
      </c>
      <c r="K45" s="509"/>
      <c r="L45" s="511"/>
    </row>
    <row r="46" spans="1:12" ht="10.15" customHeight="1">
      <c r="A46" s="8">
        <v>2015</v>
      </c>
      <c r="B46" s="276">
        <v>1689.56</v>
      </c>
      <c r="C46" s="276">
        <v>1646.01</v>
      </c>
      <c r="D46" s="7" t="s">
        <v>376</v>
      </c>
      <c r="E46" s="276">
        <v>710.67</v>
      </c>
      <c r="F46" s="276">
        <v>935.34</v>
      </c>
      <c r="G46" s="7" t="s">
        <v>376</v>
      </c>
      <c r="H46" s="355">
        <v>55.000000000000007</v>
      </c>
      <c r="I46" s="355">
        <v>451</v>
      </c>
      <c r="J46" s="355">
        <v>36.6</v>
      </c>
      <c r="K46" s="509"/>
      <c r="L46" s="511"/>
    </row>
    <row r="47" spans="1:12" ht="10.15" customHeight="1">
      <c r="A47" s="8">
        <v>2016</v>
      </c>
      <c r="B47" s="276">
        <v>1583.88</v>
      </c>
      <c r="C47" s="276">
        <v>1550.46</v>
      </c>
      <c r="D47" s="7"/>
      <c r="E47" s="276">
        <v>666.7</v>
      </c>
      <c r="F47" s="276">
        <v>883.76</v>
      </c>
      <c r="G47" s="7"/>
      <c r="H47" s="355">
        <v>61</v>
      </c>
      <c r="I47" s="355">
        <v>489</v>
      </c>
      <c r="J47" s="355">
        <v>40.150000000000006</v>
      </c>
      <c r="K47" s="509"/>
      <c r="L47" s="511"/>
    </row>
    <row r="48" spans="1:12" ht="10.15" customHeight="1">
      <c r="A48" s="8">
        <v>2017</v>
      </c>
      <c r="B48" s="276">
        <v>1401.54</v>
      </c>
      <c r="C48" s="276">
        <v>1388.44</v>
      </c>
      <c r="D48" s="7"/>
      <c r="E48" s="276">
        <v>629.20000000000005</v>
      </c>
      <c r="F48" s="276">
        <v>759.24</v>
      </c>
      <c r="G48" s="7"/>
      <c r="H48" s="355">
        <v>67.5</v>
      </c>
      <c r="I48" s="355">
        <v>460</v>
      </c>
      <c r="J48" s="355">
        <v>43.2</v>
      </c>
      <c r="K48" s="509"/>
      <c r="L48" s="511"/>
    </row>
    <row r="49" spans="1:12" ht="10.15" customHeight="1">
      <c r="A49" s="504">
        <v>2018</v>
      </c>
      <c r="B49" s="545">
        <v>1303</v>
      </c>
      <c r="C49" s="368">
        <v>1276.04</v>
      </c>
      <c r="D49" s="76"/>
      <c r="E49" s="368">
        <v>559.58000000000004</v>
      </c>
      <c r="F49" s="368">
        <v>716.46</v>
      </c>
      <c r="G49" s="76"/>
      <c r="H49" s="360">
        <v>62.5</v>
      </c>
      <c r="I49" s="360">
        <v>453</v>
      </c>
      <c r="J49" s="360">
        <v>40.049999999999997</v>
      </c>
      <c r="K49" s="509"/>
      <c r="L49" s="511"/>
    </row>
    <row r="50" spans="1:12" ht="13.15" customHeight="1">
      <c r="A50" s="23" t="s">
        <v>14</v>
      </c>
      <c r="B50" s="4"/>
      <c r="C50" s="4"/>
      <c r="D50" s="4"/>
      <c r="E50" s="4"/>
      <c r="F50" s="4"/>
      <c r="G50" s="4"/>
      <c r="H50" s="4"/>
      <c r="I50" s="4"/>
      <c r="J50" s="4"/>
      <c r="K50"/>
      <c r="L50"/>
    </row>
    <row r="51" spans="1:12">
      <c r="A51"/>
      <c r="B51"/>
      <c r="C51"/>
      <c r="D51"/>
      <c r="E51"/>
      <c r="F51"/>
      <c r="G51"/>
      <c r="H51"/>
      <c r="I51"/>
      <c r="J51"/>
      <c r="K51"/>
      <c r="L51"/>
    </row>
    <row r="52" spans="1:12">
      <c r="B52" s="369"/>
      <c r="C52" s="370"/>
      <c r="E52" s="370"/>
      <c r="H52" s="371"/>
      <c r="I52" s="372"/>
      <c r="J52" s="373"/>
    </row>
    <row r="53" spans="1:12">
      <c r="B53" s="488"/>
      <c r="J53" s="370"/>
    </row>
    <row r="54" spans="1:12">
      <c r="J54" s="370"/>
    </row>
    <row r="55" spans="1:12">
      <c r="J55" s="370"/>
    </row>
    <row r="56" spans="1:12">
      <c r="J56" s="370"/>
    </row>
  </sheetData>
  <pageMargins left="0.66700000000000004" right="0.66700000000000004" top="0.66700000000000004" bottom="0.72" header="0" footer="0"/>
  <pageSetup firstPageNumber="61" orientation="portrait" useFirstPageNumber="1"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65"/>
  <sheetViews>
    <sheetView showGridLines="0" zoomScaleNormal="100" workbookViewId="0">
      <selection activeCell="N37" sqref="N37"/>
    </sheetView>
  </sheetViews>
  <sheetFormatPr defaultColWidth="9.7109375" defaultRowHeight="12"/>
  <cols>
    <col min="1" max="1" width="8.42578125" customWidth="1"/>
    <col min="2" max="6" width="15.5703125" customWidth="1"/>
    <col min="7" max="7" width="13.140625" style="400" customWidth="1"/>
    <col min="8" max="10" width="11.5703125" bestFit="1" customWidth="1"/>
  </cols>
  <sheetData>
    <row r="1" spans="1:7">
      <c r="A1" s="1" t="s">
        <v>270</v>
      </c>
      <c r="B1" s="2"/>
      <c r="C1" s="2"/>
      <c r="D1" s="2"/>
      <c r="E1" s="2"/>
      <c r="F1" s="2"/>
      <c r="G1" s="375"/>
    </row>
    <row r="2" spans="1:7">
      <c r="A2" s="110" t="s">
        <v>2</v>
      </c>
      <c r="B2" s="6" t="s">
        <v>271</v>
      </c>
      <c r="C2" s="6" t="s">
        <v>106</v>
      </c>
      <c r="D2" s="6" t="s">
        <v>107</v>
      </c>
      <c r="E2" s="6" t="s">
        <v>108</v>
      </c>
      <c r="F2" s="6" t="s">
        <v>109</v>
      </c>
      <c r="G2" s="376" t="s">
        <v>110</v>
      </c>
    </row>
    <row r="3" spans="1:7" ht="3.95" customHeight="1">
      <c r="A3" s="111"/>
      <c r="B3" s="8"/>
      <c r="C3" s="8"/>
      <c r="D3" s="8"/>
      <c r="E3" s="8"/>
      <c r="F3" s="8"/>
      <c r="G3" s="377"/>
    </row>
    <row r="4" spans="1:7">
      <c r="A4" s="5"/>
      <c r="B4" s="9" t="s">
        <v>113</v>
      </c>
      <c r="C4" s="10"/>
      <c r="D4" s="78"/>
      <c r="E4" s="10"/>
      <c r="F4" s="10"/>
      <c r="G4" s="378"/>
    </row>
    <row r="5" spans="1:7" ht="3" customHeight="1">
      <c r="A5" s="5"/>
      <c r="B5" s="4"/>
      <c r="C5" s="4"/>
      <c r="D5" s="4"/>
      <c r="E5" s="4"/>
      <c r="F5" s="4"/>
      <c r="G5" s="379"/>
    </row>
    <row r="6" spans="1:7" ht="10.15" customHeight="1">
      <c r="A6" s="112">
        <v>1980</v>
      </c>
      <c r="B6" s="380">
        <v>0.19400000000000001</v>
      </c>
      <c r="C6" s="380">
        <v>0.192</v>
      </c>
      <c r="D6" s="380">
        <v>0.14199999999999999</v>
      </c>
      <c r="E6" s="380">
        <v>0.152</v>
      </c>
      <c r="F6" s="380">
        <v>0.16800000000000001</v>
      </c>
      <c r="G6" s="381" t="s">
        <v>272</v>
      </c>
    </row>
    <row r="7" spans="1:7" ht="10.15" customHeight="1">
      <c r="A7" s="112">
        <v>1981</v>
      </c>
      <c r="B7" s="380">
        <v>0.19900000000000001</v>
      </c>
      <c r="C7" s="380">
        <v>0.13700000000000001</v>
      </c>
      <c r="D7" s="380">
        <v>0.155</v>
      </c>
      <c r="E7" s="380">
        <v>0.161</v>
      </c>
      <c r="F7" s="380">
        <v>0.22900000000000001</v>
      </c>
      <c r="G7" s="381" t="s">
        <v>272</v>
      </c>
    </row>
    <row r="8" spans="1:7" ht="10.15" customHeight="1">
      <c r="A8" s="112">
        <v>1982</v>
      </c>
      <c r="B8" s="380">
        <v>0.27</v>
      </c>
      <c r="C8" s="380">
        <v>0.17599999999999999</v>
      </c>
      <c r="D8" s="380">
        <v>0.19700000000000001</v>
      </c>
      <c r="E8" s="380">
        <v>0.21099999999999999</v>
      </c>
      <c r="F8" s="380">
        <v>0.20899999999999999</v>
      </c>
      <c r="G8" s="382">
        <v>0.28000000000000003</v>
      </c>
    </row>
    <row r="9" spans="1:7" ht="10.15" customHeight="1">
      <c r="A9" s="112">
        <v>1983</v>
      </c>
      <c r="B9" s="380">
        <v>0.26300000000000001</v>
      </c>
      <c r="C9" s="380">
        <v>0.22700000000000001</v>
      </c>
      <c r="D9" s="380">
        <v>0.189</v>
      </c>
      <c r="E9" s="380">
        <v>0.17</v>
      </c>
      <c r="F9" s="380">
        <v>0.17699999999999999</v>
      </c>
      <c r="G9" s="381" t="s">
        <v>272</v>
      </c>
    </row>
    <row r="10" spans="1:7" ht="10.15" customHeight="1">
      <c r="A10" s="112">
        <v>1984</v>
      </c>
      <c r="B10" s="380">
        <v>0.16500000000000001</v>
      </c>
      <c r="C10" s="380">
        <v>0.17299999999999999</v>
      </c>
      <c r="D10" s="380">
        <v>0.12</v>
      </c>
      <c r="E10" s="380">
        <v>0.15</v>
      </c>
      <c r="F10" s="380">
        <v>0.20399999999999999</v>
      </c>
      <c r="G10" s="381" t="s">
        <v>272</v>
      </c>
    </row>
    <row r="11" spans="1:7" ht="10.15" customHeight="1">
      <c r="A11" s="112">
        <v>1985</v>
      </c>
      <c r="B11" s="380">
        <v>0.215</v>
      </c>
      <c r="C11" s="380">
        <v>0.19500000000000001</v>
      </c>
      <c r="D11" s="380">
        <v>0.19500000000000001</v>
      </c>
      <c r="E11" s="380">
        <v>0.20100000000000001</v>
      </c>
      <c r="F11" s="380">
        <v>0.222</v>
      </c>
      <c r="G11" s="381" t="s">
        <v>272</v>
      </c>
    </row>
    <row r="12" spans="1:7" ht="3" customHeight="1">
      <c r="A12" s="112"/>
      <c r="B12" s="380"/>
      <c r="C12" s="380"/>
      <c r="D12" s="380"/>
      <c r="E12" s="380"/>
      <c r="F12" s="380"/>
      <c r="G12" s="381"/>
    </row>
    <row r="13" spans="1:7" ht="10.15" customHeight="1">
      <c r="A13" s="112">
        <v>1986</v>
      </c>
      <c r="B13" s="380">
        <v>0.24399999999999999</v>
      </c>
      <c r="C13" s="380">
        <v>0.17199999999999999</v>
      </c>
      <c r="D13" s="380">
        <v>0.192</v>
      </c>
      <c r="E13" s="380">
        <v>0.16600000000000001</v>
      </c>
      <c r="F13" s="380">
        <v>0.217</v>
      </c>
      <c r="G13" s="381" t="s">
        <v>272</v>
      </c>
    </row>
    <row r="14" spans="1:7" ht="10.15" customHeight="1">
      <c r="A14" s="112">
        <v>1987</v>
      </c>
      <c r="B14" s="380">
        <v>0.24299999999999999</v>
      </c>
      <c r="C14" s="380">
        <v>0.217</v>
      </c>
      <c r="D14" s="380">
        <v>0.14199999999999999</v>
      </c>
      <c r="E14" s="380">
        <v>0.14699999999999999</v>
      </c>
      <c r="F14" s="380">
        <v>0.19400000000000001</v>
      </c>
      <c r="G14" s="381" t="s">
        <v>272</v>
      </c>
    </row>
    <row r="15" spans="1:7" ht="10.15" customHeight="1">
      <c r="A15" s="112">
        <v>1988</v>
      </c>
      <c r="B15" s="380">
        <v>0.35399999999999998</v>
      </c>
      <c r="C15" s="380">
        <v>0.193</v>
      </c>
      <c r="D15" s="380">
        <v>0.19600000000000001</v>
      </c>
      <c r="E15" s="380">
        <v>0.18099999999999999</v>
      </c>
      <c r="F15" s="380">
        <v>0.219</v>
      </c>
      <c r="G15" s="383">
        <v>0.21</v>
      </c>
    </row>
    <row r="16" spans="1:7" ht="10.15" customHeight="1">
      <c r="A16" s="112">
        <v>1989</v>
      </c>
      <c r="B16" s="380">
        <v>0.26700000000000002</v>
      </c>
      <c r="C16" s="380">
        <v>0.219</v>
      </c>
      <c r="D16" s="380">
        <v>0.19500000000000001</v>
      </c>
      <c r="E16" s="380">
        <v>0.222</v>
      </c>
      <c r="F16" s="380">
        <v>0.26500000000000001</v>
      </c>
      <c r="G16" s="381" t="s">
        <v>272</v>
      </c>
    </row>
    <row r="17" spans="1:9" ht="10.15" customHeight="1">
      <c r="A17" s="112">
        <v>1990</v>
      </c>
      <c r="B17" s="384">
        <v>0.29099999999999998</v>
      </c>
      <c r="C17" s="384">
        <v>0.24399999999999999</v>
      </c>
      <c r="D17" s="384">
        <v>0.27100000000000002</v>
      </c>
      <c r="E17" s="384">
        <v>0.248</v>
      </c>
      <c r="F17" s="384">
        <v>0.24399999999999999</v>
      </c>
      <c r="G17" s="381" t="s">
        <v>272</v>
      </c>
    </row>
    <row r="18" spans="1:9" ht="10.15" customHeight="1">
      <c r="A18" s="112">
        <v>1991</v>
      </c>
      <c r="B18" s="384">
        <v>0.28899999999999998</v>
      </c>
      <c r="C18" s="384">
        <v>0.23599999999999999</v>
      </c>
      <c r="D18" s="384">
        <v>0.16200000000000001</v>
      </c>
      <c r="E18" s="384">
        <v>0.16200000000000001</v>
      </c>
      <c r="F18" s="384">
        <v>0.22800000000000001</v>
      </c>
      <c r="G18" s="381" t="s">
        <v>272</v>
      </c>
    </row>
    <row r="19" spans="1:9" ht="3" customHeight="1">
      <c r="A19" s="112"/>
      <c r="B19" s="384"/>
      <c r="C19" s="384"/>
      <c r="D19" s="384"/>
      <c r="E19" s="384"/>
      <c r="F19" s="384"/>
      <c r="G19" s="381"/>
    </row>
    <row r="20" spans="1:9" ht="10.15" customHeight="1">
      <c r="A20" s="112">
        <v>1992</v>
      </c>
      <c r="B20" s="384">
        <v>0.22</v>
      </c>
      <c r="C20" s="384">
        <v>0.21299999999999999</v>
      </c>
      <c r="D20" s="384">
        <v>0.14799999999999999</v>
      </c>
      <c r="E20" s="384">
        <v>0.222</v>
      </c>
      <c r="F20" s="384">
        <v>0.22</v>
      </c>
      <c r="G20" s="381" t="s">
        <v>272</v>
      </c>
    </row>
    <row r="21" spans="1:9" ht="10.15" customHeight="1">
      <c r="A21" s="112">
        <v>1993</v>
      </c>
      <c r="B21" s="384">
        <v>0.28799999999999998</v>
      </c>
      <c r="C21" s="384">
        <v>0.22</v>
      </c>
      <c r="D21" s="384">
        <v>0.191</v>
      </c>
      <c r="E21" s="384">
        <v>0.19</v>
      </c>
      <c r="F21" s="384">
        <v>0.22600000000000001</v>
      </c>
      <c r="G21" s="381" t="s">
        <v>272</v>
      </c>
    </row>
    <row r="22" spans="1:9" ht="10.15" customHeight="1">
      <c r="A22" s="112">
        <v>1994</v>
      </c>
      <c r="B22" s="384">
        <v>0.193</v>
      </c>
      <c r="C22" s="384">
        <v>0.13800000000000001</v>
      </c>
      <c r="D22" s="384">
        <v>0.17699999999999999</v>
      </c>
      <c r="E22" s="384">
        <v>0.17599999999999999</v>
      </c>
      <c r="F22" s="384">
        <v>0.23899999999999999</v>
      </c>
      <c r="G22" s="381" t="s">
        <v>272</v>
      </c>
    </row>
    <row r="23" spans="1:9" ht="10.15" customHeight="1">
      <c r="A23" s="112">
        <v>1995</v>
      </c>
      <c r="B23" s="384">
        <v>0.34499999999999997</v>
      </c>
      <c r="C23" s="384">
        <v>0.20499999999999999</v>
      </c>
      <c r="D23" s="384">
        <v>0.184</v>
      </c>
      <c r="E23" s="384">
        <v>0.26600000000000001</v>
      </c>
      <c r="F23" s="384">
        <v>0.32400000000000001</v>
      </c>
      <c r="G23" s="381" t="s">
        <v>272</v>
      </c>
    </row>
    <row r="24" spans="1:9" s="167" customFormat="1" ht="10.15" customHeight="1">
      <c r="A24" s="111">
        <v>1996</v>
      </c>
      <c r="B24" s="385">
        <v>0.34699999999999998</v>
      </c>
      <c r="C24" s="385">
        <v>0.27200000000000002</v>
      </c>
      <c r="D24" s="385">
        <v>0.30599999999999999</v>
      </c>
      <c r="E24" s="385">
        <v>0.316</v>
      </c>
      <c r="F24" s="385">
        <v>0.36299999999999999</v>
      </c>
      <c r="G24" s="381" t="s">
        <v>272</v>
      </c>
    </row>
    <row r="25" spans="1:9" s="167" customFormat="1" ht="10.15" customHeight="1">
      <c r="A25" s="111">
        <v>1997</v>
      </c>
      <c r="B25" s="385">
        <v>0.255</v>
      </c>
      <c r="C25" s="385">
        <v>0.193</v>
      </c>
      <c r="D25" s="385">
        <v>0.14599999999999999</v>
      </c>
      <c r="E25" s="385">
        <v>0.23799999999999999</v>
      </c>
      <c r="F25" s="386">
        <v>0.35299999999999998</v>
      </c>
      <c r="G25" s="381" t="s">
        <v>272</v>
      </c>
    </row>
    <row r="26" spans="1:9" s="167" customFormat="1" ht="3" customHeight="1">
      <c r="A26" s="111"/>
      <c r="B26" s="385"/>
      <c r="C26" s="385"/>
      <c r="D26" s="385"/>
      <c r="E26" s="385"/>
      <c r="F26" s="386"/>
      <c r="G26" s="381"/>
    </row>
    <row r="27" spans="1:9" s="167" customFormat="1" ht="10.15" customHeight="1">
      <c r="A27" s="77" t="s">
        <v>114</v>
      </c>
      <c r="B27" s="387">
        <v>0.32800000000000001</v>
      </c>
      <c r="C27" s="385">
        <v>0.254</v>
      </c>
      <c r="D27" s="385">
        <v>0.28000000000000003</v>
      </c>
      <c r="E27" s="385">
        <v>0.28599999999999998</v>
      </c>
      <c r="F27" s="386">
        <v>0.3</v>
      </c>
      <c r="G27" s="381" t="s">
        <v>272</v>
      </c>
      <c r="I27" s="133"/>
    </row>
    <row r="28" spans="1:9" s="167" customFormat="1" ht="10.15" customHeight="1">
      <c r="A28" s="77" t="s">
        <v>115</v>
      </c>
      <c r="B28" s="387">
        <v>0.36599999999999999</v>
      </c>
      <c r="C28" s="385">
        <v>0.27</v>
      </c>
      <c r="D28" s="385">
        <v>0.25700000000000001</v>
      </c>
      <c r="E28" s="385">
        <v>0.23200000000000001</v>
      </c>
      <c r="F28" s="386">
        <v>0.31900000000000001</v>
      </c>
      <c r="G28" s="381" t="s">
        <v>272</v>
      </c>
      <c r="I28" s="133"/>
    </row>
    <row r="29" spans="1:9" s="167" customFormat="1" ht="10.15" customHeight="1">
      <c r="A29" s="111">
        <v>2000</v>
      </c>
      <c r="B29" s="387">
        <v>0.33200000000000002</v>
      </c>
      <c r="C29" s="385">
        <v>0.26400000000000001</v>
      </c>
      <c r="D29" s="385">
        <v>0.23799999999999999</v>
      </c>
      <c r="E29" s="385">
        <v>0.219</v>
      </c>
      <c r="F29" s="386">
        <v>0.34499999999999997</v>
      </c>
      <c r="G29" s="381" t="s">
        <v>272</v>
      </c>
      <c r="I29" s="133"/>
    </row>
    <row r="30" spans="1:9" s="167" customFormat="1" ht="10.15" customHeight="1">
      <c r="A30" s="111">
        <v>2001</v>
      </c>
      <c r="B30" s="387">
        <v>0.39500000000000002</v>
      </c>
      <c r="C30" s="385">
        <v>0.33800000000000002</v>
      </c>
      <c r="D30" s="385">
        <v>0.28799999999999998</v>
      </c>
      <c r="E30" s="385">
        <v>0.21</v>
      </c>
      <c r="F30" s="386">
        <v>0.29699999999999999</v>
      </c>
      <c r="G30" s="381" t="s">
        <v>272</v>
      </c>
      <c r="I30" s="133"/>
    </row>
    <row r="31" spans="1:9" s="167" customFormat="1" ht="10.15" customHeight="1">
      <c r="A31" s="111">
        <v>2002</v>
      </c>
      <c r="B31" s="387">
        <v>0.48099999999999998</v>
      </c>
      <c r="C31" s="385">
        <v>0.28899999999999998</v>
      </c>
      <c r="D31" s="385">
        <v>0.26400000000000001</v>
      </c>
      <c r="E31" s="385">
        <v>0.24299999999999999</v>
      </c>
      <c r="F31" s="386">
        <v>0.27800000000000002</v>
      </c>
      <c r="G31" s="381" t="s">
        <v>272</v>
      </c>
    </row>
    <row r="32" spans="1:9" s="167" customFormat="1" ht="10.15" customHeight="1">
      <c r="A32" s="111">
        <v>2003</v>
      </c>
      <c r="B32" s="387">
        <v>0.47299999999999998</v>
      </c>
      <c r="C32" s="385">
        <v>0.255</v>
      </c>
      <c r="D32" s="385">
        <v>0.26200000000000001</v>
      </c>
      <c r="E32" s="385">
        <v>0.22800000000000001</v>
      </c>
      <c r="F32" s="386">
        <v>0.245</v>
      </c>
      <c r="G32" s="381" t="s">
        <v>272</v>
      </c>
    </row>
    <row r="33" spans="1:13" s="167" customFormat="1" ht="3" customHeight="1">
      <c r="A33" s="111"/>
      <c r="B33" s="387"/>
      <c r="C33" s="385"/>
      <c r="D33" s="385"/>
      <c r="E33" s="385"/>
      <c r="F33" s="386"/>
      <c r="G33" s="388"/>
    </row>
    <row r="34" spans="1:13" s="167" customFormat="1" ht="10.15" customHeight="1">
      <c r="A34" s="111">
        <v>2004</v>
      </c>
      <c r="B34" s="387">
        <v>0.45900000000000002</v>
      </c>
      <c r="C34" s="385">
        <v>0.23799999999999999</v>
      </c>
      <c r="D34" s="385">
        <v>0.20599999999999999</v>
      </c>
      <c r="E34" s="385">
        <v>0.214</v>
      </c>
      <c r="F34" s="386">
        <v>0.26100000000000001</v>
      </c>
      <c r="G34" s="381" t="s">
        <v>272</v>
      </c>
    </row>
    <row r="35" spans="1:13" s="167" customFormat="1" ht="10.15" customHeight="1">
      <c r="A35" s="111">
        <v>2005</v>
      </c>
      <c r="B35" s="387">
        <v>0.378</v>
      </c>
      <c r="C35" s="385">
        <v>0.29799999999999999</v>
      </c>
      <c r="D35" s="385">
        <v>0.28799999999999998</v>
      </c>
      <c r="E35" s="385">
        <v>0.372</v>
      </c>
      <c r="F35" s="386">
        <v>0.311</v>
      </c>
      <c r="G35" s="381" t="s">
        <v>272</v>
      </c>
    </row>
    <row r="36" spans="1:13" s="167" customFormat="1" ht="10.15" customHeight="1">
      <c r="A36" s="111">
        <v>2006</v>
      </c>
      <c r="B36" s="388" t="s">
        <v>273</v>
      </c>
      <c r="C36" s="385">
        <v>0.40500000000000003</v>
      </c>
      <c r="D36" s="385">
        <v>0.36099999999999999</v>
      </c>
      <c r="E36" s="385">
        <v>0.373</v>
      </c>
      <c r="F36" s="386">
        <v>0.29499999999999998</v>
      </c>
      <c r="G36" s="381" t="s">
        <v>272</v>
      </c>
    </row>
    <row r="37" spans="1:13" s="167" customFormat="1" ht="10.15" customHeight="1">
      <c r="A37" s="111">
        <v>2007</v>
      </c>
      <c r="B37" s="387">
        <v>0.46899999999999997</v>
      </c>
      <c r="C37" s="385">
        <v>0.28100000000000003</v>
      </c>
      <c r="D37" s="385">
        <v>0.28999999999999998</v>
      </c>
      <c r="E37" s="385">
        <v>0.29699999999999999</v>
      </c>
      <c r="F37" s="386">
        <v>0.28199999999999997</v>
      </c>
      <c r="G37" s="381" t="s">
        <v>272</v>
      </c>
    </row>
    <row r="38" spans="1:13" s="167" customFormat="1" ht="10.15" customHeight="1">
      <c r="A38" s="111">
        <v>2008</v>
      </c>
      <c r="B38" s="387">
        <v>0.48</v>
      </c>
      <c r="C38" s="385">
        <v>0.26900000000000002</v>
      </c>
      <c r="D38" s="385">
        <v>0.24249999999999999</v>
      </c>
      <c r="E38" s="385">
        <v>0.255</v>
      </c>
      <c r="F38" s="386">
        <v>0.23400000000000001</v>
      </c>
      <c r="G38" s="381" t="s">
        <v>272</v>
      </c>
    </row>
    <row r="39" spans="1:13" s="167" customFormat="1" ht="10.15" customHeight="1">
      <c r="A39" s="111">
        <v>2009</v>
      </c>
      <c r="B39" s="387">
        <v>0.42299999999999999</v>
      </c>
      <c r="C39" s="385">
        <v>0.39700000000000002</v>
      </c>
      <c r="D39" s="385">
        <v>0.32200000000000001</v>
      </c>
      <c r="E39" s="385">
        <v>0.33800000000000002</v>
      </c>
      <c r="F39" s="386">
        <v>0.32800000000000001</v>
      </c>
      <c r="G39" s="381" t="s">
        <v>272</v>
      </c>
    </row>
    <row r="40" spans="1:13" s="167" customFormat="1" ht="10.15" customHeight="1">
      <c r="A40" s="111">
        <v>2010</v>
      </c>
      <c r="B40" s="387">
        <v>0.54</v>
      </c>
      <c r="C40" s="385">
        <v>0.29399999999999998</v>
      </c>
      <c r="D40" s="385">
        <v>0.28699999999999998</v>
      </c>
      <c r="E40" s="385">
        <v>0.28399999999999997</v>
      </c>
      <c r="F40" s="386">
        <v>0.253</v>
      </c>
      <c r="G40" s="381" t="s">
        <v>272</v>
      </c>
    </row>
    <row r="41" spans="1:13" s="167" customFormat="1" ht="10.15" customHeight="1">
      <c r="A41" s="111">
        <v>2011</v>
      </c>
      <c r="B41" s="387">
        <v>0.64500000000000002</v>
      </c>
      <c r="C41" s="385">
        <v>0.33100000000000002</v>
      </c>
      <c r="D41" s="385">
        <v>0.33100000000000002</v>
      </c>
      <c r="E41" s="385">
        <v>0.35599999999999998</v>
      </c>
      <c r="F41" s="386">
        <v>0.28199999999999997</v>
      </c>
      <c r="G41" s="388" t="s">
        <v>272</v>
      </c>
      <c r="I41" s="389"/>
      <c r="J41" s="389"/>
      <c r="K41" s="389"/>
      <c r="L41" s="389"/>
      <c r="M41" s="389"/>
    </row>
    <row r="42" spans="1:13" s="167" customFormat="1" ht="10.15" customHeight="1">
      <c r="A42" s="111">
        <v>2012</v>
      </c>
      <c r="B42" s="387">
        <v>0.77</v>
      </c>
      <c r="C42" s="385">
        <v>0.46800000000000003</v>
      </c>
      <c r="D42" s="385">
        <v>0.41899999999999998</v>
      </c>
      <c r="E42" s="385">
        <v>0.38200000000000001</v>
      </c>
      <c r="F42" s="386">
        <v>0.34499999999999997</v>
      </c>
      <c r="G42" s="388" t="s">
        <v>272</v>
      </c>
      <c r="I42" s="389"/>
      <c r="J42" s="389"/>
      <c r="K42" s="389"/>
      <c r="L42" s="389"/>
      <c r="M42" s="389"/>
    </row>
    <row r="43" spans="1:13" s="167" customFormat="1" ht="10.15" customHeight="1">
      <c r="A43" s="111">
        <v>2013</v>
      </c>
      <c r="B43" s="390" t="s">
        <v>116</v>
      </c>
      <c r="C43" s="390" t="s">
        <v>116</v>
      </c>
      <c r="D43" s="390" t="s">
        <v>116</v>
      </c>
      <c r="E43" s="390" t="s">
        <v>116</v>
      </c>
      <c r="F43" s="390" t="s">
        <v>116</v>
      </c>
      <c r="G43" s="388" t="s">
        <v>272</v>
      </c>
      <c r="I43" s="389"/>
      <c r="J43" s="389"/>
      <c r="K43" s="389"/>
      <c r="L43" s="389"/>
      <c r="M43" s="389"/>
    </row>
    <row r="44" spans="1:13" s="167" customFormat="1" ht="10.15" customHeight="1">
      <c r="A44" s="111">
        <v>2014</v>
      </c>
      <c r="B44" s="499" t="s">
        <v>118</v>
      </c>
      <c r="C44" s="387">
        <v>0.63500000000000001</v>
      </c>
      <c r="D44" s="387">
        <v>0.59</v>
      </c>
      <c r="E44" s="387">
        <v>0.53500000000000003</v>
      </c>
      <c r="F44" s="387">
        <v>0.47699999999999998</v>
      </c>
      <c r="G44" s="388" t="s">
        <v>272</v>
      </c>
      <c r="I44" s="389"/>
      <c r="J44" s="389"/>
      <c r="K44" s="389"/>
      <c r="L44" s="389"/>
      <c r="M44" s="389"/>
    </row>
    <row r="45" spans="1:13" s="167" customFormat="1" ht="10.15" customHeight="1">
      <c r="A45" s="479">
        <v>2015</v>
      </c>
      <c r="B45" s="480">
        <v>0.755</v>
      </c>
      <c r="C45" s="478">
        <v>0.55000000000000004</v>
      </c>
      <c r="D45" s="480">
        <v>0.46850000000000003</v>
      </c>
      <c r="E45" s="478">
        <v>0.51500000000000001</v>
      </c>
      <c r="F45" s="478">
        <v>0.41749999999999998</v>
      </c>
      <c r="G45" s="388" t="s">
        <v>272</v>
      </c>
      <c r="I45" s="389"/>
      <c r="J45" s="389"/>
      <c r="K45" s="389"/>
      <c r="L45" s="389"/>
      <c r="M45" s="389"/>
    </row>
    <row r="46" spans="1:13" s="167" customFormat="1" ht="10.15" customHeight="1">
      <c r="A46" s="111">
        <v>2016</v>
      </c>
      <c r="B46" s="490">
        <v>0.61</v>
      </c>
      <c r="C46" s="478">
        <v>0.4965</v>
      </c>
      <c r="D46" s="478">
        <v>0.61499999999999999</v>
      </c>
      <c r="E46" s="478">
        <v>0.66</v>
      </c>
      <c r="F46" s="478">
        <v>0.54</v>
      </c>
      <c r="G46" s="388" t="s">
        <v>272</v>
      </c>
      <c r="I46" s="389"/>
      <c r="J46" s="389"/>
      <c r="K46" s="389"/>
      <c r="L46" s="389"/>
      <c r="M46" s="389"/>
    </row>
    <row r="47" spans="1:13" s="167" customFormat="1" ht="10.15" customHeight="1">
      <c r="A47" s="111">
        <v>2017</v>
      </c>
      <c r="B47" s="499" t="s">
        <v>118</v>
      </c>
      <c r="C47" s="478">
        <v>0.65500000000000003</v>
      </c>
      <c r="D47" s="478">
        <v>0.74</v>
      </c>
      <c r="E47" s="478">
        <v>0.7</v>
      </c>
      <c r="F47" s="478">
        <v>0.65500000000000003</v>
      </c>
      <c r="G47" s="388" t="s">
        <v>272</v>
      </c>
      <c r="I47" s="389"/>
      <c r="J47" s="389"/>
      <c r="K47" s="389"/>
      <c r="L47" s="389"/>
      <c r="M47" s="389"/>
    </row>
    <row r="48" spans="1:13" s="167" customFormat="1" ht="10.15" customHeight="1">
      <c r="A48" s="513">
        <v>2018</v>
      </c>
      <c r="B48" s="514" t="s">
        <v>118</v>
      </c>
      <c r="C48" s="515">
        <v>0.56499999999999995</v>
      </c>
      <c r="D48" s="515">
        <v>0.56999999999999995</v>
      </c>
      <c r="E48" s="515">
        <v>0.55500000000000005</v>
      </c>
      <c r="F48" s="515">
        <v>0.45900000000000002</v>
      </c>
      <c r="G48" s="512" t="s">
        <v>272</v>
      </c>
      <c r="I48" s="389"/>
      <c r="J48" s="389"/>
      <c r="K48" s="389"/>
      <c r="L48" s="389"/>
      <c r="M48" s="389"/>
    </row>
    <row r="49" spans="1:13" s="167" customFormat="1" ht="10.15" customHeight="1">
      <c r="A49" s="124">
        <v>2019</v>
      </c>
      <c r="B49" s="546">
        <v>0.86</v>
      </c>
      <c r="C49" s="391">
        <v>0.59</v>
      </c>
      <c r="D49" s="391">
        <v>0.54500000000000004</v>
      </c>
      <c r="E49" s="391">
        <v>0.57499999999999996</v>
      </c>
      <c r="F49" s="391"/>
      <c r="G49" s="391"/>
      <c r="I49" s="389"/>
      <c r="J49" s="389"/>
      <c r="K49" s="389"/>
      <c r="L49" s="389"/>
      <c r="M49" s="389"/>
    </row>
    <row r="50" spans="1:13" ht="10.35" customHeight="1">
      <c r="A50" s="23" t="s">
        <v>274</v>
      </c>
      <c r="B50" s="4"/>
      <c r="C50" s="4"/>
      <c r="D50" s="4"/>
      <c r="E50" s="4"/>
      <c r="F50" s="4"/>
      <c r="G50" s="392"/>
      <c r="I50" s="139"/>
      <c r="J50" s="139"/>
      <c r="K50" s="139"/>
      <c r="L50" s="139"/>
      <c r="M50" s="139"/>
    </row>
    <row r="51" spans="1:13" ht="10.35" customHeight="1">
      <c r="A51" s="23" t="s">
        <v>222</v>
      </c>
      <c r="B51" s="4"/>
      <c r="C51" s="4"/>
      <c r="D51" s="4"/>
      <c r="E51" s="4"/>
      <c r="F51" s="4"/>
      <c r="G51" s="379"/>
      <c r="I51" s="139"/>
      <c r="J51" s="139"/>
      <c r="K51" s="139"/>
      <c r="L51" s="139"/>
      <c r="M51" s="139"/>
    </row>
    <row r="52" spans="1:13" ht="10.35" customHeight="1">
      <c r="F52" s="300"/>
      <c r="G52" s="393"/>
      <c r="I52" s="139"/>
      <c r="J52" s="139"/>
      <c r="K52" s="139"/>
      <c r="L52" s="139"/>
      <c r="M52" s="139"/>
    </row>
    <row r="53" spans="1:13">
      <c r="A53" s="216"/>
      <c r="F53" s="130"/>
      <c r="G53" s="394"/>
    </row>
    <row r="54" spans="1:13">
      <c r="A54" s="111"/>
      <c r="G54" s="139"/>
    </row>
    <row r="55" spans="1:13" ht="15">
      <c r="A55" s="374"/>
      <c r="B55" s="395"/>
      <c r="C55" s="396"/>
      <c r="D55" s="396"/>
      <c r="E55" s="396"/>
      <c r="F55" s="396"/>
      <c r="G55" s="397"/>
      <c r="H55" s="398"/>
      <c r="I55" s="398"/>
      <c r="J55" s="398"/>
    </row>
    <row r="56" spans="1:13" ht="15">
      <c r="A56" s="111"/>
      <c r="B56" s="139"/>
      <c r="C56" s="399"/>
      <c r="D56" s="399"/>
      <c r="E56" s="399"/>
      <c r="F56" s="399"/>
      <c r="G56" s="139"/>
      <c r="H56" s="139"/>
      <c r="I56" s="139"/>
      <c r="J56" s="139"/>
    </row>
    <row r="57" spans="1:13" ht="15">
      <c r="A57" s="111"/>
      <c r="B57" s="139"/>
      <c r="C57" s="399"/>
      <c r="D57" s="399"/>
      <c r="E57" s="399"/>
      <c r="F57" s="399"/>
      <c r="G57" s="139"/>
      <c r="H57" s="139"/>
      <c r="I57" s="139"/>
      <c r="J57" s="139"/>
    </row>
    <row r="58" spans="1:13">
      <c r="A58" s="111"/>
      <c r="B58" s="139"/>
      <c r="C58" s="139"/>
      <c r="D58" s="139"/>
      <c r="E58" s="139"/>
      <c r="F58" s="139"/>
      <c r="G58" s="139"/>
      <c r="H58" s="139"/>
      <c r="I58" s="139"/>
      <c r="J58" s="139"/>
    </row>
    <row r="59" spans="1:13">
      <c r="A59" s="111"/>
      <c r="B59" s="139"/>
      <c r="C59" s="139"/>
      <c r="D59" s="139"/>
      <c r="E59" s="139"/>
      <c r="F59" s="139"/>
      <c r="G59" s="139"/>
      <c r="H59" s="139"/>
      <c r="I59" s="139"/>
      <c r="J59" s="139"/>
    </row>
    <row r="60" spans="1:13">
      <c r="A60" s="111"/>
      <c r="B60" s="139"/>
      <c r="C60" s="139"/>
      <c r="E60" s="139"/>
      <c r="F60" s="139"/>
    </row>
    <row r="61" spans="1:13">
      <c r="A61" s="111"/>
    </row>
    <row r="62" spans="1:13" ht="15">
      <c r="A62" s="134"/>
      <c r="B62" s="139"/>
      <c r="C62" s="139"/>
      <c r="D62" s="139"/>
      <c r="E62" s="139"/>
      <c r="F62" s="139"/>
    </row>
    <row r="63" spans="1:13" ht="15">
      <c r="A63" s="134"/>
      <c r="D63" s="139"/>
      <c r="E63" s="139"/>
      <c r="F63" s="139"/>
    </row>
    <row r="64" spans="1:13" ht="15">
      <c r="C64" s="401"/>
      <c r="D64" s="402"/>
      <c r="E64" s="402"/>
      <c r="F64" s="402"/>
    </row>
    <row r="65" spans="3:6" ht="15">
      <c r="C65" s="401"/>
      <c r="D65" s="402"/>
      <c r="E65" s="402"/>
      <c r="F65" s="402"/>
    </row>
  </sheetData>
  <pageMargins left="0.66700000000000004" right="0.66700000000000004" top="0.66700000000000004" bottom="0.72" header="0" footer="0"/>
  <pageSetup firstPageNumber="62" orientation="portrait" useFirstPageNumber="1" r:id="rId1"/>
  <headerFooter alignWithMargins="0"/>
  <ignoredErrors>
    <ignoredError sqref="A27:A2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Q59"/>
  <sheetViews>
    <sheetView showGridLines="0" zoomScaleNormal="100" workbookViewId="0">
      <selection activeCell="M49" sqref="M49"/>
    </sheetView>
  </sheetViews>
  <sheetFormatPr defaultColWidth="9.7109375" defaultRowHeight="12"/>
  <cols>
    <col min="1" max="1" width="6.42578125" customWidth="1"/>
    <col min="2" max="3" width="10.7109375" customWidth="1"/>
    <col min="4" max="4" width="1.7109375" customWidth="1"/>
    <col min="5" max="6" width="10.7109375" customWidth="1"/>
    <col min="7" max="7" width="1.7109375" customWidth="1"/>
    <col min="8" max="9" width="10.7109375" customWidth="1"/>
    <col min="10" max="10" width="2.7109375" customWidth="1"/>
    <col min="11" max="11" width="10.7109375" customWidth="1"/>
    <col min="12" max="12" width="12" customWidth="1"/>
    <col min="15" max="15" width="10" bestFit="1" customWidth="1"/>
  </cols>
  <sheetData>
    <row r="1" spans="1:13">
      <c r="A1" s="1" t="s">
        <v>275</v>
      </c>
      <c r="B1" s="2"/>
      <c r="C1" s="2"/>
      <c r="D1" s="2"/>
      <c r="E1" s="2"/>
      <c r="F1" s="2"/>
      <c r="G1" s="2"/>
      <c r="H1" s="2"/>
      <c r="I1" s="2"/>
      <c r="J1" s="2"/>
      <c r="K1" s="2"/>
      <c r="L1" s="2"/>
      <c r="M1" s="24"/>
    </row>
    <row r="2" spans="1:13">
      <c r="A2" s="5" t="s">
        <v>2</v>
      </c>
      <c r="B2" s="35" t="s">
        <v>6</v>
      </c>
      <c r="C2" s="35"/>
      <c r="D2" s="403"/>
      <c r="E2" s="35" t="s">
        <v>9</v>
      </c>
      <c r="F2" s="35"/>
      <c r="G2" s="403"/>
      <c r="H2" s="35" t="s">
        <v>7</v>
      </c>
      <c r="I2" s="35"/>
      <c r="J2" s="403"/>
      <c r="K2" s="35" t="s">
        <v>276</v>
      </c>
      <c r="L2" s="35"/>
      <c r="M2" s="24"/>
    </row>
    <row r="3" spans="1:13">
      <c r="A3" s="6"/>
      <c r="B3" s="6" t="s">
        <v>124</v>
      </c>
      <c r="C3" s="6" t="s">
        <v>125</v>
      </c>
      <c r="D3" s="404"/>
      <c r="E3" s="6" t="s">
        <v>124</v>
      </c>
      <c r="F3" s="6" t="s">
        <v>125</v>
      </c>
      <c r="G3" s="404"/>
      <c r="H3" s="6" t="s">
        <v>124</v>
      </c>
      <c r="I3" s="6" t="s">
        <v>125</v>
      </c>
      <c r="J3" s="405"/>
      <c r="K3" s="6" t="s">
        <v>124</v>
      </c>
      <c r="L3" s="6" t="s">
        <v>125</v>
      </c>
      <c r="M3" s="24"/>
    </row>
    <row r="4" spans="1:13" ht="3.95" customHeight="1">
      <c r="A4" s="8"/>
      <c r="B4" s="8"/>
      <c r="C4" s="8"/>
      <c r="D4" s="406"/>
      <c r="E4" s="8"/>
      <c r="F4" s="8"/>
      <c r="G4" s="406"/>
      <c r="H4" s="8"/>
      <c r="I4" s="8"/>
      <c r="J4" s="406"/>
      <c r="K4" s="8"/>
      <c r="L4" s="8"/>
      <c r="M4" s="24"/>
    </row>
    <row r="5" spans="1:13">
      <c r="A5" s="5"/>
      <c r="B5" s="89" t="s">
        <v>127</v>
      </c>
      <c r="C5" s="89" t="s">
        <v>128</v>
      </c>
      <c r="D5" s="407"/>
      <c r="E5" s="89" t="s">
        <v>127</v>
      </c>
      <c r="F5" s="89" t="s">
        <v>128</v>
      </c>
      <c r="G5" s="407"/>
      <c r="H5" s="89" t="s">
        <v>127</v>
      </c>
      <c r="I5" s="89" t="s">
        <v>128</v>
      </c>
      <c r="J5" s="407"/>
      <c r="K5" s="89" t="s">
        <v>127</v>
      </c>
      <c r="L5" s="89" t="s">
        <v>128</v>
      </c>
      <c r="M5" s="24"/>
    </row>
    <row r="6" spans="1:13" ht="3" customHeight="1">
      <c r="A6" s="5"/>
      <c r="B6" s="407"/>
      <c r="C6" s="407"/>
      <c r="D6" s="407"/>
      <c r="E6" s="407"/>
      <c r="F6" s="407"/>
      <c r="G6" s="407"/>
      <c r="H6" s="407"/>
      <c r="I6" s="407"/>
      <c r="J6" s="407"/>
      <c r="K6" s="407"/>
      <c r="L6" s="407"/>
      <c r="M6" s="24"/>
    </row>
    <row r="7" spans="1:13" ht="10.15" customHeight="1">
      <c r="A7" s="5">
        <v>1980</v>
      </c>
      <c r="B7" s="274">
        <v>1498.3</v>
      </c>
      <c r="C7" s="408">
        <v>185</v>
      </c>
      <c r="D7" s="4"/>
      <c r="E7" s="274">
        <v>77.099999999999994</v>
      </c>
      <c r="F7" s="408">
        <v>131</v>
      </c>
      <c r="G7" s="4"/>
      <c r="H7" s="350">
        <v>34</v>
      </c>
      <c r="I7" s="408">
        <v>115</v>
      </c>
      <c r="J7" s="4"/>
      <c r="K7" s="350">
        <v>20.6</v>
      </c>
      <c r="L7" s="93">
        <v>82.1</v>
      </c>
      <c r="M7" s="24"/>
    </row>
    <row r="8" spans="1:13" ht="10.15" customHeight="1">
      <c r="A8" s="5">
        <v>1981</v>
      </c>
      <c r="B8" s="274">
        <v>1173.7</v>
      </c>
      <c r="C8" s="408">
        <v>205</v>
      </c>
      <c r="D8" s="4"/>
      <c r="E8" s="274">
        <v>78.3</v>
      </c>
      <c r="F8" s="408">
        <v>152</v>
      </c>
      <c r="G8" s="4"/>
      <c r="H8" s="350">
        <v>34.799999999999997</v>
      </c>
      <c r="I8" s="408">
        <v>112</v>
      </c>
      <c r="J8" s="4"/>
      <c r="K8" s="350">
        <v>22</v>
      </c>
      <c r="L8" s="93">
        <v>121</v>
      </c>
      <c r="M8" s="24"/>
    </row>
    <row r="9" spans="1:13" ht="10.15" customHeight="1">
      <c r="A9" s="5">
        <v>1982</v>
      </c>
      <c r="B9" s="274">
        <v>983.9</v>
      </c>
      <c r="C9" s="408">
        <v>166</v>
      </c>
      <c r="D9" s="4"/>
      <c r="E9" s="274">
        <v>70.5</v>
      </c>
      <c r="F9" s="408">
        <v>153</v>
      </c>
      <c r="G9" s="4"/>
      <c r="H9" s="350">
        <v>45</v>
      </c>
      <c r="I9" s="408">
        <v>120</v>
      </c>
      <c r="J9" s="4"/>
      <c r="K9" s="350">
        <v>25.6</v>
      </c>
      <c r="L9" s="93">
        <v>97.8</v>
      </c>
      <c r="M9" s="24"/>
    </row>
    <row r="10" spans="1:13" ht="10.15" customHeight="1">
      <c r="A10" s="5">
        <v>1983</v>
      </c>
      <c r="B10" s="274">
        <v>675.4</v>
      </c>
      <c r="C10" s="408">
        <v>162</v>
      </c>
      <c r="D10" s="4"/>
      <c r="E10" s="274">
        <v>64.3</v>
      </c>
      <c r="F10" s="408">
        <v>179</v>
      </c>
      <c r="G10" s="4"/>
      <c r="H10" s="350">
        <v>36</v>
      </c>
      <c r="I10" s="408">
        <v>118</v>
      </c>
      <c r="J10" s="4"/>
      <c r="K10" s="350">
        <v>11</v>
      </c>
      <c r="L10" s="93">
        <v>93.3</v>
      </c>
      <c r="M10" s="24"/>
    </row>
    <row r="11" spans="1:13" ht="10.15" customHeight="1">
      <c r="A11" s="5">
        <v>1984</v>
      </c>
      <c r="B11" s="274">
        <v>1028.5999999999999</v>
      </c>
      <c r="C11" s="408">
        <v>181</v>
      </c>
      <c r="D11" s="4"/>
      <c r="E11" s="274">
        <v>89</v>
      </c>
      <c r="F11" s="408">
        <v>151</v>
      </c>
      <c r="G11" s="4"/>
      <c r="H11" s="350">
        <v>28</v>
      </c>
      <c r="I11" s="408">
        <v>100</v>
      </c>
      <c r="J11" s="4"/>
      <c r="K11" s="350">
        <v>35.5</v>
      </c>
      <c r="L11" s="93">
        <v>133</v>
      </c>
      <c r="M11" s="24"/>
    </row>
    <row r="12" spans="1:13" ht="10.15" customHeight="1">
      <c r="A12" s="5">
        <v>1985</v>
      </c>
      <c r="B12" s="274">
        <v>982.6</v>
      </c>
      <c r="C12" s="408">
        <v>191</v>
      </c>
      <c r="D12" s="4"/>
      <c r="E12" s="274">
        <v>93.3</v>
      </c>
      <c r="F12" s="408">
        <v>153</v>
      </c>
      <c r="G12" s="4"/>
      <c r="H12" s="350">
        <v>32.5</v>
      </c>
      <c r="I12" s="408">
        <v>104</v>
      </c>
      <c r="J12" s="4"/>
      <c r="K12" s="350">
        <v>13.2</v>
      </c>
      <c r="L12" s="93">
        <v>119</v>
      </c>
      <c r="M12" s="24"/>
    </row>
    <row r="13" spans="1:13" ht="3" customHeight="1">
      <c r="A13" s="5"/>
      <c r="B13" s="274"/>
      <c r="C13" s="408"/>
      <c r="D13" s="4"/>
      <c r="E13" s="274"/>
      <c r="F13" s="408"/>
      <c r="G13" s="4"/>
      <c r="H13" s="350"/>
      <c r="I13" s="408"/>
      <c r="J13" s="4"/>
      <c r="K13" s="350"/>
      <c r="L13" s="93"/>
      <c r="M13" s="24"/>
    </row>
    <row r="14" spans="1:13" ht="10.15" customHeight="1">
      <c r="A14" s="5">
        <v>1986</v>
      </c>
      <c r="B14" s="274">
        <v>926.9</v>
      </c>
      <c r="C14" s="408">
        <v>171</v>
      </c>
      <c r="D14" s="4"/>
      <c r="E14" s="274">
        <v>136.30000000000001</v>
      </c>
      <c r="F14" s="408">
        <v>165</v>
      </c>
      <c r="G14" s="4"/>
      <c r="H14" s="350">
        <v>32.5</v>
      </c>
      <c r="I14" s="408">
        <v>96</v>
      </c>
      <c r="J14" s="4"/>
      <c r="K14" s="350">
        <v>31.4</v>
      </c>
      <c r="L14" s="93">
        <v>103</v>
      </c>
      <c r="M14" s="24"/>
    </row>
    <row r="15" spans="1:13" ht="10.15" customHeight="1">
      <c r="A15" s="5">
        <v>1987</v>
      </c>
      <c r="B15" s="274">
        <v>877.1</v>
      </c>
      <c r="C15" s="408">
        <v>193</v>
      </c>
      <c r="D15" s="4"/>
      <c r="E15" s="274">
        <v>145.1</v>
      </c>
      <c r="F15" s="408">
        <v>169</v>
      </c>
      <c r="G15" s="4"/>
      <c r="H15" s="350">
        <v>35</v>
      </c>
      <c r="I15" s="408">
        <v>101</v>
      </c>
      <c r="J15" s="4"/>
      <c r="K15" s="350">
        <v>68.2</v>
      </c>
      <c r="L15" s="93">
        <v>132</v>
      </c>
      <c r="M15" s="24"/>
    </row>
    <row r="16" spans="1:13" ht="10.15" customHeight="1">
      <c r="A16" s="5">
        <v>1988</v>
      </c>
      <c r="B16" s="274">
        <v>986</v>
      </c>
      <c r="C16" s="408">
        <v>210</v>
      </c>
      <c r="D16" s="4"/>
      <c r="E16" s="274">
        <v>131.9</v>
      </c>
      <c r="F16" s="408">
        <v>160</v>
      </c>
      <c r="G16" s="4"/>
      <c r="H16" s="350">
        <v>41.2</v>
      </c>
      <c r="I16" s="408">
        <v>117</v>
      </c>
      <c r="J16" s="4"/>
      <c r="K16" s="350">
        <v>66.099999999999994</v>
      </c>
      <c r="L16" s="93">
        <v>130</v>
      </c>
      <c r="M16" s="24"/>
    </row>
    <row r="17" spans="1:13" ht="10.15" customHeight="1">
      <c r="A17" s="5">
        <v>1989</v>
      </c>
      <c r="B17" s="274">
        <v>918.4</v>
      </c>
      <c r="C17" s="408">
        <v>218</v>
      </c>
      <c r="D17" s="4"/>
      <c r="E17" s="274">
        <v>143.9</v>
      </c>
      <c r="F17" s="408">
        <v>172</v>
      </c>
      <c r="G17" s="4"/>
      <c r="H17" s="350">
        <v>28.6</v>
      </c>
      <c r="I17" s="408">
        <v>110</v>
      </c>
      <c r="J17" s="4"/>
      <c r="K17" s="350">
        <v>79.3</v>
      </c>
      <c r="L17" s="93">
        <v>137</v>
      </c>
      <c r="M17" s="24"/>
    </row>
    <row r="18" spans="1:13" ht="10.15" customHeight="1">
      <c r="A18" s="5">
        <v>1990</v>
      </c>
      <c r="B18" s="274">
        <v>960.9</v>
      </c>
      <c r="C18" s="408">
        <v>218</v>
      </c>
      <c r="D18" s="4"/>
      <c r="E18" s="274">
        <v>168.2</v>
      </c>
      <c r="F18" s="408">
        <v>182</v>
      </c>
      <c r="G18" s="4"/>
      <c r="H18" s="350">
        <v>27.1</v>
      </c>
      <c r="I18" s="408">
        <v>108</v>
      </c>
      <c r="J18" s="4"/>
      <c r="K18" s="350">
        <v>49.7</v>
      </c>
      <c r="L18" s="93">
        <v>138</v>
      </c>
      <c r="M18" s="24"/>
    </row>
    <row r="19" spans="1:13" ht="10.15" customHeight="1">
      <c r="A19" s="5">
        <v>1991</v>
      </c>
      <c r="B19" s="274">
        <v>987.1</v>
      </c>
      <c r="C19" s="408">
        <v>224</v>
      </c>
      <c r="D19" s="4"/>
      <c r="E19" s="274">
        <v>161.5</v>
      </c>
      <c r="F19" s="408">
        <v>182</v>
      </c>
      <c r="G19" s="4"/>
      <c r="H19" s="350">
        <v>44.4</v>
      </c>
      <c r="I19" s="408">
        <v>116</v>
      </c>
      <c r="J19" s="4"/>
      <c r="K19" s="350">
        <v>80.7</v>
      </c>
      <c r="L19" s="93">
        <v>158</v>
      </c>
      <c r="M19" s="24"/>
    </row>
    <row r="20" spans="1:13" ht="3" customHeight="1">
      <c r="A20" s="5"/>
      <c r="B20" s="274"/>
      <c r="C20" s="408"/>
      <c r="D20" s="4"/>
      <c r="E20" s="274"/>
      <c r="F20" s="408"/>
      <c r="G20" s="4"/>
      <c r="H20" s="350"/>
      <c r="I20" s="408"/>
      <c r="J20" s="4"/>
      <c r="K20" s="350"/>
      <c r="L20" s="93"/>
      <c r="M20" s="24"/>
    </row>
    <row r="21" spans="1:13" ht="10.15" customHeight="1">
      <c r="A21" s="5">
        <v>1992</v>
      </c>
      <c r="B21" s="274">
        <v>1096.5999999999999</v>
      </c>
      <c r="C21" s="408">
        <v>219</v>
      </c>
      <c r="D21" s="4"/>
      <c r="E21" s="274">
        <v>164.3</v>
      </c>
      <c r="F21" s="408">
        <v>189</v>
      </c>
      <c r="G21" s="4"/>
      <c r="H21" s="350">
        <v>40.4</v>
      </c>
      <c r="I21" s="408">
        <v>93</v>
      </c>
      <c r="J21" s="4"/>
      <c r="K21" s="350">
        <v>81.2</v>
      </c>
      <c r="L21" s="93">
        <v>146</v>
      </c>
      <c r="M21" s="24"/>
    </row>
    <row r="22" spans="1:13" ht="10.15" customHeight="1">
      <c r="A22" s="5">
        <v>1993</v>
      </c>
      <c r="B22" s="274">
        <v>1044.5999999999999</v>
      </c>
      <c r="C22" s="408">
        <v>223</v>
      </c>
      <c r="D22" s="4"/>
      <c r="E22" s="274">
        <v>178.8</v>
      </c>
      <c r="F22" s="408">
        <v>189</v>
      </c>
      <c r="G22" s="4"/>
      <c r="H22" s="350">
        <v>30</v>
      </c>
      <c r="I22" s="408">
        <v>82</v>
      </c>
      <c r="J22" s="4"/>
      <c r="K22" s="350">
        <v>59</v>
      </c>
      <c r="L22" s="93">
        <v>109</v>
      </c>
      <c r="M22" s="24"/>
    </row>
    <row r="23" spans="1:13" ht="10.15" customHeight="1">
      <c r="A23" s="5">
        <v>1994</v>
      </c>
      <c r="B23" s="274">
        <v>1044.5</v>
      </c>
      <c r="C23" s="408">
        <v>190</v>
      </c>
      <c r="D23" s="4"/>
      <c r="E23" s="274">
        <v>157.80000000000001</v>
      </c>
      <c r="F23" s="408">
        <v>183</v>
      </c>
      <c r="G23" s="4"/>
      <c r="H23" s="350">
        <v>27</v>
      </c>
      <c r="I23" s="408">
        <v>93</v>
      </c>
      <c r="J23" s="4"/>
      <c r="K23" s="353">
        <v>85.8</v>
      </c>
      <c r="L23" s="93">
        <v>73</v>
      </c>
      <c r="M23" s="24"/>
    </row>
    <row r="24" spans="1:13" ht="10.15" customHeight="1">
      <c r="A24" s="8">
        <v>1995</v>
      </c>
      <c r="B24" s="276">
        <v>813.5</v>
      </c>
      <c r="C24" s="409">
        <v>219</v>
      </c>
      <c r="D24" s="7"/>
      <c r="E24" s="276">
        <v>150.9</v>
      </c>
      <c r="F24" s="409">
        <v>188</v>
      </c>
      <c r="G24" s="7"/>
      <c r="H24" s="355">
        <v>28</v>
      </c>
      <c r="I24" s="409">
        <v>86</v>
      </c>
      <c r="J24" s="7"/>
      <c r="K24" s="356">
        <v>61.7</v>
      </c>
      <c r="L24" s="98">
        <v>141</v>
      </c>
      <c r="M24" s="24"/>
    </row>
    <row r="25" spans="1:13" ht="10.15" customHeight="1">
      <c r="A25" s="8">
        <v>1996</v>
      </c>
      <c r="B25" s="276">
        <v>994.3</v>
      </c>
      <c r="C25" s="409">
        <v>221</v>
      </c>
      <c r="D25" s="7"/>
      <c r="E25" s="276">
        <v>183.2</v>
      </c>
      <c r="F25" s="409">
        <v>188</v>
      </c>
      <c r="G25" s="7"/>
      <c r="H25" s="355">
        <v>32.700000000000003</v>
      </c>
      <c r="I25" s="409">
        <v>78</v>
      </c>
      <c r="J25" s="7"/>
      <c r="K25" s="356">
        <v>63.8</v>
      </c>
      <c r="L25" s="98">
        <v>192</v>
      </c>
      <c r="M25" s="24"/>
    </row>
    <row r="26" spans="1:13" ht="10.15" customHeight="1">
      <c r="A26" s="8">
        <v>1997</v>
      </c>
      <c r="B26" s="276">
        <v>1107.8</v>
      </c>
      <c r="C26" s="409">
        <v>265</v>
      </c>
      <c r="D26" s="7"/>
      <c r="E26" s="276">
        <v>201</v>
      </c>
      <c r="F26" s="409">
        <v>196</v>
      </c>
      <c r="G26" s="7"/>
      <c r="H26" s="355">
        <v>34.1</v>
      </c>
      <c r="I26" s="409">
        <v>68</v>
      </c>
      <c r="J26" s="7"/>
      <c r="K26" s="356">
        <v>38.700000000000003</v>
      </c>
      <c r="L26" s="98">
        <v>128</v>
      </c>
      <c r="M26" s="24"/>
    </row>
    <row r="27" spans="1:13" ht="3" customHeight="1">
      <c r="A27" s="8"/>
      <c r="B27" s="276"/>
      <c r="C27" s="409"/>
      <c r="D27" s="7"/>
      <c r="E27" s="276"/>
      <c r="F27" s="409"/>
      <c r="G27" s="7"/>
      <c r="H27" s="355"/>
      <c r="I27" s="409"/>
      <c r="J27" s="7"/>
      <c r="K27" s="356"/>
      <c r="L27" s="98"/>
      <c r="M27" s="24"/>
    </row>
    <row r="28" spans="1:13" ht="10.15" customHeight="1">
      <c r="A28" s="8">
        <v>1998</v>
      </c>
      <c r="B28" s="276">
        <v>985.1</v>
      </c>
      <c r="C28" s="409">
        <v>231</v>
      </c>
      <c r="D28" s="7"/>
      <c r="E28" s="276">
        <v>185.8</v>
      </c>
      <c r="F28" s="409">
        <v>206</v>
      </c>
      <c r="G28" s="7"/>
      <c r="H28" s="355">
        <v>25</v>
      </c>
      <c r="I28" s="409">
        <v>67.5</v>
      </c>
      <c r="J28" s="7"/>
      <c r="K28" s="356">
        <v>129.1</v>
      </c>
      <c r="L28" s="98">
        <v>102</v>
      </c>
      <c r="M28" s="24"/>
    </row>
    <row r="29" spans="1:13" ht="10.15" customHeight="1">
      <c r="A29" s="8">
        <v>1999</v>
      </c>
      <c r="B29" s="276">
        <v>995.9</v>
      </c>
      <c r="C29" s="409">
        <v>233</v>
      </c>
      <c r="D29" s="7"/>
      <c r="E29" s="276">
        <v>204.1</v>
      </c>
      <c r="F29" s="409">
        <v>205</v>
      </c>
      <c r="G29" s="7"/>
      <c r="H29" s="355">
        <v>31.4</v>
      </c>
      <c r="I29" s="409">
        <v>73</v>
      </c>
      <c r="J29" s="7"/>
      <c r="K29" s="356">
        <v>102.1</v>
      </c>
      <c r="L29" s="98">
        <v>113</v>
      </c>
      <c r="M29" s="24"/>
    </row>
    <row r="30" spans="1:13" ht="10.15" customHeight="1">
      <c r="A30" s="8">
        <v>2000</v>
      </c>
      <c r="B30" s="276">
        <v>1026.5999999999999</v>
      </c>
      <c r="C30" s="409">
        <v>252</v>
      </c>
      <c r="D30" s="7"/>
      <c r="E30" s="276">
        <v>219.5</v>
      </c>
      <c r="F30" s="409">
        <v>208</v>
      </c>
      <c r="G30" s="7"/>
      <c r="H30" s="355">
        <v>25.2</v>
      </c>
      <c r="I30" s="409">
        <v>78</v>
      </c>
      <c r="J30" s="7"/>
      <c r="K30" s="356">
        <v>56.2</v>
      </c>
      <c r="L30" s="98">
        <v>147</v>
      </c>
      <c r="M30" s="24"/>
    </row>
    <row r="31" spans="1:13" ht="10.15" customHeight="1">
      <c r="A31" s="8">
        <v>2001</v>
      </c>
      <c r="B31" s="276">
        <v>906.4</v>
      </c>
      <c r="C31" s="409">
        <v>244</v>
      </c>
      <c r="D31" s="7"/>
      <c r="E31" s="276">
        <v>200.7</v>
      </c>
      <c r="F31" s="409">
        <v>222</v>
      </c>
      <c r="G31" s="7"/>
      <c r="H31" s="355">
        <v>29.2</v>
      </c>
      <c r="I31" s="409">
        <v>51</v>
      </c>
      <c r="J31" s="7"/>
      <c r="K31" s="356">
        <v>44.3</v>
      </c>
      <c r="L31" s="98">
        <v>150</v>
      </c>
      <c r="M31" s="24"/>
    </row>
    <row r="32" spans="1:13" ht="10.15" customHeight="1">
      <c r="A32" s="8">
        <v>2002</v>
      </c>
      <c r="B32" s="276">
        <f>530500*0.002</f>
        <v>1061</v>
      </c>
      <c r="C32" s="409">
        <v>243</v>
      </c>
      <c r="D32" s="7"/>
      <c r="E32" s="276">
        <f>102150*0.002</f>
        <v>204.3</v>
      </c>
      <c r="F32" s="409">
        <v>214</v>
      </c>
      <c r="G32" s="7"/>
      <c r="H32" s="355">
        <f>14200*0.002</f>
        <v>28.400000000000002</v>
      </c>
      <c r="I32" s="409">
        <v>49</v>
      </c>
      <c r="J32" s="7"/>
      <c r="K32" s="356">
        <f>33600*0.002</f>
        <v>67.2</v>
      </c>
      <c r="L32" s="98">
        <v>221</v>
      </c>
      <c r="M32" s="24"/>
    </row>
    <row r="33" spans="1:17" ht="10.15" customHeight="1">
      <c r="A33" s="8">
        <v>2003</v>
      </c>
      <c r="B33" s="276">
        <f>498500*0.002</f>
        <v>997</v>
      </c>
      <c r="C33" s="409">
        <v>218</v>
      </c>
      <c r="D33" s="7"/>
      <c r="E33" s="276">
        <f>111450*0.002</f>
        <v>222.9</v>
      </c>
      <c r="F33" s="409">
        <v>225</v>
      </c>
      <c r="G33" s="7"/>
      <c r="H33" s="355">
        <f>10150*0.002</f>
        <v>20.3</v>
      </c>
      <c r="I33" s="409">
        <v>47</v>
      </c>
      <c r="J33" s="7"/>
      <c r="K33" s="356">
        <f>42300*0.002</f>
        <v>84.600000000000009</v>
      </c>
      <c r="L33" s="98">
        <v>107</v>
      </c>
      <c r="M33" s="24"/>
    </row>
    <row r="34" spans="1:17" ht="3" customHeight="1">
      <c r="A34" s="8"/>
      <c r="B34" s="276"/>
      <c r="C34" s="409"/>
      <c r="D34" s="7"/>
      <c r="E34" s="276"/>
      <c r="F34" s="409"/>
      <c r="G34" s="7"/>
      <c r="H34" s="355"/>
      <c r="I34" s="409"/>
      <c r="J34" s="7"/>
      <c r="K34" s="356"/>
      <c r="L34" s="98"/>
      <c r="M34" s="24"/>
    </row>
    <row r="35" spans="1:17" ht="10.15" customHeight="1">
      <c r="A35" s="8">
        <v>2004</v>
      </c>
      <c r="B35" s="276">
        <f>523940*0.002</f>
        <v>1047.8800000000001</v>
      </c>
      <c r="C35" s="409">
        <v>269</v>
      </c>
      <c r="D35" s="7"/>
      <c r="E35" s="276">
        <f>105750*0.002</f>
        <v>211.5</v>
      </c>
      <c r="F35" s="409">
        <v>228</v>
      </c>
      <c r="G35" s="7"/>
      <c r="H35" s="355">
        <f>10400*0.002</f>
        <v>20.8</v>
      </c>
      <c r="I35" s="409">
        <v>32</v>
      </c>
      <c r="J35" s="7"/>
      <c r="K35" s="356">
        <f>54110*0.002</f>
        <v>108.22</v>
      </c>
      <c r="L35" s="98">
        <v>49</v>
      </c>
      <c r="M35" s="24"/>
    </row>
    <row r="36" spans="1:17" ht="10.15" customHeight="1">
      <c r="A36" s="8">
        <v>2005</v>
      </c>
      <c r="B36" s="276">
        <f>479660*0.002</f>
        <v>959.32</v>
      </c>
      <c r="C36" s="409">
        <v>258</v>
      </c>
      <c r="D36" s="7"/>
      <c r="E36" s="276">
        <f>101250*0.002</f>
        <v>202.5</v>
      </c>
      <c r="F36" s="409">
        <v>226</v>
      </c>
      <c r="G36" s="7"/>
      <c r="H36" s="355">
        <f>12700*0.002</f>
        <v>25.400000000000002</v>
      </c>
      <c r="I36" s="409">
        <v>46</v>
      </c>
      <c r="J36" s="7"/>
      <c r="K36" s="356">
        <f>49440*0.002</f>
        <v>98.88</v>
      </c>
      <c r="L36" s="98">
        <v>78</v>
      </c>
      <c r="M36" s="24"/>
    </row>
    <row r="37" spans="1:17" ht="10.15" customHeight="1">
      <c r="A37" s="8">
        <v>2006</v>
      </c>
      <c r="B37" s="276">
        <f>374090*0.002</f>
        <v>748.18000000000006</v>
      </c>
      <c r="C37" s="409">
        <v>301</v>
      </c>
      <c r="D37" s="7"/>
      <c r="E37" s="276">
        <f>96230*0.002</f>
        <v>192.46</v>
      </c>
      <c r="F37" s="409">
        <v>234</v>
      </c>
      <c r="G37" s="7"/>
      <c r="H37" s="355">
        <f>13100*0.002</f>
        <v>26.2</v>
      </c>
      <c r="I37" s="409">
        <v>79</v>
      </c>
      <c r="J37" s="7"/>
      <c r="K37" s="356">
        <f>22210*0.002</f>
        <v>44.42</v>
      </c>
      <c r="L37" s="98">
        <v>90</v>
      </c>
      <c r="M37" s="24"/>
    </row>
    <row r="38" spans="1:17" ht="10.15" customHeight="1">
      <c r="A38" s="8">
        <v>2007</v>
      </c>
      <c r="B38" s="276">
        <f>484820*0.002</f>
        <v>969.64</v>
      </c>
      <c r="C38" s="409">
        <v>310</v>
      </c>
      <c r="D38" s="7"/>
      <c r="E38" s="276">
        <f>135400*0.002</f>
        <v>270.8</v>
      </c>
      <c r="F38" s="409">
        <v>264</v>
      </c>
      <c r="G38" s="7"/>
      <c r="H38" s="355">
        <f>12700*0.002</f>
        <v>25.400000000000002</v>
      </c>
      <c r="I38" s="409">
        <v>57</v>
      </c>
      <c r="J38" s="7"/>
      <c r="K38" s="356">
        <f>41790*0.002</f>
        <v>83.58</v>
      </c>
      <c r="L38" s="98">
        <v>98</v>
      </c>
      <c r="M38" s="24"/>
    </row>
    <row r="39" spans="1:17" ht="10.15" customHeight="1">
      <c r="A39" s="8">
        <v>2008</v>
      </c>
      <c r="B39" s="276">
        <f>426280*0.002</f>
        <v>852.56000000000006</v>
      </c>
      <c r="C39" s="409">
        <v>350</v>
      </c>
      <c r="D39" s="7"/>
      <c r="E39" s="276">
        <f>111420*0.002</f>
        <v>222.84</v>
      </c>
      <c r="F39" s="409">
        <v>270</v>
      </c>
      <c r="G39" s="7"/>
      <c r="H39" s="355">
        <f>9500*0.002</f>
        <v>19</v>
      </c>
      <c r="I39" s="409">
        <v>50</v>
      </c>
      <c r="J39" s="7"/>
      <c r="K39" s="356">
        <f>36500*0.002</f>
        <v>73</v>
      </c>
      <c r="L39" s="98">
        <v>104</v>
      </c>
      <c r="M39" s="24"/>
    </row>
    <row r="40" spans="1:17" ht="10.15" customHeight="1">
      <c r="A40" s="8">
        <v>2009</v>
      </c>
      <c r="B40" s="276">
        <v>927.48</v>
      </c>
      <c r="C40" s="409">
        <v>338</v>
      </c>
      <c r="D40" s="7"/>
      <c r="E40" s="276">
        <f>92000*0.002</f>
        <v>184</v>
      </c>
      <c r="F40" s="409">
        <v>275</v>
      </c>
      <c r="G40" s="7"/>
      <c r="H40" s="355">
        <f>7100*0.002</f>
        <v>14.200000000000001</v>
      </c>
      <c r="I40" s="409">
        <v>43</v>
      </c>
      <c r="J40" s="7"/>
      <c r="K40" s="356">
        <f>16850*0.002</f>
        <v>33.700000000000003</v>
      </c>
      <c r="L40" s="98">
        <v>210</v>
      </c>
      <c r="M40" s="24"/>
    </row>
    <row r="41" spans="1:17" ht="10.15" customHeight="1">
      <c r="A41" s="8">
        <v>2010</v>
      </c>
      <c r="B41" s="276">
        <v>856.94</v>
      </c>
      <c r="C41" s="409">
        <v>328</v>
      </c>
      <c r="D41" s="7"/>
      <c r="E41" s="276">
        <f>104400*0.002</f>
        <v>208.8</v>
      </c>
      <c r="F41" s="409">
        <v>266</v>
      </c>
      <c r="G41" s="7"/>
      <c r="H41" s="355">
        <f>12700*0.002</f>
        <v>25.400000000000002</v>
      </c>
      <c r="I41" s="409">
        <v>44</v>
      </c>
      <c r="J41" s="7"/>
      <c r="K41" s="356">
        <f>17800*0.002</f>
        <v>35.6</v>
      </c>
      <c r="L41" s="98">
        <v>144</v>
      </c>
      <c r="M41" s="24"/>
      <c r="O41" s="159"/>
      <c r="Q41" s="510"/>
    </row>
    <row r="42" spans="1:17" ht="10.15" customHeight="1">
      <c r="A42" s="8">
        <v>2011</v>
      </c>
      <c r="B42" s="276">
        <f>(387190*2)/1000</f>
        <v>774.38</v>
      </c>
      <c r="C42" s="409">
        <v>310</v>
      </c>
      <c r="D42" s="7"/>
      <c r="E42" s="276">
        <f>100600*2/1000</f>
        <v>201.2</v>
      </c>
      <c r="F42" s="409">
        <v>266</v>
      </c>
      <c r="G42" s="7"/>
      <c r="H42" s="355">
        <f>4600*2/1000</f>
        <v>9.1999999999999993</v>
      </c>
      <c r="I42" s="409">
        <v>42</v>
      </c>
      <c r="J42" s="7"/>
      <c r="K42" s="356">
        <f>18900*2/1000</f>
        <v>37.799999999999997</v>
      </c>
      <c r="L42" s="98">
        <v>124</v>
      </c>
      <c r="M42" s="24"/>
      <c r="O42" s="159"/>
      <c r="Q42" s="510"/>
    </row>
    <row r="43" spans="1:17" ht="10.15" customHeight="1">
      <c r="A43" s="8">
        <v>2012</v>
      </c>
      <c r="B43" s="276">
        <f>364640*2/1000</f>
        <v>729.28</v>
      </c>
      <c r="C43" s="409">
        <v>345</v>
      </c>
      <c r="D43" s="7"/>
      <c r="E43" s="276">
        <f>90210*2/1000</f>
        <v>180.42</v>
      </c>
      <c r="F43" s="409">
        <v>272</v>
      </c>
      <c r="G43" s="7"/>
      <c r="H43" s="489" t="s">
        <v>116</v>
      </c>
      <c r="I43" s="489" t="s">
        <v>116</v>
      </c>
      <c r="J43" s="7"/>
      <c r="K43" s="356">
        <f>10490*2/1000</f>
        <v>20.98</v>
      </c>
      <c r="L43" s="98">
        <v>264</v>
      </c>
      <c r="M43" s="24"/>
      <c r="O43" s="159"/>
      <c r="Q43" s="510"/>
    </row>
    <row r="44" spans="1:17" ht="10.15" customHeight="1">
      <c r="A44" s="8">
        <v>2013</v>
      </c>
      <c r="B44" s="276">
        <v>739.50199999999995</v>
      </c>
      <c r="C44" s="409">
        <v>363</v>
      </c>
      <c r="D44" s="7" t="s">
        <v>378</v>
      </c>
      <c r="E44" s="276">
        <v>207.48</v>
      </c>
      <c r="F44" s="409">
        <v>299</v>
      </c>
      <c r="G44" s="7"/>
      <c r="H44" s="489" t="s">
        <v>116</v>
      </c>
      <c r="I44" s="489" t="s">
        <v>116</v>
      </c>
      <c r="J44" s="7"/>
      <c r="K44" s="356">
        <f>14020*2/1000</f>
        <v>28.04</v>
      </c>
      <c r="L44" s="98">
        <v>220</v>
      </c>
      <c r="M44" s="24"/>
      <c r="O44" s="159"/>
      <c r="Q44" s="510"/>
    </row>
    <row r="45" spans="1:17" ht="10.15" customHeight="1">
      <c r="A45" s="8">
        <v>2014</v>
      </c>
      <c r="B45" s="276">
        <v>660.44</v>
      </c>
      <c r="C45" s="409">
        <v>369</v>
      </c>
      <c r="D45" s="7" t="s">
        <v>378</v>
      </c>
      <c r="E45" s="276">
        <v>190.58</v>
      </c>
      <c r="F45" s="409">
        <v>371</v>
      </c>
      <c r="G45" s="7"/>
      <c r="H45" s="489" t="s">
        <v>116</v>
      </c>
      <c r="I45" s="489" t="s">
        <v>116</v>
      </c>
      <c r="J45" s="7"/>
      <c r="K45" s="356">
        <f>14497*2/1000</f>
        <v>28.994</v>
      </c>
      <c r="L45" s="98">
        <v>301</v>
      </c>
      <c r="M45" s="24"/>
      <c r="O45" s="159"/>
      <c r="Q45" s="510"/>
    </row>
    <row r="46" spans="1:17" ht="10.15" customHeight="1">
      <c r="A46" s="8">
        <v>2015</v>
      </c>
      <c r="B46" s="276">
        <v>679.08</v>
      </c>
      <c r="C46" s="409">
        <v>473</v>
      </c>
      <c r="D46" s="7" t="s">
        <v>378</v>
      </c>
      <c r="E46" s="276">
        <v>216.8</v>
      </c>
      <c r="F46" s="409">
        <v>420</v>
      </c>
      <c r="G46" s="7"/>
      <c r="H46" s="489" t="s">
        <v>116</v>
      </c>
      <c r="I46" s="489" t="s">
        <v>116</v>
      </c>
      <c r="J46" s="7"/>
      <c r="K46" s="489" t="s">
        <v>116</v>
      </c>
      <c r="L46" s="489" t="s">
        <v>116</v>
      </c>
      <c r="M46" s="24"/>
      <c r="O46" s="159"/>
      <c r="Q46" s="510"/>
    </row>
    <row r="47" spans="1:17" ht="10.15" customHeight="1">
      <c r="A47" s="8">
        <v>2016</v>
      </c>
      <c r="B47" s="276">
        <v>644.70000000000005</v>
      </c>
      <c r="C47" s="409">
        <v>519</v>
      </c>
      <c r="D47" s="7"/>
      <c r="E47" s="276">
        <v>200.64</v>
      </c>
      <c r="F47" s="409">
        <v>451</v>
      </c>
      <c r="G47" s="7"/>
      <c r="H47" s="489" t="s">
        <v>116</v>
      </c>
      <c r="I47" s="489" t="s">
        <v>116</v>
      </c>
      <c r="J47" s="7"/>
      <c r="K47" s="489" t="s">
        <v>116</v>
      </c>
      <c r="L47" s="489" t="s">
        <v>116</v>
      </c>
      <c r="M47" s="24"/>
      <c r="O47" s="159"/>
      <c r="Q47" s="510"/>
    </row>
    <row r="48" spans="1:17" ht="10.15" customHeight="1">
      <c r="A48" s="496">
        <v>2017</v>
      </c>
      <c r="B48" s="368">
        <v>602.91999999999996</v>
      </c>
      <c r="C48" s="410">
        <v>480</v>
      </c>
      <c r="D48" s="76"/>
      <c r="E48" s="368">
        <v>125</v>
      </c>
      <c r="F48" s="410">
        <v>433</v>
      </c>
      <c r="G48" s="76"/>
      <c r="H48" s="470" t="s">
        <v>116</v>
      </c>
      <c r="I48" s="470" t="s">
        <v>116</v>
      </c>
      <c r="J48" s="76"/>
      <c r="K48" s="470" t="s">
        <v>116</v>
      </c>
      <c r="L48" s="470" t="s">
        <v>116</v>
      </c>
      <c r="M48" s="24"/>
      <c r="O48" s="159"/>
      <c r="Q48" s="510"/>
    </row>
    <row r="49" spans="1:13">
      <c r="A49" s="411" t="s">
        <v>379</v>
      </c>
      <c r="B49" s="4"/>
      <c r="C49" s="4"/>
      <c r="D49" s="4"/>
      <c r="E49" s="4"/>
      <c r="F49" s="4"/>
      <c r="G49" s="4"/>
      <c r="H49" s="4"/>
      <c r="I49" s="4"/>
      <c r="J49" s="4"/>
      <c r="K49" s="4"/>
      <c r="L49" s="4"/>
      <c r="M49" s="24"/>
    </row>
    <row r="50" spans="1:13">
      <c r="A50" s="112" t="s">
        <v>277</v>
      </c>
      <c r="B50" s="4"/>
      <c r="C50" s="4"/>
      <c r="D50" s="4"/>
      <c r="E50" s="4"/>
      <c r="F50" s="4"/>
      <c r="G50" s="4"/>
      <c r="H50" s="4"/>
      <c r="I50" s="4"/>
      <c r="J50" s="4"/>
      <c r="K50" s="4"/>
      <c r="L50" s="4"/>
      <c r="M50" s="24"/>
    </row>
    <row r="52" spans="1:13">
      <c r="B52" s="412"/>
      <c r="C52" s="413"/>
    </row>
    <row r="53" spans="1:13" ht="14.25">
      <c r="A53" s="374"/>
      <c r="B53" s="412"/>
      <c r="C53" s="413"/>
    </row>
    <row r="54" spans="1:13">
      <c r="A54" s="111"/>
      <c r="B54" s="412"/>
      <c r="C54" s="413"/>
      <c r="E54" s="400"/>
    </row>
    <row r="55" spans="1:13">
      <c r="A55" s="8"/>
      <c r="B55" s="412"/>
      <c r="C55" s="139"/>
      <c r="E55" s="400"/>
    </row>
    <row r="56" spans="1:13">
      <c r="A56" s="8"/>
      <c r="B56" s="400"/>
      <c r="E56" s="400"/>
    </row>
    <row r="57" spans="1:13">
      <c r="A57" s="8"/>
    </row>
    <row r="58" spans="1:13">
      <c r="A58" s="8"/>
    </row>
    <row r="59" spans="1:13">
      <c r="A59" s="8"/>
    </row>
  </sheetData>
  <pageMargins left="0.66700000000000004" right="0.66700000000000004" top="0.66700000000000004" bottom="0.72" header="0" footer="0"/>
  <pageSetup firstPageNumber="63" orientation="portrait" useFirstPageNumber="1" r:id="rId1"/>
  <headerFooter alignWithMargins="0"/>
  <ignoredErrors>
    <ignoredError sqref="H37"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M63"/>
  <sheetViews>
    <sheetView showGridLines="0" zoomScaleNormal="100" workbookViewId="0"/>
  </sheetViews>
  <sheetFormatPr defaultColWidth="9.7109375" defaultRowHeight="12"/>
  <cols>
    <col min="1" max="1" width="8.7109375" style="178" customWidth="1"/>
    <col min="2" max="3" width="12.140625" style="178" customWidth="1"/>
    <col min="4" max="4" width="2.7109375" style="178" customWidth="1"/>
    <col min="5" max="6" width="12.140625" style="178" customWidth="1"/>
    <col min="7" max="7" width="2.7109375" style="178" customWidth="1"/>
    <col min="8" max="10" width="12.140625" style="178" customWidth="1"/>
    <col min="11" max="11" width="5.7109375" style="178" customWidth="1"/>
    <col min="12" max="12" width="11" style="178" bestFit="1" customWidth="1"/>
    <col min="13" max="16384" width="9.7109375" style="178"/>
  </cols>
  <sheetData>
    <row r="1" spans="1:11">
      <c r="A1" s="1" t="s">
        <v>278</v>
      </c>
      <c r="B1" s="2"/>
      <c r="C1" s="2"/>
      <c r="D1" s="2"/>
      <c r="E1" s="2"/>
      <c r="F1" s="2"/>
      <c r="G1" s="2"/>
      <c r="H1" s="2"/>
      <c r="I1" s="2"/>
      <c r="J1" s="76"/>
    </row>
    <row r="2" spans="1:11">
      <c r="A2" s="189" t="s">
        <v>2</v>
      </c>
      <c r="B2" s="180" t="s">
        <v>91</v>
      </c>
      <c r="C2" s="180"/>
      <c r="D2" s="179"/>
      <c r="E2" s="180" t="s">
        <v>92</v>
      </c>
      <c r="F2" s="180"/>
      <c r="G2" s="179"/>
      <c r="H2" s="180" t="s">
        <v>93</v>
      </c>
      <c r="I2" s="181"/>
      <c r="J2" s="180"/>
    </row>
    <row r="3" spans="1:11">
      <c r="A3" s="182"/>
      <c r="B3" s="182" t="s">
        <v>71</v>
      </c>
      <c r="C3" s="182" t="s">
        <v>0</v>
      </c>
      <c r="D3" s="182"/>
      <c r="E3" s="182" t="s">
        <v>4</v>
      </c>
      <c r="F3" s="182" t="s">
        <v>95</v>
      </c>
      <c r="G3" s="182"/>
      <c r="H3" s="182" t="s">
        <v>4</v>
      </c>
      <c r="I3" s="182" t="s">
        <v>279</v>
      </c>
      <c r="J3" s="182" t="s">
        <v>96</v>
      </c>
    </row>
    <row r="4" spans="1:11" ht="3.95" customHeight="1">
      <c r="A4" s="184"/>
      <c r="B4" s="184"/>
      <c r="C4" s="184"/>
      <c r="D4" s="184"/>
      <c r="E4" s="184"/>
      <c r="F4" s="184"/>
      <c r="G4" s="184"/>
      <c r="H4" s="184"/>
      <c r="I4" s="184"/>
      <c r="J4" s="184"/>
    </row>
    <row r="5" spans="1:11">
      <c r="A5" s="189"/>
      <c r="B5" s="186" t="s">
        <v>369</v>
      </c>
      <c r="C5" s="362"/>
      <c r="D5" s="363"/>
      <c r="E5" s="363"/>
      <c r="F5" s="363"/>
      <c r="G5" s="364"/>
      <c r="H5" s="186" t="s">
        <v>360</v>
      </c>
      <c r="I5" s="362"/>
      <c r="J5" s="363"/>
    </row>
    <row r="6" spans="1:11" ht="3" customHeight="1">
      <c r="A6" s="189"/>
      <c r="B6" s="185"/>
      <c r="C6" s="185"/>
      <c r="D6" s="185"/>
      <c r="E6" s="185"/>
      <c r="F6" s="185"/>
      <c r="G6" s="185"/>
      <c r="H6" s="185"/>
      <c r="I6" s="185"/>
      <c r="J6" s="185"/>
    </row>
    <row r="7" spans="1:11" ht="10.15" customHeight="1">
      <c r="A7" s="5">
        <v>1980</v>
      </c>
      <c r="B7" s="91">
        <v>897.4</v>
      </c>
      <c r="C7" s="91">
        <v>896.4</v>
      </c>
      <c r="D7" s="92"/>
      <c r="E7" s="91">
        <v>345.1</v>
      </c>
      <c r="F7" s="91">
        <v>551.29999999999995</v>
      </c>
      <c r="G7" s="4"/>
      <c r="H7" s="414">
        <v>244</v>
      </c>
      <c r="I7" s="414">
        <v>167</v>
      </c>
      <c r="J7" s="414">
        <v>196</v>
      </c>
      <c r="K7"/>
    </row>
    <row r="8" spans="1:11" ht="10.15" customHeight="1">
      <c r="A8" s="5">
        <v>1981</v>
      </c>
      <c r="B8" s="91">
        <v>897</v>
      </c>
      <c r="C8" s="91">
        <v>984</v>
      </c>
      <c r="D8" s="92"/>
      <c r="E8" s="91">
        <v>378</v>
      </c>
      <c r="F8" s="91">
        <v>516</v>
      </c>
      <c r="G8" s="4"/>
      <c r="H8" s="414">
        <v>249</v>
      </c>
      <c r="I8" s="414">
        <v>142</v>
      </c>
      <c r="J8" s="414">
        <v>187</v>
      </c>
      <c r="K8"/>
    </row>
    <row r="9" spans="1:11" ht="10.15" customHeight="1">
      <c r="A9" s="5">
        <v>1982</v>
      </c>
      <c r="B9" s="91">
        <v>802</v>
      </c>
      <c r="C9" s="91">
        <v>800.7</v>
      </c>
      <c r="D9" s="92"/>
      <c r="E9" s="91">
        <v>366.1</v>
      </c>
      <c r="F9" s="91">
        <v>434.6</v>
      </c>
      <c r="G9" s="4"/>
      <c r="H9" s="414">
        <v>255</v>
      </c>
      <c r="I9" s="414">
        <v>123</v>
      </c>
      <c r="J9" s="414">
        <v>183</v>
      </c>
      <c r="K9"/>
    </row>
    <row r="10" spans="1:11" ht="10.15" customHeight="1">
      <c r="A10" s="5">
        <v>1983</v>
      </c>
      <c r="B10" s="91">
        <v>773.6</v>
      </c>
      <c r="C10" s="91">
        <v>773.4</v>
      </c>
      <c r="D10" s="92"/>
      <c r="E10" s="91">
        <v>382.8</v>
      </c>
      <c r="F10" s="91">
        <v>390.6</v>
      </c>
      <c r="G10" s="4"/>
      <c r="H10" s="414">
        <v>215</v>
      </c>
      <c r="I10" s="414">
        <v>126</v>
      </c>
      <c r="J10" s="414">
        <v>170</v>
      </c>
      <c r="K10"/>
    </row>
    <row r="11" spans="1:11" ht="10.15" customHeight="1">
      <c r="A11" s="5">
        <v>1984</v>
      </c>
      <c r="B11" s="91">
        <v>708.3</v>
      </c>
      <c r="C11" s="91">
        <v>696</v>
      </c>
      <c r="D11" s="92"/>
      <c r="E11" s="91">
        <v>322.8</v>
      </c>
      <c r="F11" s="91">
        <v>373.2</v>
      </c>
      <c r="G11" s="4"/>
      <c r="H11" s="414">
        <v>300</v>
      </c>
      <c r="I11" s="414">
        <v>168</v>
      </c>
      <c r="J11" s="414">
        <v>229</v>
      </c>
      <c r="K11"/>
    </row>
    <row r="12" spans="1:11" ht="10.15" customHeight="1">
      <c r="A12" s="5">
        <v>1985</v>
      </c>
      <c r="B12" s="92">
        <v>744.6</v>
      </c>
      <c r="C12" s="91">
        <v>744.4</v>
      </c>
      <c r="D12" s="92"/>
      <c r="E12" s="91">
        <v>347.1</v>
      </c>
      <c r="F12" s="91">
        <v>397.3</v>
      </c>
      <c r="G12" s="4"/>
      <c r="H12" s="414">
        <v>350</v>
      </c>
      <c r="I12" s="414">
        <v>201</v>
      </c>
      <c r="J12" s="414">
        <v>269</v>
      </c>
      <c r="K12"/>
    </row>
    <row r="13" spans="1:11" ht="3" customHeight="1">
      <c r="A13" s="5"/>
      <c r="B13" s="92"/>
      <c r="C13" s="91"/>
      <c r="D13" s="92"/>
      <c r="E13" s="91"/>
      <c r="F13" s="91"/>
      <c r="G13" s="4"/>
      <c r="H13" s="414"/>
      <c r="I13" s="414"/>
      <c r="J13" s="414"/>
      <c r="K13"/>
    </row>
    <row r="14" spans="1:11" ht="10.15" customHeight="1">
      <c r="A14" s="5">
        <v>1986</v>
      </c>
      <c r="B14" s="92">
        <v>767.2</v>
      </c>
      <c r="C14" s="91">
        <v>761.2</v>
      </c>
      <c r="D14" s="92"/>
      <c r="E14" s="91">
        <v>376.2</v>
      </c>
      <c r="F14" s="91">
        <v>384.9</v>
      </c>
      <c r="G14" s="4"/>
      <c r="H14" s="414">
        <v>369</v>
      </c>
      <c r="I14" s="414">
        <v>168</v>
      </c>
      <c r="J14" s="414">
        <v>267</v>
      </c>
      <c r="K14"/>
    </row>
    <row r="15" spans="1:11" ht="10.15" customHeight="1">
      <c r="A15" s="5">
        <v>1987</v>
      </c>
      <c r="B15" s="91">
        <v>938.5</v>
      </c>
      <c r="C15" s="91">
        <v>936.1</v>
      </c>
      <c r="D15" s="92"/>
      <c r="E15" s="91">
        <v>454.85</v>
      </c>
      <c r="F15" s="91">
        <v>481.3</v>
      </c>
      <c r="G15" s="4"/>
      <c r="H15" s="414">
        <v>227</v>
      </c>
      <c r="I15" s="414">
        <v>172</v>
      </c>
      <c r="J15" s="414">
        <v>198</v>
      </c>
      <c r="K15"/>
    </row>
    <row r="16" spans="1:11" ht="10.15" customHeight="1">
      <c r="A16" s="5">
        <v>1988</v>
      </c>
      <c r="B16" s="91">
        <v>860.4</v>
      </c>
      <c r="C16" s="91">
        <v>859.95</v>
      </c>
      <c r="D16" s="92"/>
      <c r="E16" s="91">
        <v>426.69</v>
      </c>
      <c r="F16" s="91">
        <v>433.3</v>
      </c>
      <c r="G16" s="4"/>
      <c r="H16" s="414">
        <v>358</v>
      </c>
      <c r="I16" s="414">
        <v>191</v>
      </c>
      <c r="J16" s="414">
        <v>274</v>
      </c>
      <c r="K16"/>
    </row>
    <row r="17" spans="1:11" ht="10.15" customHeight="1">
      <c r="A17" s="5">
        <v>1989</v>
      </c>
      <c r="B17" s="91">
        <v>915.8</v>
      </c>
      <c r="C17" s="91">
        <v>915.45</v>
      </c>
      <c r="D17" s="92"/>
      <c r="E17" s="91">
        <v>453.22</v>
      </c>
      <c r="F17" s="91">
        <v>462.2</v>
      </c>
      <c r="G17" s="4"/>
      <c r="H17" s="414">
        <v>336</v>
      </c>
      <c r="I17" s="414">
        <v>221</v>
      </c>
      <c r="J17" s="414">
        <v>277</v>
      </c>
      <c r="K17"/>
    </row>
    <row r="18" spans="1:11" ht="10.15" customHeight="1">
      <c r="A18" s="5">
        <v>1990</v>
      </c>
      <c r="B18" s="91">
        <v>962.15</v>
      </c>
      <c r="C18" s="91">
        <v>962</v>
      </c>
      <c r="D18" s="92"/>
      <c r="E18" s="91">
        <v>465.61</v>
      </c>
      <c r="F18" s="91">
        <v>496.39</v>
      </c>
      <c r="G18" s="4"/>
      <c r="H18" s="414">
        <v>360</v>
      </c>
      <c r="I18" s="414">
        <v>205</v>
      </c>
      <c r="J18" s="414">
        <v>279</v>
      </c>
      <c r="K18"/>
    </row>
    <row r="19" spans="1:11" ht="10.15" customHeight="1">
      <c r="A19" s="5">
        <v>1991</v>
      </c>
      <c r="B19" s="91">
        <v>903</v>
      </c>
      <c r="C19" s="91">
        <v>902.85</v>
      </c>
      <c r="D19" s="92"/>
      <c r="E19" s="91">
        <v>462</v>
      </c>
      <c r="F19" s="91">
        <v>440.85</v>
      </c>
      <c r="G19" s="4"/>
      <c r="H19" s="414">
        <v>385</v>
      </c>
      <c r="I19" s="414">
        <v>219</v>
      </c>
      <c r="J19" s="414">
        <v>303</v>
      </c>
      <c r="K19"/>
    </row>
    <row r="20" spans="1:11" ht="3" customHeight="1">
      <c r="A20" s="5"/>
      <c r="B20" s="91"/>
      <c r="C20" s="91"/>
      <c r="D20" s="92"/>
      <c r="E20" s="91"/>
      <c r="F20" s="91"/>
      <c r="G20" s="4"/>
      <c r="H20" s="414"/>
      <c r="I20" s="414"/>
      <c r="J20" s="414"/>
      <c r="K20"/>
    </row>
    <row r="21" spans="1:11" ht="10.15" customHeight="1">
      <c r="A21" s="5">
        <v>1992</v>
      </c>
      <c r="B21" s="91">
        <v>923.2</v>
      </c>
      <c r="C21" s="91">
        <v>921.35</v>
      </c>
      <c r="D21" s="92"/>
      <c r="E21" s="91">
        <v>442.18</v>
      </c>
      <c r="F21" s="91">
        <v>479.17</v>
      </c>
      <c r="G21" s="4"/>
      <c r="H21" s="414">
        <v>378</v>
      </c>
      <c r="I21" s="414">
        <v>221</v>
      </c>
      <c r="J21" s="414">
        <v>295</v>
      </c>
      <c r="K21"/>
    </row>
    <row r="22" spans="1:11" ht="10.15" customHeight="1">
      <c r="A22" s="5">
        <v>1993</v>
      </c>
      <c r="B22" s="91">
        <v>947.85</v>
      </c>
      <c r="C22" s="91">
        <v>946.5</v>
      </c>
      <c r="D22" s="92"/>
      <c r="E22" s="91">
        <v>507.4</v>
      </c>
      <c r="F22" s="91">
        <v>439.1</v>
      </c>
      <c r="G22" s="4"/>
      <c r="H22" s="414">
        <v>280</v>
      </c>
      <c r="I22" s="414">
        <v>206</v>
      </c>
      <c r="J22" s="414">
        <v>245</v>
      </c>
      <c r="K22"/>
    </row>
    <row r="23" spans="1:11" ht="10.15" customHeight="1">
      <c r="A23" s="5">
        <v>1994</v>
      </c>
      <c r="B23" s="91">
        <v>1045.95</v>
      </c>
      <c r="C23" s="91">
        <v>1045.45</v>
      </c>
      <c r="D23" s="92"/>
      <c r="E23" s="91">
        <v>551</v>
      </c>
      <c r="F23" s="91">
        <v>494.45</v>
      </c>
      <c r="G23" s="4"/>
      <c r="H23" s="414">
        <v>258</v>
      </c>
      <c r="I23" s="414">
        <v>184</v>
      </c>
      <c r="J23" s="414">
        <v>223</v>
      </c>
      <c r="K23"/>
    </row>
    <row r="24" spans="1:11" ht="10.15" customHeight="1">
      <c r="A24" s="8">
        <v>1995</v>
      </c>
      <c r="B24" s="96">
        <v>947.95</v>
      </c>
      <c r="C24" s="96">
        <v>947.3</v>
      </c>
      <c r="D24" s="97"/>
      <c r="E24" s="96">
        <v>544.26</v>
      </c>
      <c r="F24" s="96">
        <v>403.04</v>
      </c>
      <c r="G24" s="7"/>
      <c r="H24" s="335">
        <v>343</v>
      </c>
      <c r="I24" s="335">
        <v>177</v>
      </c>
      <c r="J24" s="335">
        <v>272</v>
      </c>
      <c r="K24"/>
    </row>
    <row r="25" spans="1:11" ht="10.15" customHeight="1">
      <c r="A25" s="8">
        <v>1996</v>
      </c>
      <c r="B25" s="96">
        <v>820.55</v>
      </c>
      <c r="C25" s="96">
        <v>820.25</v>
      </c>
      <c r="D25" s="97"/>
      <c r="E25" s="96">
        <v>459.55</v>
      </c>
      <c r="F25" s="96">
        <v>360.7</v>
      </c>
      <c r="G25" s="7"/>
      <c r="H25" s="335">
        <v>496</v>
      </c>
      <c r="I25" s="335">
        <v>223</v>
      </c>
      <c r="J25" s="335">
        <v>376</v>
      </c>
      <c r="K25"/>
    </row>
    <row r="26" spans="1:11" ht="10.15" customHeight="1">
      <c r="A26" s="8">
        <v>1997</v>
      </c>
      <c r="B26" s="96">
        <v>1042.5</v>
      </c>
      <c r="C26" s="96">
        <v>1041.93</v>
      </c>
      <c r="D26" s="97"/>
      <c r="E26" s="96">
        <v>572.30999999999995</v>
      </c>
      <c r="F26" s="96">
        <v>469.62</v>
      </c>
      <c r="G26" s="7"/>
      <c r="H26" s="335">
        <v>329</v>
      </c>
      <c r="I26" s="335">
        <v>213</v>
      </c>
      <c r="J26" s="335">
        <v>276</v>
      </c>
      <c r="K26"/>
    </row>
    <row r="27" spans="1:11" ht="3" customHeight="1">
      <c r="A27" s="8"/>
      <c r="B27" s="96"/>
      <c r="C27" s="96"/>
      <c r="D27" s="97"/>
      <c r="E27" s="96"/>
      <c r="F27" s="96"/>
      <c r="G27" s="7"/>
      <c r="H27" s="335"/>
      <c r="I27" s="335"/>
      <c r="J27" s="335"/>
      <c r="K27"/>
    </row>
    <row r="28" spans="1:11" ht="10.15" customHeight="1">
      <c r="A28" s="8">
        <v>1998</v>
      </c>
      <c r="B28" s="96">
        <v>990.14</v>
      </c>
      <c r="C28" s="96">
        <v>987.79499999999996</v>
      </c>
      <c r="D28" s="97"/>
      <c r="E28" s="96">
        <v>533.79499999999996</v>
      </c>
      <c r="F28" s="96">
        <v>454</v>
      </c>
      <c r="G28" s="7"/>
      <c r="H28" s="335">
        <v>375</v>
      </c>
      <c r="I28" s="335">
        <v>199</v>
      </c>
      <c r="J28" s="335">
        <v>294</v>
      </c>
      <c r="K28"/>
    </row>
    <row r="29" spans="1:11" ht="10.15" customHeight="1">
      <c r="A29" s="8">
        <v>1999</v>
      </c>
      <c r="B29" s="96">
        <v>1044.25</v>
      </c>
      <c r="C29" s="96">
        <v>1042.2349999999999</v>
      </c>
      <c r="D29" s="97"/>
      <c r="E29" s="96">
        <v>564.97500000000002</v>
      </c>
      <c r="F29" s="96">
        <v>477.26</v>
      </c>
      <c r="G29" s="7"/>
      <c r="H29" s="335">
        <v>388</v>
      </c>
      <c r="I29" s="335">
        <v>184</v>
      </c>
      <c r="J29" s="335">
        <v>294</v>
      </c>
      <c r="K29"/>
    </row>
    <row r="30" spans="1:11" ht="10.15" customHeight="1">
      <c r="A30" s="8">
        <v>2000</v>
      </c>
      <c r="B30" s="96">
        <v>993.25</v>
      </c>
      <c r="C30" s="96">
        <v>975.27</v>
      </c>
      <c r="D30" s="97"/>
      <c r="E30" s="96">
        <v>573.23</v>
      </c>
      <c r="F30" s="96">
        <v>402.04</v>
      </c>
      <c r="G30" s="7"/>
      <c r="H30" s="335">
        <v>321</v>
      </c>
      <c r="I30" s="335">
        <v>190</v>
      </c>
      <c r="J30" s="335">
        <v>267</v>
      </c>
      <c r="K30"/>
    </row>
    <row r="31" spans="1:11" ht="10.15" customHeight="1">
      <c r="A31" s="8">
        <v>2001</v>
      </c>
      <c r="B31" s="96">
        <v>1026.93</v>
      </c>
      <c r="C31" s="96">
        <v>989.43</v>
      </c>
      <c r="D31" s="97"/>
      <c r="E31" s="96">
        <v>568.32000000000005</v>
      </c>
      <c r="F31" s="96">
        <v>421.11</v>
      </c>
      <c r="G31" s="7"/>
      <c r="H31" s="335">
        <v>334</v>
      </c>
      <c r="I31" s="335">
        <v>175</v>
      </c>
      <c r="J31" s="335">
        <v>266</v>
      </c>
      <c r="K31"/>
    </row>
    <row r="32" spans="1:11" ht="10.15" customHeight="1">
      <c r="A32" s="8">
        <v>2002</v>
      </c>
      <c r="B32" s="96">
        <v>890.02</v>
      </c>
      <c r="C32" s="96">
        <v>888.57</v>
      </c>
      <c r="D32" s="97"/>
      <c r="E32" s="96">
        <v>524.44000000000005</v>
      </c>
      <c r="F32" s="96">
        <v>364.13</v>
      </c>
      <c r="G32" s="7"/>
      <c r="H32" s="335">
        <v>361</v>
      </c>
      <c r="I32" s="335">
        <v>206</v>
      </c>
      <c r="J32" s="335">
        <v>297</v>
      </c>
      <c r="K32"/>
    </row>
    <row r="33" spans="1:13" ht="10.15" customHeight="1">
      <c r="A33" s="8">
        <v>2003</v>
      </c>
      <c r="B33" s="96">
        <v>934.05</v>
      </c>
      <c r="C33" s="96">
        <v>928.45</v>
      </c>
      <c r="D33" s="97"/>
      <c r="E33" s="96">
        <v>559.95000000000005</v>
      </c>
      <c r="F33" s="96">
        <v>368.5</v>
      </c>
      <c r="G33" s="7"/>
      <c r="H33" s="335">
        <v>358</v>
      </c>
      <c r="I33" s="335">
        <v>197</v>
      </c>
      <c r="J33" s="335">
        <v>294</v>
      </c>
      <c r="K33"/>
    </row>
    <row r="34" spans="1:13" ht="3" customHeight="1">
      <c r="A34" s="8"/>
      <c r="B34" s="96"/>
      <c r="C34" s="96"/>
      <c r="D34" s="97"/>
      <c r="E34" s="96"/>
      <c r="F34" s="96"/>
      <c r="G34" s="7"/>
      <c r="H34" s="335"/>
      <c r="I34" s="335"/>
      <c r="J34" s="335"/>
      <c r="K34"/>
    </row>
    <row r="35" spans="1:13" ht="10.15" customHeight="1">
      <c r="A35" s="8">
        <v>2004</v>
      </c>
      <c r="B35" s="96">
        <v>878.26</v>
      </c>
      <c r="C35" s="96">
        <v>873.4</v>
      </c>
      <c r="D35" s="97"/>
      <c r="E35" s="96">
        <v>514.27</v>
      </c>
      <c r="F35" s="96">
        <v>359.13</v>
      </c>
      <c r="G35" s="7"/>
      <c r="H35" s="335">
        <v>430</v>
      </c>
      <c r="I35" s="335">
        <v>201</v>
      </c>
      <c r="J35" s="335">
        <v>335</v>
      </c>
      <c r="K35"/>
    </row>
    <row r="36" spans="1:13" ht="10.15" customHeight="1">
      <c r="A36" s="8">
        <v>2005</v>
      </c>
      <c r="B36" s="96">
        <v>823.32</v>
      </c>
      <c r="C36" s="96">
        <v>821.67</v>
      </c>
      <c r="D36" s="97"/>
      <c r="E36" s="96">
        <v>504.4</v>
      </c>
      <c r="F36" s="96">
        <v>317.27</v>
      </c>
      <c r="G36" s="7"/>
      <c r="H36" s="335">
        <v>461</v>
      </c>
      <c r="I36" s="335">
        <v>193</v>
      </c>
      <c r="J36" s="335">
        <v>358</v>
      </c>
      <c r="K36"/>
    </row>
    <row r="37" spans="1:13" ht="10.15" customHeight="1">
      <c r="A37" s="8">
        <v>2006</v>
      </c>
      <c r="B37" s="96">
        <v>842.03499999999997</v>
      </c>
      <c r="C37" s="96">
        <v>831.12</v>
      </c>
      <c r="D37" s="97"/>
      <c r="E37" s="96">
        <v>500.72</v>
      </c>
      <c r="F37" s="96">
        <v>330.4</v>
      </c>
      <c r="G37" s="7"/>
      <c r="H37" s="335">
        <v>528</v>
      </c>
      <c r="I37" s="335">
        <v>199</v>
      </c>
      <c r="J37" s="335">
        <v>397</v>
      </c>
      <c r="K37"/>
    </row>
    <row r="38" spans="1:13" ht="10.15" customHeight="1">
      <c r="A38" s="8">
        <v>2007</v>
      </c>
      <c r="B38" s="96">
        <v>872.95</v>
      </c>
      <c r="C38" s="96">
        <v>871.85</v>
      </c>
      <c r="D38" s="97"/>
      <c r="E38" s="96">
        <v>551.96</v>
      </c>
      <c r="F38" s="96">
        <v>319.89</v>
      </c>
      <c r="G38" s="7"/>
      <c r="H38" s="335">
        <v>534</v>
      </c>
      <c r="I38" s="335">
        <v>214</v>
      </c>
      <c r="J38" s="335">
        <v>416</v>
      </c>
      <c r="K38"/>
    </row>
    <row r="39" spans="1:13" ht="10.15" customHeight="1">
      <c r="A39" s="8">
        <v>2008</v>
      </c>
      <c r="B39" s="96">
        <v>869.85</v>
      </c>
      <c r="C39" s="96">
        <v>868.88</v>
      </c>
      <c r="D39" s="97"/>
      <c r="E39" s="96">
        <v>548.92999999999995</v>
      </c>
      <c r="F39" s="96">
        <v>319.95</v>
      </c>
      <c r="G39" s="7"/>
      <c r="H39" s="335">
        <v>589</v>
      </c>
      <c r="I39" s="335">
        <v>227</v>
      </c>
      <c r="J39" s="335">
        <v>456</v>
      </c>
      <c r="K39"/>
    </row>
    <row r="40" spans="1:13" ht="10.15" customHeight="1">
      <c r="A40" s="8">
        <v>2009</v>
      </c>
      <c r="B40" s="96">
        <v>957.22</v>
      </c>
      <c r="C40" s="96">
        <v>955.82</v>
      </c>
      <c r="D40" s="97"/>
      <c r="E40" s="96">
        <v>603.79999999999995</v>
      </c>
      <c r="F40" s="96">
        <v>352.02</v>
      </c>
      <c r="G40" s="7"/>
      <c r="H40" s="335">
        <v>458</v>
      </c>
      <c r="I40" s="335">
        <v>224</v>
      </c>
      <c r="J40" s="335">
        <v>372</v>
      </c>
      <c r="K40"/>
    </row>
    <row r="41" spans="1:13" ht="10.15" customHeight="1">
      <c r="A41" s="8">
        <v>2010</v>
      </c>
      <c r="B41" s="96">
        <v>813.6</v>
      </c>
      <c r="C41" s="96">
        <v>813.4</v>
      </c>
      <c r="D41" s="97"/>
      <c r="E41" s="96">
        <v>531.42999999999995</v>
      </c>
      <c r="F41" s="96">
        <v>281.97000000000003</v>
      </c>
      <c r="G41" s="7"/>
      <c r="H41" s="335">
        <v>599</v>
      </c>
      <c r="I41" s="335">
        <v>243</v>
      </c>
      <c r="J41" s="335">
        <v>476</v>
      </c>
      <c r="K41"/>
      <c r="L41" s="516"/>
      <c r="M41" s="517"/>
    </row>
    <row r="42" spans="1:13" ht="10.15" customHeight="1">
      <c r="A42" s="8">
        <v>2011</v>
      </c>
      <c r="B42" s="96">
        <v>965.72</v>
      </c>
      <c r="C42" s="96">
        <v>965.11</v>
      </c>
      <c r="D42" s="97"/>
      <c r="E42" s="96">
        <v>643.71</v>
      </c>
      <c r="F42" s="96">
        <v>321.39999999999998</v>
      </c>
      <c r="G42" s="7"/>
      <c r="H42" s="335">
        <v>451</v>
      </c>
      <c r="I42" s="335">
        <v>237</v>
      </c>
      <c r="J42" s="335">
        <v>380</v>
      </c>
      <c r="K42"/>
      <c r="L42" s="516"/>
      <c r="M42" s="517"/>
    </row>
    <row r="43" spans="1:13" ht="10.15" customHeight="1">
      <c r="A43" s="8">
        <v>2012</v>
      </c>
      <c r="B43" s="96">
        <v>851.24</v>
      </c>
      <c r="C43" s="96">
        <v>851.13</v>
      </c>
      <c r="D43" s="97"/>
      <c r="E43" s="96">
        <v>551.82000000000005</v>
      </c>
      <c r="F43" s="96">
        <v>299.31</v>
      </c>
      <c r="G43" s="7"/>
      <c r="H43" s="335">
        <v>656</v>
      </c>
      <c r="I43" s="335">
        <v>238</v>
      </c>
      <c r="J43" s="335">
        <v>509</v>
      </c>
      <c r="K43"/>
      <c r="L43" s="516"/>
      <c r="M43" s="517"/>
    </row>
    <row r="44" spans="1:13" ht="10.15" customHeight="1">
      <c r="A44" s="8">
        <v>2013</v>
      </c>
      <c r="B44" s="96">
        <v>877.13</v>
      </c>
      <c r="C44" s="96">
        <v>876.52</v>
      </c>
      <c r="D44" s="97" t="s">
        <v>376</v>
      </c>
      <c r="E44" s="96">
        <v>584.73</v>
      </c>
      <c r="F44" s="96">
        <v>291.79000000000002</v>
      </c>
      <c r="G44" s="7" t="s">
        <v>376</v>
      </c>
      <c r="H44" s="335">
        <v>599</v>
      </c>
      <c r="I44" s="335">
        <v>276</v>
      </c>
      <c r="J44" s="335">
        <v>491</v>
      </c>
      <c r="K44" s="167"/>
      <c r="L44" s="516"/>
      <c r="M44" s="517"/>
    </row>
    <row r="45" spans="1:13" ht="10.15" customHeight="1">
      <c r="A45" s="8">
        <v>2014</v>
      </c>
      <c r="B45" s="96">
        <v>831.61</v>
      </c>
      <c r="C45" s="96">
        <v>831.25</v>
      </c>
      <c r="D45" s="97" t="s">
        <v>376</v>
      </c>
      <c r="E45" s="96">
        <v>550.08000000000004</v>
      </c>
      <c r="F45" s="96">
        <v>281.17</v>
      </c>
      <c r="G45" s="7" t="s">
        <v>376</v>
      </c>
      <c r="H45" s="335">
        <v>703</v>
      </c>
      <c r="I45" s="335">
        <v>287</v>
      </c>
      <c r="J45" s="335">
        <v>562</v>
      </c>
      <c r="K45"/>
      <c r="L45" s="516"/>
      <c r="M45" s="517"/>
    </row>
    <row r="46" spans="1:13" ht="10.15" customHeight="1">
      <c r="A46" s="8">
        <v>2015</v>
      </c>
      <c r="B46" s="96">
        <v>816.52</v>
      </c>
      <c r="C46" s="96">
        <v>803.13</v>
      </c>
      <c r="D46" s="97" t="s">
        <v>376</v>
      </c>
      <c r="E46" s="96">
        <v>514.78</v>
      </c>
      <c r="F46" s="96">
        <v>288.35000000000002</v>
      </c>
      <c r="G46" s="7" t="s">
        <v>376</v>
      </c>
      <c r="H46" s="335">
        <v>769</v>
      </c>
      <c r="I46" s="335">
        <v>341</v>
      </c>
      <c r="J46" s="335">
        <v>615</v>
      </c>
      <c r="K46"/>
      <c r="L46" s="516"/>
      <c r="M46" s="517"/>
    </row>
    <row r="47" spans="1:13" ht="10.15" customHeight="1">
      <c r="A47" s="8">
        <v>2016</v>
      </c>
      <c r="B47" s="96">
        <v>738.77</v>
      </c>
      <c r="C47" s="96">
        <v>735.87</v>
      </c>
      <c r="D47" s="97"/>
      <c r="E47" s="96">
        <v>505</v>
      </c>
      <c r="F47" s="96">
        <v>230.87</v>
      </c>
      <c r="G47" s="7"/>
      <c r="H47" s="335">
        <v>776</v>
      </c>
      <c r="I47" s="335">
        <v>406</v>
      </c>
      <c r="J47" s="335">
        <v>660</v>
      </c>
      <c r="K47"/>
      <c r="L47" s="516"/>
      <c r="M47" s="517"/>
    </row>
    <row r="48" spans="1:13" ht="10.15" customHeight="1">
      <c r="A48" s="8">
        <v>2017</v>
      </c>
      <c r="B48" s="96">
        <v>737.45</v>
      </c>
      <c r="C48" s="96">
        <v>731.35</v>
      </c>
      <c r="D48" s="97"/>
      <c r="E48" s="96">
        <v>486.15</v>
      </c>
      <c r="F48" s="96">
        <v>245.2</v>
      </c>
      <c r="G48" s="7"/>
      <c r="H48" s="335">
        <v>875</v>
      </c>
      <c r="I48" s="335">
        <v>384</v>
      </c>
      <c r="J48" s="335">
        <v>710</v>
      </c>
      <c r="K48"/>
      <c r="L48" s="516"/>
      <c r="M48" s="517"/>
    </row>
    <row r="49" spans="1:12" ht="10.15" customHeight="1">
      <c r="A49" s="505">
        <v>2018</v>
      </c>
      <c r="B49" s="536">
        <v>805.5</v>
      </c>
      <c r="C49" s="103">
        <v>800.26</v>
      </c>
      <c r="D49" s="104"/>
      <c r="E49" s="103">
        <v>557.70000000000005</v>
      </c>
      <c r="F49" s="103">
        <v>242.56</v>
      </c>
      <c r="G49" s="76"/>
      <c r="H49" s="415">
        <v>610</v>
      </c>
      <c r="I49" s="415">
        <v>367</v>
      </c>
      <c r="J49" s="415">
        <v>536</v>
      </c>
      <c r="K49"/>
      <c r="L49" s="516"/>
    </row>
    <row r="50" spans="1:12">
      <c r="A50" s="416" t="s">
        <v>280</v>
      </c>
      <c r="B50" s="4"/>
      <c r="C50" s="4"/>
      <c r="D50" s="4"/>
      <c r="E50" s="311"/>
      <c r="F50" s="311"/>
      <c r="G50" s="4"/>
      <c r="H50" s="40"/>
      <c r="I50" s="40"/>
      <c r="J50" s="40"/>
      <c r="K50"/>
    </row>
    <row r="51" spans="1:12">
      <c r="A51" s="112" t="s">
        <v>277</v>
      </c>
      <c r="B51" s="4"/>
      <c r="C51" s="4"/>
      <c r="D51" s="4"/>
      <c r="E51" s="4"/>
      <c r="F51" s="4"/>
      <c r="G51" s="4"/>
      <c r="H51" s="4"/>
      <c r="I51" s="4"/>
      <c r="J51" s="4"/>
      <c r="K51"/>
    </row>
    <row r="52" spans="1:12">
      <c r="A52"/>
      <c r="B52"/>
      <c r="C52"/>
      <c r="D52"/>
      <c r="E52"/>
      <c r="F52"/>
      <c r="G52"/>
      <c r="H52"/>
      <c r="I52"/>
      <c r="J52"/>
      <c r="K52"/>
    </row>
    <row r="54" spans="1:12" ht="14.25">
      <c r="A54" s="417"/>
    </row>
    <row r="55" spans="1:12">
      <c r="B55" s="471"/>
      <c r="C55" s="471"/>
      <c r="D55" s="471"/>
      <c r="E55" s="471"/>
      <c r="F55" s="471"/>
    </row>
    <row r="56" spans="1:12">
      <c r="B56" s="471"/>
      <c r="C56" s="471"/>
      <c r="D56" s="471"/>
      <c r="E56" s="471"/>
      <c r="F56" s="471"/>
    </row>
    <row r="57" spans="1:12">
      <c r="B57" s="471"/>
      <c r="C57" s="471"/>
      <c r="D57" s="471"/>
      <c r="E57" s="471"/>
      <c r="F57" s="471"/>
    </row>
    <row r="58" spans="1:12">
      <c r="B58" s="471"/>
      <c r="C58" s="471"/>
      <c r="D58" s="471"/>
      <c r="E58" s="471"/>
      <c r="F58" s="471"/>
    </row>
    <row r="59" spans="1:12">
      <c r="B59" s="471"/>
      <c r="C59" s="471"/>
      <c r="D59" s="471"/>
      <c r="E59" s="471"/>
      <c r="F59" s="471"/>
    </row>
    <row r="60" spans="1:12">
      <c r="B60" s="471"/>
      <c r="C60" s="471"/>
      <c r="D60" s="471"/>
      <c r="E60" s="471"/>
      <c r="F60" s="471"/>
    </row>
    <row r="61" spans="1:12">
      <c r="B61" s="471"/>
      <c r="C61" s="471"/>
      <c r="D61" s="471"/>
      <c r="E61" s="471"/>
      <c r="F61" s="471"/>
    </row>
    <row r="62" spans="1:12">
      <c r="B62" s="471"/>
      <c r="C62" s="471"/>
      <c r="D62" s="471"/>
      <c r="E62" s="471"/>
      <c r="F62" s="471"/>
    </row>
    <row r="63" spans="1:12">
      <c r="B63" s="471"/>
      <c r="C63" s="471"/>
      <c r="D63" s="471"/>
      <c r="E63" s="471"/>
      <c r="F63" s="471"/>
    </row>
  </sheetData>
  <pageMargins left="0.66700000000000004" right="0.66700000000000004" top="0.66700000000000004" bottom="0.72" header="0" footer="0"/>
  <pageSetup scale="23" firstPageNumber="64" orientation="portrait" useFirstPageNumber="1"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2"/>
  <sheetViews>
    <sheetView showGridLines="0" zoomScaleNormal="100" workbookViewId="0">
      <selection activeCell="I64" sqref="I64"/>
    </sheetView>
  </sheetViews>
  <sheetFormatPr defaultColWidth="9.7109375" defaultRowHeight="12"/>
  <cols>
    <col min="1" max="1" width="7" customWidth="1"/>
    <col min="2" max="3" width="13.140625" customWidth="1"/>
    <col min="4" max="4" width="2.7109375" customWidth="1"/>
    <col min="5" max="6" width="11.140625" customWidth="1"/>
    <col min="7" max="7" width="2.7109375" customWidth="1"/>
    <col min="8" max="8" width="11.140625" customWidth="1"/>
    <col min="9" max="9" width="21.140625" customWidth="1"/>
    <col min="10" max="10" width="11.140625" customWidth="1"/>
  </cols>
  <sheetData>
    <row r="1" spans="1:15">
      <c r="A1" s="75" t="s">
        <v>281</v>
      </c>
      <c r="B1" s="76"/>
      <c r="C1" s="76"/>
      <c r="D1" s="76"/>
      <c r="E1" s="76"/>
      <c r="F1" s="76"/>
      <c r="G1" s="76"/>
      <c r="H1" s="76"/>
      <c r="I1" s="76"/>
      <c r="J1" s="76"/>
      <c r="K1" s="167"/>
      <c r="L1" s="167"/>
      <c r="M1" s="167"/>
      <c r="N1" s="167"/>
      <c r="O1" s="167"/>
    </row>
    <row r="2" spans="1:15">
      <c r="A2" s="4"/>
      <c r="B2" s="418" t="s">
        <v>91</v>
      </c>
      <c r="C2" s="418"/>
      <c r="D2" s="179"/>
      <c r="E2" s="419" t="s">
        <v>92</v>
      </c>
      <c r="F2" s="419"/>
      <c r="G2" s="179"/>
      <c r="H2" s="419" t="s">
        <v>93</v>
      </c>
      <c r="I2" s="420"/>
      <c r="J2" s="419"/>
    </row>
    <row r="3" spans="1:15">
      <c r="A3" s="34" t="s">
        <v>2</v>
      </c>
      <c r="B3" s="199" t="s">
        <v>71</v>
      </c>
      <c r="C3" s="199" t="s">
        <v>0</v>
      </c>
      <c r="D3" s="199"/>
      <c r="E3" s="199" t="s">
        <v>4</v>
      </c>
      <c r="F3" s="199" t="s">
        <v>95</v>
      </c>
      <c r="G3" s="199"/>
      <c r="H3" s="199" t="s">
        <v>4</v>
      </c>
      <c r="I3" s="199" t="s">
        <v>282</v>
      </c>
      <c r="J3" s="199" t="s">
        <v>96</v>
      </c>
    </row>
    <row r="4" spans="1:15" ht="3.95" customHeight="1">
      <c r="A4" s="8"/>
      <c r="B4" s="184"/>
      <c r="C4" s="184"/>
      <c r="D4" s="184"/>
      <c r="E4" s="184"/>
      <c r="F4" s="184"/>
      <c r="G4" s="184"/>
      <c r="H4" s="184"/>
      <c r="I4" s="184"/>
      <c r="J4" s="184"/>
    </row>
    <row r="5" spans="1:15">
      <c r="A5" s="5"/>
      <c r="B5" s="186" t="s">
        <v>283</v>
      </c>
      <c r="C5" s="362"/>
      <c r="D5" s="363"/>
      <c r="E5" s="363"/>
      <c r="F5" s="363"/>
      <c r="G5" s="364"/>
      <c r="H5" s="186" t="s">
        <v>284</v>
      </c>
      <c r="I5" s="362"/>
      <c r="J5" s="363"/>
    </row>
    <row r="6" spans="1:15" ht="3" customHeight="1">
      <c r="A6" s="5"/>
      <c r="B6" s="4"/>
      <c r="C6" s="4"/>
      <c r="D6" s="4"/>
      <c r="E6" s="4"/>
      <c r="F6" s="4"/>
      <c r="G6" s="4"/>
      <c r="H6" s="4"/>
      <c r="I6" s="4"/>
      <c r="J6" s="4"/>
    </row>
    <row r="7" spans="1:15" ht="10.15" customHeight="1">
      <c r="A7" s="5">
        <v>1980</v>
      </c>
      <c r="B7" s="255">
        <v>610</v>
      </c>
      <c r="C7" s="255">
        <v>610</v>
      </c>
      <c r="D7" s="421"/>
      <c r="E7" s="255">
        <v>117.9</v>
      </c>
      <c r="F7" s="255">
        <v>492.1</v>
      </c>
      <c r="G7" s="4"/>
      <c r="H7" s="414">
        <v>200</v>
      </c>
      <c r="I7" s="422">
        <v>180</v>
      </c>
      <c r="J7" s="414">
        <v>183</v>
      </c>
    </row>
    <row r="8" spans="1:15" ht="10.15" customHeight="1">
      <c r="A8" s="5">
        <v>1981</v>
      </c>
      <c r="B8" s="255">
        <v>595.5</v>
      </c>
      <c r="C8" s="255">
        <v>595.5</v>
      </c>
      <c r="D8" s="421"/>
      <c r="E8" s="255">
        <v>136.19999999999999</v>
      </c>
      <c r="F8" s="255">
        <v>459.3</v>
      </c>
      <c r="G8" s="4"/>
      <c r="H8" s="414">
        <v>190</v>
      </c>
      <c r="I8" s="422">
        <v>152</v>
      </c>
      <c r="J8" s="414">
        <v>161</v>
      </c>
    </row>
    <row r="9" spans="1:15" ht="10.15" customHeight="1">
      <c r="A9" s="5">
        <v>1982</v>
      </c>
      <c r="B9" s="255">
        <v>525.29999999999995</v>
      </c>
      <c r="C9" s="255">
        <v>525.29999999999995</v>
      </c>
      <c r="D9" s="421"/>
      <c r="E9" s="255">
        <v>150.1</v>
      </c>
      <c r="F9" s="255">
        <v>375.2</v>
      </c>
      <c r="G9" s="4"/>
      <c r="H9" s="414">
        <v>180</v>
      </c>
      <c r="I9" s="422">
        <v>134</v>
      </c>
      <c r="J9" s="414">
        <v>147</v>
      </c>
    </row>
    <row r="10" spans="1:15" ht="10.15" customHeight="1">
      <c r="A10" s="5">
        <v>1983</v>
      </c>
      <c r="B10" s="255">
        <v>463.8</v>
      </c>
      <c r="C10" s="255">
        <v>463.8</v>
      </c>
      <c r="D10" s="421"/>
      <c r="E10" s="255">
        <v>123.1</v>
      </c>
      <c r="F10" s="255">
        <v>340.7</v>
      </c>
      <c r="G10" s="4"/>
      <c r="H10" s="414">
        <v>211</v>
      </c>
      <c r="I10" s="422">
        <v>134</v>
      </c>
      <c r="J10" s="414">
        <v>154</v>
      </c>
    </row>
    <row r="11" spans="1:15" ht="10.15" customHeight="1">
      <c r="A11" s="5">
        <v>1984</v>
      </c>
      <c r="B11" s="255">
        <v>447</v>
      </c>
      <c r="C11" s="255">
        <v>435</v>
      </c>
      <c r="D11" s="421"/>
      <c r="E11" s="255">
        <v>103.5</v>
      </c>
      <c r="F11" s="255">
        <v>331.5</v>
      </c>
      <c r="G11" s="4"/>
      <c r="H11" s="414">
        <v>220</v>
      </c>
      <c r="I11" s="422">
        <v>181</v>
      </c>
      <c r="J11" s="414">
        <v>190</v>
      </c>
    </row>
    <row r="12" spans="1:15" ht="10.15" customHeight="1">
      <c r="A12" s="5">
        <v>1985</v>
      </c>
      <c r="B12" s="255">
        <v>468</v>
      </c>
      <c r="C12" s="255">
        <v>468</v>
      </c>
      <c r="D12" s="421"/>
      <c r="E12" s="255">
        <v>119.3</v>
      </c>
      <c r="F12" s="255">
        <v>348.7</v>
      </c>
      <c r="G12" s="4"/>
      <c r="H12" s="414">
        <v>299</v>
      </c>
      <c r="I12" s="422">
        <v>217</v>
      </c>
      <c r="J12" s="414">
        <v>236</v>
      </c>
    </row>
    <row r="13" spans="1:15" ht="3" customHeight="1">
      <c r="A13" s="5"/>
      <c r="B13" s="255"/>
      <c r="C13" s="255"/>
      <c r="D13" s="421"/>
      <c r="E13" s="255"/>
      <c r="F13" s="255"/>
      <c r="G13" s="4"/>
      <c r="H13" s="414"/>
      <c r="I13" s="422"/>
      <c r="J13" s="414"/>
    </row>
    <row r="14" spans="1:15" ht="10.15" customHeight="1">
      <c r="A14" s="5">
        <v>1986</v>
      </c>
      <c r="B14" s="255">
        <v>466</v>
      </c>
      <c r="C14" s="255">
        <v>461</v>
      </c>
      <c r="D14" s="421"/>
      <c r="E14" s="255">
        <v>128.5</v>
      </c>
      <c r="F14" s="255">
        <v>332.5</v>
      </c>
      <c r="G14" s="4"/>
      <c r="H14" s="414">
        <v>344</v>
      </c>
      <c r="I14" s="422">
        <v>182</v>
      </c>
      <c r="J14" s="414">
        <v>226</v>
      </c>
    </row>
    <row r="15" spans="1:15" ht="10.15" customHeight="1">
      <c r="A15" s="5">
        <v>1987</v>
      </c>
      <c r="B15" s="255">
        <v>574</v>
      </c>
      <c r="C15" s="255">
        <v>574</v>
      </c>
      <c r="D15" s="421"/>
      <c r="E15" s="255">
        <v>153.5</v>
      </c>
      <c r="F15" s="255">
        <v>420.5</v>
      </c>
      <c r="G15" s="4"/>
      <c r="H15" s="414">
        <v>174</v>
      </c>
      <c r="I15" s="422">
        <v>185</v>
      </c>
      <c r="J15" s="414">
        <v>181</v>
      </c>
    </row>
    <row r="16" spans="1:15" ht="10.15" customHeight="1">
      <c r="A16" s="5">
        <v>1988</v>
      </c>
      <c r="B16" s="255">
        <v>506</v>
      </c>
      <c r="C16" s="255">
        <v>506</v>
      </c>
      <c r="D16" s="421"/>
      <c r="E16" s="255">
        <v>121.2</v>
      </c>
      <c r="F16" s="255">
        <v>384.8</v>
      </c>
      <c r="G16" s="4"/>
      <c r="H16" s="414">
        <v>356</v>
      </c>
      <c r="I16" s="422">
        <v>207</v>
      </c>
      <c r="J16" s="414">
        <v>242</v>
      </c>
    </row>
    <row r="17" spans="1:10" ht="10.15" customHeight="1">
      <c r="A17" s="5">
        <v>1989</v>
      </c>
      <c r="B17" s="255">
        <v>522</v>
      </c>
      <c r="C17" s="255">
        <v>522</v>
      </c>
      <c r="D17" s="421"/>
      <c r="E17" s="255">
        <v>125.5</v>
      </c>
      <c r="F17" s="255">
        <v>396.5</v>
      </c>
      <c r="G17" s="4"/>
      <c r="H17" s="414">
        <v>323</v>
      </c>
      <c r="I17" s="422">
        <v>245</v>
      </c>
      <c r="J17" s="414">
        <v>263</v>
      </c>
    </row>
    <row r="18" spans="1:10" ht="10.15" customHeight="1">
      <c r="A18" s="5">
        <v>1990</v>
      </c>
      <c r="B18" s="255">
        <v>574</v>
      </c>
      <c r="C18" s="255">
        <v>574</v>
      </c>
      <c r="D18" s="421"/>
      <c r="E18" s="255">
        <v>142</v>
      </c>
      <c r="F18" s="255">
        <v>432</v>
      </c>
      <c r="G18" s="4"/>
      <c r="H18" s="414">
        <v>302</v>
      </c>
      <c r="I18" s="422">
        <v>226</v>
      </c>
      <c r="J18" s="414">
        <v>244</v>
      </c>
    </row>
    <row r="19" spans="1:10" ht="10.15" customHeight="1">
      <c r="A19" s="5">
        <v>1991</v>
      </c>
      <c r="B19" s="255">
        <v>530</v>
      </c>
      <c r="C19" s="255">
        <v>530</v>
      </c>
      <c r="D19" s="421"/>
      <c r="E19" s="255">
        <v>138.5</v>
      </c>
      <c r="F19" s="255">
        <v>391.5</v>
      </c>
      <c r="G19" s="4"/>
      <c r="H19" s="414">
        <v>339</v>
      </c>
      <c r="I19" s="422">
        <v>234</v>
      </c>
      <c r="J19" s="414">
        <v>260</v>
      </c>
    </row>
    <row r="20" spans="1:10" ht="3" customHeight="1">
      <c r="A20" s="5"/>
      <c r="B20" s="255"/>
      <c r="C20" s="255"/>
      <c r="D20" s="421"/>
      <c r="E20" s="255"/>
      <c r="F20" s="255"/>
      <c r="G20" s="4"/>
      <c r="H20" s="414"/>
      <c r="I20" s="422"/>
      <c r="J20" s="414"/>
    </row>
    <row r="21" spans="1:10" ht="10.15" customHeight="1">
      <c r="A21" s="5">
        <v>1992</v>
      </c>
      <c r="B21" s="255">
        <v>559</v>
      </c>
      <c r="C21" s="255">
        <v>559</v>
      </c>
      <c r="D21" s="421"/>
      <c r="E21" s="255">
        <v>130</v>
      </c>
      <c r="F21" s="255">
        <v>429</v>
      </c>
      <c r="G21" s="4"/>
      <c r="H21" s="414">
        <v>317</v>
      </c>
      <c r="I21" s="422">
        <v>234</v>
      </c>
      <c r="J21" s="414">
        <v>252</v>
      </c>
    </row>
    <row r="22" spans="1:10" ht="10.15" customHeight="1">
      <c r="A22" s="5">
        <v>1993</v>
      </c>
      <c r="B22" s="255">
        <v>514</v>
      </c>
      <c r="C22" s="255">
        <v>514</v>
      </c>
      <c r="D22" s="421"/>
      <c r="E22" s="255">
        <v>127</v>
      </c>
      <c r="F22" s="255">
        <v>387</v>
      </c>
      <c r="G22" s="4"/>
      <c r="H22" s="414">
        <v>329</v>
      </c>
      <c r="I22" s="422">
        <v>225</v>
      </c>
      <c r="J22" s="414">
        <v>250</v>
      </c>
    </row>
    <row r="23" spans="1:10" ht="10.15" customHeight="1">
      <c r="A23" s="5">
        <v>1994</v>
      </c>
      <c r="B23" s="255">
        <v>590</v>
      </c>
      <c r="C23" s="255">
        <v>590</v>
      </c>
      <c r="D23" s="421"/>
      <c r="E23" s="255">
        <v>163</v>
      </c>
      <c r="F23" s="255">
        <v>427</v>
      </c>
      <c r="G23" s="4"/>
      <c r="H23" s="414">
        <v>188</v>
      </c>
      <c r="I23" s="422">
        <v>205</v>
      </c>
      <c r="J23" s="414">
        <v>200</v>
      </c>
    </row>
    <row r="24" spans="1:10" ht="10.15" customHeight="1">
      <c r="A24" s="8">
        <v>1995</v>
      </c>
      <c r="B24" s="259">
        <v>497</v>
      </c>
      <c r="C24" s="259">
        <v>497</v>
      </c>
      <c r="D24" s="423"/>
      <c r="E24" s="259">
        <v>143</v>
      </c>
      <c r="F24" s="259">
        <v>354</v>
      </c>
      <c r="G24" s="7"/>
      <c r="H24" s="335">
        <v>320</v>
      </c>
      <c r="I24" s="424">
        <v>186</v>
      </c>
      <c r="J24" s="335">
        <v>224</v>
      </c>
    </row>
    <row r="25" spans="1:10" ht="10.15" customHeight="1">
      <c r="A25" s="8">
        <v>1996</v>
      </c>
      <c r="B25" s="259">
        <v>437</v>
      </c>
      <c r="C25" s="259">
        <v>437</v>
      </c>
      <c r="D25" s="423"/>
      <c r="E25" s="259">
        <v>133</v>
      </c>
      <c r="F25" s="259">
        <v>304</v>
      </c>
      <c r="G25" s="7"/>
      <c r="H25" s="335">
        <v>446</v>
      </c>
      <c r="I25" s="424">
        <v>241</v>
      </c>
      <c r="J25" s="335">
        <v>303</v>
      </c>
    </row>
    <row r="26" spans="1:10" ht="10.15" customHeight="1">
      <c r="A26" s="8">
        <v>1997</v>
      </c>
      <c r="B26" s="259">
        <v>562</v>
      </c>
      <c r="C26" s="259">
        <v>561.5</v>
      </c>
      <c r="D26" s="423"/>
      <c r="E26" s="259">
        <v>151.5</v>
      </c>
      <c r="F26" s="259">
        <v>410</v>
      </c>
      <c r="G26" s="7"/>
      <c r="H26" s="335">
        <v>365</v>
      </c>
      <c r="I26" s="424">
        <v>232</v>
      </c>
      <c r="J26" s="335">
        <v>267</v>
      </c>
    </row>
    <row r="27" spans="1:10" ht="3" customHeight="1">
      <c r="A27" s="8"/>
      <c r="B27" s="259"/>
      <c r="C27" s="259"/>
      <c r="D27" s="423"/>
      <c r="E27" s="259"/>
      <c r="F27" s="259"/>
      <c r="G27" s="7"/>
      <c r="H27" s="335"/>
      <c r="I27" s="424"/>
      <c r="J27" s="335"/>
    </row>
    <row r="28" spans="1:10" ht="10.15" customHeight="1">
      <c r="A28" s="8">
        <v>1998</v>
      </c>
      <c r="B28" s="259">
        <v>502</v>
      </c>
      <c r="C28" s="259">
        <v>501.6</v>
      </c>
      <c r="D28" s="423"/>
      <c r="E28" s="259">
        <v>125.6</v>
      </c>
      <c r="F28" s="259">
        <v>376</v>
      </c>
      <c r="G28" s="7"/>
      <c r="H28" s="335">
        <v>407</v>
      </c>
      <c r="I28" s="424">
        <v>227</v>
      </c>
      <c r="J28" s="335">
        <v>273</v>
      </c>
    </row>
    <row r="29" spans="1:10" ht="10.15" customHeight="1">
      <c r="A29" s="8">
        <v>1999</v>
      </c>
      <c r="B29" s="259">
        <v>587</v>
      </c>
      <c r="C29" s="259">
        <v>586.5</v>
      </c>
      <c r="D29" s="423"/>
      <c r="E29" s="259">
        <v>161.5</v>
      </c>
      <c r="F29" s="259">
        <v>425</v>
      </c>
      <c r="G29" s="7"/>
      <c r="H29" s="335">
        <v>298</v>
      </c>
      <c r="I29" s="424">
        <v>198</v>
      </c>
      <c r="J29" s="335">
        <v>225</v>
      </c>
    </row>
    <row r="30" spans="1:10" ht="10.15" customHeight="1">
      <c r="A30" s="8">
        <v>2000</v>
      </c>
      <c r="B30" s="259">
        <v>518</v>
      </c>
      <c r="C30" s="259">
        <v>502</v>
      </c>
      <c r="D30" s="423"/>
      <c r="E30" s="259">
        <v>157</v>
      </c>
      <c r="F30" s="259">
        <v>345</v>
      </c>
      <c r="G30" s="7"/>
      <c r="H30" s="335">
        <v>280</v>
      </c>
      <c r="I30" s="424">
        <v>208</v>
      </c>
      <c r="J30" s="335">
        <v>231</v>
      </c>
    </row>
    <row r="31" spans="1:10" ht="10.15" customHeight="1">
      <c r="A31" s="8">
        <v>2001</v>
      </c>
      <c r="B31" s="259">
        <v>546</v>
      </c>
      <c r="C31" s="259">
        <v>510.5</v>
      </c>
      <c r="D31" s="423"/>
      <c r="E31" s="259">
        <v>143.5</v>
      </c>
      <c r="F31" s="259">
        <v>367</v>
      </c>
      <c r="G31" s="7"/>
      <c r="H31" s="335">
        <v>401</v>
      </c>
      <c r="I31" s="424">
        <v>192</v>
      </c>
      <c r="J31" s="335">
        <v>251</v>
      </c>
    </row>
    <row r="32" spans="1:10" ht="10.15" customHeight="1">
      <c r="A32" s="8">
        <v>2002</v>
      </c>
      <c r="B32" s="259">
        <v>448</v>
      </c>
      <c r="C32" s="259">
        <v>448</v>
      </c>
      <c r="D32" s="423"/>
      <c r="E32" s="259">
        <v>136</v>
      </c>
      <c r="F32" s="259">
        <v>312</v>
      </c>
      <c r="G32" s="7"/>
      <c r="H32" s="335">
        <v>393</v>
      </c>
      <c r="I32" s="424">
        <v>232</v>
      </c>
      <c r="J32" s="335">
        <v>280</v>
      </c>
    </row>
    <row r="33" spans="1:10" ht="10.15" customHeight="1">
      <c r="A33" s="8">
        <v>2003</v>
      </c>
      <c r="B33" s="259">
        <v>456</v>
      </c>
      <c r="C33" s="259">
        <v>456</v>
      </c>
      <c r="D33" s="423"/>
      <c r="E33" s="259">
        <v>148</v>
      </c>
      <c r="F33" s="259">
        <v>308</v>
      </c>
      <c r="G33" s="7"/>
      <c r="H33" s="335">
        <v>372</v>
      </c>
      <c r="I33" s="424">
        <v>224</v>
      </c>
      <c r="J33" s="335">
        <v>272</v>
      </c>
    </row>
    <row r="34" spans="1:10" ht="3" customHeight="1">
      <c r="A34" s="8"/>
      <c r="B34" s="259"/>
      <c r="C34" s="259"/>
      <c r="D34" s="423"/>
      <c r="E34" s="259"/>
      <c r="F34" s="259"/>
      <c r="G34" s="7"/>
      <c r="H34" s="335"/>
      <c r="I34" s="424"/>
      <c r="J34" s="335"/>
    </row>
    <row r="35" spans="1:10" ht="10.15" customHeight="1">
      <c r="A35" s="8">
        <v>2004</v>
      </c>
      <c r="B35" s="259">
        <v>457</v>
      </c>
      <c r="C35" s="259">
        <v>455</v>
      </c>
      <c r="D35" s="423"/>
      <c r="E35" s="259">
        <v>147</v>
      </c>
      <c r="F35" s="259">
        <v>308</v>
      </c>
      <c r="G35" s="7"/>
      <c r="H35" s="335">
        <v>395</v>
      </c>
      <c r="I35" s="424">
        <v>224</v>
      </c>
      <c r="J35" s="335">
        <v>278</v>
      </c>
    </row>
    <row r="36" spans="1:10" ht="10.15" customHeight="1">
      <c r="A36" s="8">
        <v>2005</v>
      </c>
      <c r="B36" s="259">
        <v>391</v>
      </c>
      <c r="C36" s="259">
        <v>390</v>
      </c>
      <c r="D36" s="423"/>
      <c r="E36" s="259">
        <v>134</v>
      </c>
      <c r="F36" s="259">
        <v>256</v>
      </c>
      <c r="G36" s="7"/>
      <c r="H36" s="335">
        <v>505</v>
      </c>
      <c r="I36" s="424">
        <v>228</v>
      </c>
      <c r="J36" s="335">
        <v>323</v>
      </c>
    </row>
    <row r="37" spans="1:10" ht="10.15" customHeight="1">
      <c r="A37" s="8">
        <v>2006</v>
      </c>
      <c r="B37" s="259">
        <v>427</v>
      </c>
      <c r="C37" s="259">
        <v>417</v>
      </c>
      <c r="D37" s="423"/>
      <c r="E37" s="259">
        <v>143</v>
      </c>
      <c r="F37" s="259">
        <v>274</v>
      </c>
      <c r="G37" s="7"/>
      <c r="H37" s="335">
        <v>445</v>
      </c>
      <c r="I37" s="424">
        <v>227</v>
      </c>
      <c r="J37" s="335">
        <v>302</v>
      </c>
    </row>
    <row r="38" spans="1:10" ht="10.15" customHeight="1">
      <c r="A38" s="8">
        <v>2007</v>
      </c>
      <c r="B38" s="259">
        <v>423</v>
      </c>
      <c r="C38" s="259">
        <v>423</v>
      </c>
      <c r="D38" s="423"/>
      <c r="E38" s="259">
        <v>161</v>
      </c>
      <c r="F38" s="259">
        <v>262</v>
      </c>
      <c r="G38" s="7"/>
      <c r="H38" s="335">
        <v>480</v>
      </c>
      <c r="I38" s="424">
        <v>244</v>
      </c>
      <c r="J38" s="335">
        <v>334</v>
      </c>
    </row>
    <row r="39" spans="1:10" ht="10.15" customHeight="1">
      <c r="A39" s="8">
        <v>2008</v>
      </c>
      <c r="B39" s="259">
        <v>417.3</v>
      </c>
      <c r="C39" s="259">
        <v>417.3</v>
      </c>
      <c r="D39" s="423"/>
      <c r="E39" s="259">
        <v>161</v>
      </c>
      <c r="F39" s="259">
        <v>256.3</v>
      </c>
      <c r="G39" s="7"/>
      <c r="H39" s="335">
        <v>550</v>
      </c>
      <c r="I39" s="424">
        <v>264</v>
      </c>
      <c r="J39" s="335">
        <v>374</v>
      </c>
    </row>
    <row r="40" spans="1:10" ht="10.15" customHeight="1">
      <c r="A40" s="8">
        <v>2009</v>
      </c>
      <c r="B40" s="259">
        <v>452</v>
      </c>
      <c r="C40" s="259">
        <v>452</v>
      </c>
      <c r="D40" s="423"/>
      <c r="E40" s="259">
        <v>177</v>
      </c>
      <c r="F40" s="259">
        <v>275</v>
      </c>
      <c r="G40" s="7"/>
      <c r="H40" s="335">
        <v>460</v>
      </c>
      <c r="I40" s="424">
        <v>274</v>
      </c>
      <c r="J40" s="335">
        <v>347</v>
      </c>
    </row>
    <row r="41" spans="1:10" ht="10.15" customHeight="1">
      <c r="A41" s="8">
        <v>2010</v>
      </c>
      <c r="B41" s="259">
        <v>385</v>
      </c>
      <c r="C41" s="259">
        <v>385</v>
      </c>
      <c r="D41" s="423"/>
      <c r="E41" s="259">
        <v>149</v>
      </c>
      <c r="F41" s="259">
        <v>236</v>
      </c>
      <c r="G41" s="7"/>
      <c r="H41" s="335">
        <v>551</v>
      </c>
      <c r="I41" s="424">
        <v>279</v>
      </c>
      <c r="J41" s="335">
        <v>384</v>
      </c>
    </row>
    <row r="42" spans="1:10" ht="10.15" customHeight="1">
      <c r="A42" s="8">
        <v>2011</v>
      </c>
      <c r="B42" s="259">
        <v>430</v>
      </c>
      <c r="C42" s="259">
        <v>430</v>
      </c>
      <c r="D42" s="423"/>
      <c r="E42" s="259">
        <v>161</v>
      </c>
      <c r="F42" s="259">
        <v>269</v>
      </c>
      <c r="G42" s="7"/>
      <c r="H42" s="335">
        <v>454</v>
      </c>
      <c r="I42" s="424">
        <v>270</v>
      </c>
      <c r="J42" s="335">
        <v>339</v>
      </c>
    </row>
    <row r="43" spans="1:10" ht="10.15" customHeight="1">
      <c r="A43" s="8">
        <v>2012</v>
      </c>
      <c r="B43" s="259">
        <v>405</v>
      </c>
      <c r="C43" s="259">
        <v>405</v>
      </c>
      <c r="D43" s="423"/>
      <c r="E43" s="259">
        <v>159</v>
      </c>
      <c r="F43" s="259">
        <v>246</v>
      </c>
      <c r="G43" s="7"/>
      <c r="H43" s="335">
        <v>597</v>
      </c>
      <c r="I43" s="424">
        <v>275</v>
      </c>
      <c r="J43" s="335">
        <v>401</v>
      </c>
    </row>
    <row r="44" spans="1:10" ht="10.15" customHeight="1">
      <c r="A44" s="8">
        <v>2013</v>
      </c>
      <c r="B44" s="259">
        <v>417</v>
      </c>
      <c r="C44" s="259">
        <v>417</v>
      </c>
      <c r="D44" s="423" t="s">
        <v>376</v>
      </c>
      <c r="E44" s="259">
        <v>172</v>
      </c>
      <c r="F44" s="259">
        <v>245</v>
      </c>
      <c r="G44" s="7" t="s">
        <v>376</v>
      </c>
      <c r="H44" s="335">
        <v>553</v>
      </c>
      <c r="I44" s="518">
        <v>306</v>
      </c>
      <c r="J44" s="335">
        <v>408</v>
      </c>
    </row>
    <row r="45" spans="1:10" ht="10.15" customHeight="1">
      <c r="A45" s="8">
        <v>2014</v>
      </c>
      <c r="B45" s="472" t="s">
        <v>380</v>
      </c>
      <c r="C45" s="472" t="s">
        <v>380</v>
      </c>
      <c r="D45" s="423" t="s">
        <v>376</v>
      </c>
      <c r="E45" s="491" t="s">
        <v>388</v>
      </c>
      <c r="F45" s="491" t="s">
        <v>388</v>
      </c>
      <c r="G45" s="7" t="s">
        <v>376</v>
      </c>
      <c r="H45" s="472" t="s">
        <v>380</v>
      </c>
      <c r="I45" s="547" t="s">
        <v>380</v>
      </c>
      <c r="J45" s="472" t="s">
        <v>380</v>
      </c>
    </row>
    <row r="46" spans="1:10" ht="10.15" customHeight="1">
      <c r="A46" s="8">
        <v>2015</v>
      </c>
      <c r="B46" s="472" t="s">
        <v>380</v>
      </c>
      <c r="C46" s="472" t="s">
        <v>380</v>
      </c>
      <c r="D46" s="423"/>
      <c r="E46" s="491" t="s">
        <v>388</v>
      </c>
      <c r="F46" s="491" t="s">
        <v>388</v>
      </c>
      <c r="G46" s="7"/>
      <c r="H46" s="472" t="s">
        <v>380</v>
      </c>
      <c r="I46" s="547" t="s">
        <v>380</v>
      </c>
      <c r="J46" s="472" t="s">
        <v>380</v>
      </c>
    </row>
    <row r="47" spans="1:10" ht="10.15" customHeight="1">
      <c r="A47" s="8">
        <v>2016</v>
      </c>
      <c r="B47" s="259">
        <v>342.32</v>
      </c>
      <c r="C47" s="259">
        <v>340.52</v>
      </c>
      <c r="D47" s="423"/>
      <c r="E47" s="259">
        <v>150.80000000000001</v>
      </c>
      <c r="F47" s="259">
        <v>189.72</v>
      </c>
      <c r="G47" s="7"/>
      <c r="H47" s="335">
        <v>735</v>
      </c>
      <c r="I47" s="518">
        <v>414</v>
      </c>
      <c r="J47" s="335">
        <v>556</v>
      </c>
    </row>
    <row r="48" spans="1:10" ht="10.15" customHeight="1">
      <c r="A48" s="341">
        <v>2017</v>
      </c>
      <c r="B48" s="549">
        <v>341.25</v>
      </c>
      <c r="C48" s="549">
        <v>337.25</v>
      </c>
      <c r="D48" s="550"/>
      <c r="E48" s="549">
        <v>141.35</v>
      </c>
      <c r="F48" s="549">
        <v>195.9</v>
      </c>
      <c r="G48" s="344"/>
      <c r="H48" s="551">
        <v>952</v>
      </c>
      <c r="I48" s="518">
        <v>398</v>
      </c>
      <c r="J48" s="551">
        <v>630</v>
      </c>
    </row>
    <row r="49" spans="1:10" ht="12" customHeight="1">
      <c r="A49" s="535">
        <v>2018</v>
      </c>
      <c r="B49" s="548" t="s">
        <v>432</v>
      </c>
      <c r="C49" s="548" t="s">
        <v>432</v>
      </c>
      <c r="D49" s="425"/>
      <c r="E49" s="548" t="s">
        <v>246</v>
      </c>
      <c r="F49" s="548" t="s">
        <v>246</v>
      </c>
      <c r="G49" s="76"/>
      <c r="H49" s="548" t="s">
        <v>433</v>
      </c>
      <c r="I49" s="548" t="s">
        <v>434</v>
      </c>
      <c r="J49" s="548" t="s">
        <v>433</v>
      </c>
    </row>
    <row r="50" spans="1:10" ht="10.15" customHeight="1">
      <c r="A50" s="111" t="s">
        <v>381</v>
      </c>
      <c r="B50" s="259"/>
      <c r="C50" s="259"/>
      <c r="D50" s="423"/>
      <c r="E50" s="259"/>
      <c r="F50" s="259"/>
      <c r="G50" s="7"/>
      <c r="H50" s="472"/>
      <c r="I50" s="472"/>
      <c r="J50" s="472"/>
    </row>
    <row r="51" spans="1:10" ht="10.15" customHeight="1">
      <c r="A51" s="77" t="s">
        <v>435</v>
      </c>
      <c r="B51" s="259"/>
      <c r="C51" s="259"/>
      <c r="D51" s="423"/>
      <c r="E51" s="259"/>
      <c r="F51" s="259"/>
      <c r="G51" s="7"/>
      <c r="H51" s="472"/>
      <c r="I51" s="472"/>
      <c r="J51" s="472"/>
    </row>
    <row r="52" spans="1:10">
      <c r="A52" s="112" t="s">
        <v>277</v>
      </c>
      <c r="B52" s="4"/>
      <c r="C52" s="4"/>
      <c r="D52" s="4"/>
      <c r="E52" s="4"/>
      <c r="F52" s="4"/>
      <c r="G52" s="4"/>
      <c r="H52" s="4"/>
      <c r="I52" s="4"/>
      <c r="J52" s="4"/>
    </row>
  </sheetData>
  <pageMargins left="0.66700000000000004" right="0.66700000000000004" top="0.66700000000000004" bottom="0.72" header="0" footer="0"/>
  <pageSetup scale="40" firstPageNumber="65" orientation="portrait" useFirstPageNumber="1" r:id="rId1"/>
  <headerFooter alignWithMargins="0"/>
  <ignoredErrors>
    <ignoredError sqref="B49:J4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83"/>
  <sheetViews>
    <sheetView showGridLines="0" topLeftCell="A54" zoomScaleNormal="100" workbookViewId="0">
      <selection activeCell="A77" sqref="A77"/>
    </sheetView>
  </sheetViews>
  <sheetFormatPr defaultColWidth="9.7109375" defaultRowHeight="12"/>
  <cols>
    <col min="1" max="1" width="6.5703125" customWidth="1"/>
    <col min="2" max="3" width="10.7109375" customWidth="1"/>
    <col min="4" max="9" width="12.140625" customWidth="1"/>
  </cols>
  <sheetData>
    <row r="1" spans="1:9" s="3" customFormat="1">
      <c r="A1" s="1" t="s">
        <v>22</v>
      </c>
      <c r="B1" s="2"/>
      <c r="C1" s="2"/>
      <c r="D1" s="2"/>
      <c r="E1" s="2"/>
      <c r="F1" s="2"/>
      <c r="G1" s="2"/>
      <c r="H1" s="2"/>
      <c r="I1" s="2"/>
    </row>
    <row r="2" spans="1:9" s="3" customFormat="1" ht="12" customHeight="1">
      <c r="B2" s="5"/>
      <c r="C2" s="5"/>
      <c r="D2" s="35" t="s">
        <v>23</v>
      </c>
      <c r="E2" s="35"/>
      <c r="F2" s="5" t="s">
        <v>24</v>
      </c>
      <c r="G2" s="5"/>
      <c r="H2" s="36" t="s">
        <v>25</v>
      </c>
      <c r="I2" s="5" t="s">
        <v>26</v>
      </c>
    </row>
    <row r="3" spans="1:9" s="3" customFormat="1" ht="10.9" customHeight="1">
      <c r="A3" s="5" t="s">
        <v>2</v>
      </c>
      <c r="B3" s="6" t="s">
        <v>27</v>
      </c>
      <c r="C3" s="6" t="s">
        <v>28</v>
      </c>
      <c r="D3" s="6" t="s">
        <v>29</v>
      </c>
      <c r="E3" s="6" t="s">
        <v>30</v>
      </c>
      <c r="F3" s="6" t="s">
        <v>31</v>
      </c>
      <c r="G3" s="6" t="s">
        <v>32</v>
      </c>
      <c r="H3" s="37" t="s">
        <v>33</v>
      </c>
      <c r="I3" s="6" t="s">
        <v>34</v>
      </c>
    </row>
    <row r="4" spans="1:9" s="3" customFormat="1" ht="3" customHeight="1">
      <c r="A4" s="5"/>
      <c r="B4" s="8"/>
      <c r="C4" s="8"/>
      <c r="D4" s="8"/>
      <c r="E4" s="8"/>
      <c r="F4" s="8"/>
      <c r="G4" s="8"/>
      <c r="H4" s="38"/>
      <c r="I4" s="8"/>
    </row>
    <row r="5" spans="1:9" s="3" customFormat="1" ht="12" customHeight="1">
      <c r="A5" s="4"/>
      <c r="B5" s="9" t="s">
        <v>355</v>
      </c>
      <c r="C5" s="10"/>
      <c r="D5" s="10"/>
      <c r="E5" s="11"/>
      <c r="F5" s="10"/>
      <c r="G5" s="10"/>
      <c r="H5" s="39"/>
      <c r="I5" s="10"/>
    </row>
    <row r="6" spans="1:9" s="3" customFormat="1" ht="2.4500000000000002" customHeight="1">
      <c r="A6" s="4"/>
      <c r="B6" s="4"/>
      <c r="C6" s="4"/>
      <c r="D6" s="4"/>
      <c r="E6" s="4"/>
      <c r="F6" s="4"/>
      <c r="G6" s="4"/>
      <c r="H6" s="40"/>
      <c r="I6" s="4"/>
    </row>
    <row r="7" spans="1:9" s="3" customFormat="1" ht="10.9" customHeight="1">
      <c r="A7" s="41">
        <v>1980</v>
      </c>
      <c r="B7" s="13">
        <v>69109</v>
      </c>
      <c r="C7" s="13">
        <v>10409</v>
      </c>
      <c r="D7" s="13">
        <v>129009</v>
      </c>
      <c r="E7" s="13">
        <v>10776</v>
      </c>
      <c r="F7" s="13">
        <v>2178</v>
      </c>
      <c r="G7" s="13">
        <v>56274</v>
      </c>
      <c r="H7" s="13">
        <v>6195</v>
      </c>
      <c r="I7" s="13">
        <v>8913</v>
      </c>
    </row>
    <row r="8" spans="1:9" s="3" customFormat="1" ht="10.9" customHeight="1">
      <c r="A8" s="41">
        <v>1981</v>
      </c>
      <c r="B8" s="13">
        <v>105893</v>
      </c>
      <c r="C8" s="13">
        <v>13606</v>
      </c>
      <c r="D8" s="13">
        <v>85848</v>
      </c>
      <c r="E8" s="13">
        <v>14209</v>
      </c>
      <c r="F8" s="13">
        <v>2901</v>
      </c>
      <c r="G8" s="13">
        <v>59612</v>
      </c>
      <c r="H8" s="13">
        <v>4348</v>
      </c>
      <c r="I8" s="13">
        <v>16128</v>
      </c>
    </row>
    <row r="9" spans="1:9" s="3" customFormat="1" ht="12" customHeight="1">
      <c r="A9" s="41">
        <v>1982</v>
      </c>
      <c r="B9" s="13">
        <v>100378</v>
      </c>
      <c r="C9" s="13">
        <v>16766</v>
      </c>
      <c r="D9" s="42" t="s">
        <v>36</v>
      </c>
      <c r="E9" s="13">
        <v>17206</v>
      </c>
      <c r="F9" s="13">
        <v>8442</v>
      </c>
      <c r="G9" s="13">
        <v>56714</v>
      </c>
      <c r="H9" s="13">
        <v>5631</v>
      </c>
      <c r="I9" s="13">
        <v>20268</v>
      </c>
    </row>
    <row r="10" spans="1:9" s="3" customFormat="1" ht="12" customHeight="1">
      <c r="A10" s="41">
        <v>1983</v>
      </c>
      <c r="B10" s="13">
        <v>75576</v>
      </c>
      <c r="C10" s="13">
        <v>14077</v>
      </c>
      <c r="D10" s="42" t="s">
        <v>36</v>
      </c>
      <c r="E10" s="13">
        <v>17303</v>
      </c>
      <c r="F10" s="13">
        <v>10006</v>
      </c>
      <c r="G10" s="13">
        <v>56454</v>
      </c>
      <c r="H10" s="13">
        <v>2646</v>
      </c>
      <c r="I10" s="13">
        <v>16169</v>
      </c>
    </row>
    <row r="11" spans="1:9" s="3" customFormat="1" ht="12" customHeight="1">
      <c r="A11" s="41">
        <v>1984</v>
      </c>
      <c r="B11" s="13">
        <v>77996</v>
      </c>
      <c r="C11" s="13">
        <v>16565</v>
      </c>
      <c r="D11" s="42" t="s">
        <v>36</v>
      </c>
      <c r="E11" s="13">
        <v>13282</v>
      </c>
      <c r="F11" s="43" t="s">
        <v>37</v>
      </c>
      <c r="G11" s="13">
        <v>75877</v>
      </c>
      <c r="H11" s="13">
        <v>3436</v>
      </c>
      <c r="I11" s="13">
        <v>15645</v>
      </c>
    </row>
    <row r="12" spans="1:9" s="3" customFormat="1" ht="12" customHeight="1">
      <c r="A12" s="44">
        <v>1985</v>
      </c>
      <c r="B12" s="13">
        <v>85481</v>
      </c>
      <c r="C12" s="13">
        <v>11770</v>
      </c>
      <c r="D12" s="42" t="s">
        <v>36</v>
      </c>
      <c r="E12" s="13">
        <v>10262</v>
      </c>
      <c r="F12" s="45">
        <v>4715</v>
      </c>
      <c r="G12" s="13">
        <v>80990</v>
      </c>
      <c r="H12" s="13">
        <v>4400</v>
      </c>
      <c r="I12" s="13">
        <v>24655</v>
      </c>
    </row>
    <row r="13" spans="1:9" s="3" customFormat="1" ht="1.9" customHeight="1">
      <c r="A13" s="44"/>
      <c r="B13" s="13"/>
      <c r="C13" s="13"/>
      <c r="D13" s="42" t="s">
        <v>36</v>
      </c>
      <c r="E13" s="13"/>
      <c r="F13" s="45"/>
      <c r="G13" s="13"/>
      <c r="H13" s="13"/>
      <c r="I13" s="13"/>
    </row>
    <row r="14" spans="1:9" s="3" customFormat="1" ht="12" customHeight="1">
      <c r="A14" s="41">
        <v>1986</v>
      </c>
      <c r="B14" s="13">
        <v>111133</v>
      </c>
      <c r="C14" s="13">
        <v>14308</v>
      </c>
      <c r="D14" s="42" t="s">
        <v>36</v>
      </c>
      <c r="E14" s="13">
        <v>14404</v>
      </c>
      <c r="F14" s="43" t="s">
        <v>37</v>
      </c>
      <c r="G14" s="13">
        <v>100730</v>
      </c>
      <c r="H14" s="13">
        <v>4354</v>
      </c>
      <c r="I14" s="13">
        <v>29424</v>
      </c>
    </row>
    <row r="15" spans="1:9" s="3" customFormat="1" ht="12" customHeight="1">
      <c r="A15" s="41">
        <v>1987</v>
      </c>
      <c r="B15" s="13">
        <v>122399</v>
      </c>
      <c r="C15" s="13">
        <v>22227</v>
      </c>
      <c r="D15" s="42" t="s">
        <v>36</v>
      </c>
      <c r="E15" s="13">
        <v>21332</v>
      </c>
      <c r="F15" s="43" t="s">
        <v>37</v>
      </c>
      <c r="G15" s="13">
        <v>105764</v>
      </c>
      <c r="H15" s="13">
        <v>657</v>
      </c>
      <c r="I15" s="13">
        <v>39749</v>
      </c>
    </row>
    <row r="16" spans="1:9" s="3" customFormat="1" ht="12" customHeight="1">
      <c r="A16" s="41">
        <v>1988</v>
      </c>
      <c r="B16" s="13">
        <v>117076</v>
      </c>
      <c r="C16" s="13">
        <v>14675</v>
      </c>
      <c r="D16" s="42" t="s">
        <v>36</v>
      </c>
      <c r="E16" s="13">
        <v>18482</v>
      </c>
      <c r="F16" s="43" t="s">
        <v>37</v>
      </c>
      <c r="G16" s="13">
        <v>110286</v>
      </c>
      <c r="H16" s="13">
        <v>507</v>
      </c>
      <c r="I16" s="13">
        <v>24707</v>
      </c>
    </row>
    <row r="17" spans="1:10" s="3" customFormat="1" ht="12" customHeight="1">
      <c r="A17" s="41">
        <v>1989</v>
      </c>
      <c r="B17" s="13">
        <v>123260</v>
      </c>
      <c r="C17" s="13">
        <v>17564</v>
      </c>
      <c r="D17" s="42" t="s">
        <v>36</v>
      </c>
      <c r="E17" s="13">
        <v>14010</v>
      </c>
      <c r="F17" s="43" t="s">
        <v>37</v>
      </c>
      <c r="G17" s="13">
        <v>99217</v>
      </c>
      <c r="H17" s="13">
        <v>753</v>
      </c>
      <c r="I17" s="13">
        <v>28686</v>
      </c>
    </row>
    <row r="18" spans="1:10" s="3" customFormat="1" ht="12" customHeight="1">
      <c r="A18" s="41">
        <v>1990</v>
      </c>
      <c r="B18" s="13">
        <v>125540</v>
      </c>
      <c r="C18" s="13">
        <v>16512</v>
      </c>
      <c r="D18" s="42" t="s">
        <v>36</v>
      </c>
      <c r="E18" s="13">
        <v>13695</v>
      </c>
      <c r="F18" s="43" t="s">
        <v>37</v>
      </c>
      <c r="G18" s="13">
        <v>111203</v>
      </c>
      <c r="H18" s="13">
        <v>986</v>
      </c>
      <c r="I18" s="13">
        <v>42452</v>
      </c>
    </row>
    <row r="19" spans="1:10" s="3" customFormat="1" ht="12" customHeight="1">
      <c r="A19" s="41">
        <v>1991</v>
      </c>
      <c r="B19" s="13">
        <v>149423</v>
      </c>
      <c r="C19" s="13">
        <v>15626</v>
      </c>
      <c r="D19" s="46">
        <v>108400</v>
      </c>
      <c r="E19" s="13">
        <v>14555</v>
      </c>
      <c r="F19" s="43" t="s">
        <v>37</v>
      </c>
      <c r="G19" s="13">
        <v>100157</v>
      </c>
      <c r="H19" s="13">
        <v>901</v>
      </c>
      <c r="I19" s="13">
        <v>41875</v>
      </c>
    </row>
    <row r="20" spans="1:10" s="3" customFormat="1" ht="1.9" customHeight="1">
      <c r="A20" s="41"/>
      <c r="B20" s="13"/>
      <c r="C20" s="13"/>
      <c r="D20" s="46"/>
      <c r="E20" s="13"/>
      <c r="F20" s="43" t="s">
        <v>37</v>
      </c>
      <c r="G20" s="13"/>
      <c r="H20" s="13"/>
      <c r="I20" s="13"/>
    </row>
    <row r="21" spans="1:10" s="3" customFormat="1" ht="12" customHeight="1">
      <c r="A21" s="41">
        <v>1992</v>
      </c>
      <c r="B21" s="13">
        <v>115525</v>
      </c>
      <c r="C21" s="13">
        <v>21237</v>
      </c>
      <c r="D21" s="46">
        <v>192800</v>
      </c>
      <c r="E21" s="13">
        <v>20095</v>
      </c>
      <c r="F21" s="43" t="s">
        <v>37</v>
      </c>
      <c r="G21" s="13">
        <v>99010</v>
      </c>
      <c r="H21" s="13">
        <v>1229</v>
      </c>
      <c r="I21" s="13">
        <v>52315</v>
      </c>
    </row>
    <row r="22" spans="1:10" s="3" customFormat="1" ht="12" customHeight="1">
      <c r="A22" s="41">
        <v>1993</v>
      </c>
      <c r="B22" s="13">
        <v>93016</v>
      </c>
      <c r="C22" s="13">
        <v>17901</v>
      </c>
      <c r="D22" s="46">
        <v>139900</v>
      </c>
      <c r="E22" s="13">
        <v>16037</v>
      </c>
      <c r="F22" s="43" t="s">
        <v>37</v>
      </c>
      <c r="G22" s="13">
        <v>94381</v>
      </c>
      <c r="H22" s="13">
        <v>870</v>
      </c>
      <c r="I22" s="13">
        <v>63928</v>
      </c>
      <c r="J22" s="47"/>
    </row>
    <row r="23" spans="1:10" s="3" customFormat="1" ht="12" customHeight="1">
      <c r="A23" s="41">
        <v>1994</v>
      </c>
      <c r="B23" s="13">
        <v>91709</v>
      </c>
      <c r="C23" s="13">
        <v>18192</v>
      </c>
      <c r="D23" s="46">
        <v>164600</v>
      </c>
      <c r="E23" s="13">
        <v>18480</v>
      </c>
      <c r="F23" s="43" t="s">
        <v>37</v>
      </c>
      <c r="G23" s="13">
        <v>102073</v>
      </c>
      <c r="H23" s="13">
        <v>1181</v>
      </c>
      <c r="I23" s="13">
        <v>63122</v>
      </c>
      <c r="J23" s="47"/>
    </row>
    <row r="24" spans="1:10" s="3" customFormat="1" ht="12" customHeight="1">
      <c r="A24" s="41">
        <v>1995</v>
      </c>
      <c r="B24" s="15">
        <v>113278</v>
      </c>
      <c r="C24" s="15">
        <v>10046</v>
      </c>
      <c r="D24" s="48">
        <v>173300</v>
      </c>
      <c r="E24" s="15">
        <v>27032</v>
      </c>
      <c r="F24" s="43" t="s">
        <v>37</v>
      </c>
      <c r="G24" s="15">
        <v>89743</v>
      </c>
      <c r="H24" s="15">
        <v>1042</v>
      </c>
      <c r="I24" s="15">
        <v>71862</v>
      </c>
      <c r="J24" s="47"/>
    </row>
    <row r="25" spans="1:10" s="3" customFormat="1" ht="12" customHeight="1">
      <c r="A25" s="49">
        <v>1996</v>
      </c>
      <c r="B25" s="15">
        <v>114332</v>
      </c>
      <c r="C25" s="15">
        <v>17759</v>
      </c>
      <c r="D25" s="50">
        <v>164100</v>
      </c>
      <c r="E25" s="15">
        <v>14945</v>
      </c>
      <c r="F25" s="43" t="s">
        <v>37</v>
      </c>
      <c r="G25" s="15">
        <v>109598</v>
      </c>
      <c r="H25" s="15">
        <v>1736</v>
      </c>
      <c r="I25" s="15">
        <v>78457</v>
      </c>
      <c r="J25" s="47"/>
    </row>
    <row r="26" spans="1:10" s="3" customFormat="1" ht="12" customHeight="1">
      <c r="A26" s="49">
        <v>1997</v>
      </c>
      <c r="B26" s="15">
        <v>119180</v>
      </c>
      <c r="C26" s="15">
        <v>24267</v>
      </c>
      <c r="D26" s="51">
        <v>160900</v>
      </c>
      <c r="E26" s="15">
        <v>24515</v>
      </c>
      <c r="F26" s="43" t="s">
        <v>37</v>
      </c>
      <c r="G26" s="15">
        <v>124220</v>
      </c>
      <c r="H26" s="15">
        <v>789</v>
      </c>
      <c r="I26" s="15">
        <v>85333</v>
      </c>
      <c r="J26" s="47"/>
    </row>
    <row r="27" spans="1:10" s="3" customFormat="1" ht="1.9" customHeight="1">
      <c r="A27" s="49"/>
      <c r="B27" s="15"/>
      <c r="C27" s="15"/>
      <c r="D27" s="52"/>
      <c r="E27" s="15"/>
      <c r="F27" s="43" t="s">
        <v>37</v>
      </c>
      <c r="G27" s="15"/>
      <c r="H27" s="15"/>
      <c r="I27" s="15"/>
      <c r="J27" s="47"/>
    </row>
    <row r="28" spans="1:10" s="3" customFormat="1" ht="12" customHeight="1">
      <c r="A28" s="49">
        <v>1998</v>
      </c>
      <c r="B28" s="15">
        <v>124866</v>
      </c>
      <c r="C28" s="15">
        <v>20929</v>
      </c>
      <c r="D28" s="51">
        <v>182800</v>
      </c>
      <c r="E28" s="15">
        <v>21628</v>
      </c>
      <c r="F28" s="43" t="s">
        <v>37</v>
      </c>
      <c r="G28" s="15">
        <v>110491</v>
      </c>
      <c r="H28" s="15">
        <v>1518</v>
      </c>
      <c r="I28" s="15">
        <v>100239</v>
      </c>
      <c r="J28" s="47"/>
    </row>
    <row r="29" spans="1:10" s="3" customFormat="1" ht="12" customHeight="1">
      <c r="A29" s="49">
        <v>1999</v>
      </c>
      <c r="B29" s="15">
        <v>111944</v>
      </c>
      <c r="C29" s="15">
        <v>18492</v>
      </c>
      <c r="D29" s="51">
        <v>132900</v>
      </c>
      <c r="E29" s="15">
        <v>13640</v>
      </c>
      <c r="F29" s="43" t="s">
        <v>37</v>
      </c>
      <c r="G29" s="15">
        <v>123942</v>
      </c>
      <c r="H29" s="15">
        <v>986</v>
      </c>
      <c r="I29" s="15">
        <v>85535</v>
      </c>
      <c r="J29" s="47"/>
    </row>
    <row r="30" spans="1:10" s="3" customFormat="1" ht="12" customHeight="1">
      <c r="A30" s="49">
        <v>2000</v>
      </c>
      <c r="B30" s="15">
        <v>141820</v>
      </c>
      <c r="C30" s="15">
        <v>22786</v>
      </c>
      <c r="D30" s="53" t="s">
        <v>38</v>
      </c>
      <c r="E30" s="15">
        <v>15901</v>
      </c>
      <c r="F30" s="43" t="s">
        <v>37</v>
      </c>
      <c r="G30" s="54" t="s">
        <v>39</v>
      </c>
      <c r="H30" s="15">
        <v>1331</v>
      </c>
      <c r="I30" s="15">
        <v>74663</v>
      </c>
      <c r="J30" s="47"/>
    </row>
    <row r="31" spans="1:10" s="3" customFormat="1" ht="12" customHeight="1">
      <c r="A31" s="49">
        <v>2001</v>
      </c>
      <c r="B31" s="15">
        <v>146145</v>
      </c>
      <c r="C31" s="15">
        <v>30638</v>
      </c>
      <c r="D31" s="53" t="s">
        <v>40</v>
      </c>
      <c r="E31" s="15">
        <v>13101</v>
      </c>
      <c r="F31" s="43" t="s">
        <v>37</v>
      </c>
      <c r="G31" s="54" t="s">
        <v>41</v>
      </c>
      <c r="H31" s="15">
        <v>1380</v>
      </c>
      <c r="I31" s="15">
        <v>58924</v>
      </c>
      <c r="J31" s="47"/>
    </row>
    <row r="32" spans="1:10" s="3" customFormat="1" ht="12" customHeight="1">
      <c r="A32" s="55">
        <v>2002</v>
      </c>
      <c r="B32" s="56" t="s">
        <v>42</v>
      </c>
      <c r="C32" s="15">
        <v>20591</v>
      </c>
      <c r="D32" s="53" t="s">
        <v>43</v>
      </c>
      <c r="E32" s="15">
        <v>15974</v>
      </c>
      <c r="F32" s="43" t="s">
        <v>37</v>
      </c>
      <c r="G32" s="54" t="s">
        <v>44</v>
      </c>
      <c r="H32" s="15">
        <v>680</v>
      </c>
      <c r="I32" s="15">
        <v>36052</v>
      </c>
      <c r="J32" s="47"/>
    </row>
    <row r="33" spans="1:10" s="3" customFormat="1" ht="12" customHeight="1">
      <c r="A33" s="55">
        <v>2003</v>
      </c>
      <c r="B33" s="57" t="s">
        <v>45</v>
      </c>
      <c r="C33" s="15">
        <v>14767</v>
      </c>
      <c r="D33" s="53" t="s">
        <v>46</v>
      </c>
      <c r="E33" s="15">
        <f>8175+40709</f>
        <v>48884</v>
      </c>
      <c r="F33" s="43" t="s">
        <v>37</v>
      </c>
      <c r="G33" s="54" t="s">
        <v>47</v>
      </c>
      <c r="H33" s="15">
        <v>1732</v>
      </c>
      <c r="I33" s="15">
        <v>31359</v>
      </c>
      <c r="J33" s="47"/>
    </row>
    <row r="34" spans="1:10" s="3" customFormat="1" ht="12" customHeight="1">
      <c r="A34" s="55" t="s">
        <v>48</v>
      </c>
      <c r="B34" s="57" t="s">
        <v>49</v>
      </c>
      <c r="C34" s="15">
        <v>13022</v>
      </c>
      <c r="D34" s="53" t="s">
        <v>50</v>
      </c>
      <c r="E34" s="15">
        <v>51342</v>
      </c>
      <c r="F34" s="43" t="s">
        <v>37</v>
      </c>
      <c r="G34" s="54" t="s">
        <v>51</v>
      </c>
      <c r="H34" s="15">
        <v>1359</v>
      </c>
      <c r="I34" s="15">
        <v>31253</v>
      </c>
      <c r="J34" s="47"/>
    </row>
    <row r="35" spans="1:10" s="3" customFormat="1" ht="12" customHeight="1">
      <c r="A35" s="55" t="s">
        <v>52</v>
      </c>
      <c r="B35" s="57" t="s">
        <v>53</v>
      </c>
      <c r="C35" s="58" t="s">
        <v>54</v>
      </c>
      <c r="D35" s="53" t="s">
        <v>55</v>
      </c>
      <c r="E35" s="15">
        <v>43620</v>
      </c>
      <c r="F35" s="43" t="s">
        <v>37</v>
      </c>
      <c r="G35" s="54" t="s">
        <v>56</v>
      </c>
      <c r="H35" s="54" t="s">
        <v>57</v>
      </c>
      <c r="I35" s="15">
        <v>32888</v>
      </c>
      <c r="J35" s="47"/>
    </row>
    <row r="36" spans="1:10" s="3" customFormat="1" ht="12" customHeight="1">
      <c r="A36" s="59" t="s">
        <v>58</v>
      </c>
      <c r="B36" s="60" t="s">
        <v>59</v>
      </c>
      <c r="C36" s="61" t="s">
        <v>54</v>
      </c>
      <c r="D36" s="62" t="s">
        <v>60</v>
      </c>
      <c r="E36" s="18">
        <v>67611</v>
      </c>
      <c r="F36" s="63" t="s">
        <v>37</v>
      </c>
      <c r="G36" s="64" t="s">
        <v>61</v>
      </c>
      <c r="H36" s="64" t="s">
        <v>62</v>
      </c>
      <c r="I36" s="18">
        <v>31833</v>
      </c>
      <c r="J36" s="47"/>
    </row>
    <row r="37" spans="1:10" s="3" customFormat="1">
      <c r="A37" s="41"/>
      <c r="B37" s="65"/>
      <c r="C37" s="65"/>
      <c r="D37" s="65"/>
      <c r="E37" s="65"/>
      <c r="F37" s="65"/>
      <c r="G37" s="65"/>
      <c r="H37" s="65" t="s">
        <v>63</v>
      </c>
      <c r="I37" s="66"/>
      <c r="J37" s="47"/>
    </row>
    <row r="38" spans="1:10" s="3" customFormat="1">
      <c r="A38" s="67"/>
      <c r="B38" s="68" t="s">
        <v>64</v>
      </c>
      <c r="C38" s="68" t="s">
        <v>65</v>
      </c>
      <c r="D38" s="68" t="s">
        <v>66</v>
      </c>
      <c r="E38" s="68" t="s">
        <v>67</v>
      </c>
      <c r="F38" s="68" t="s">
        <v>68</v>
      </c>
      <c r="G38" s="68" t="s">
        <v>69</v>
      </c>
      <c r="H38" s="68" t="s">
        <v>70</v>
      </c>
      <c r="I38" s="69" t="s">
        <v>71</v>
      </c>
      <c r="J38" s="47"/>
    </row>
    <row r="39" spans="1:10" s="3" customFormat="1" ht="3" customHeight="1">
      <c r="A39" s="49"/>
      <c r="B39" s="70"/>
      <c r="C39" s="70"/>
      <c r="D39" s="70"/>
      <c r="E39" s="70"/>
      <c r="F39" s="70"/>
      <c r="G39" s="70"/>
      <c r="H39" s="70"/>
      <c r="I39" s="70"/>
      <c r="J39" s="47"/>
    </row>
    <row r="40" spans="1:10" s="3" customFormat="1">
      <c r="A40" s="41"/>
      <c r="B40" s="9" t="s">
        <v>35</v>
      </c>
      <c r="C40" s="71"/>
      <c r="D40" s="71"/>
      <c r="E40" s="72"/>
      <c r="F40" s="71"/>
      <c r="G40" s="71"/>
      <c r="H40" s="71"/>
      <c r="I40" s="71"/>
      <c r="J40" s="47"/>
    </row>
    <row r="41" spans="1:10" s="3" customFormat="1" ht="3.95" customHeight="1">
      <c r="A41" s="41"/>
      <c r="B41" s="73"/>
      <c r="C41" s="73"/>
      <c r="D41" s="73"/>
      <c r="E41" s="73"/>
      <c r="F41" s="73"/>
      <c r="G41" s="73"/>
      <c r="H41" s="73"/>
      <c r="I41" s="73"/>
      <c r="J41" s="47"/>
    </row>
    <row r="42" spans="1:10" s="3" customFormat="1" ht="10.9" customHeight="1">
      <c r="A42" s="41">
        <v>1980</v>
      </c>
      <c r="B42" s="13">
        <v>20874</v>
      </c>
      <c r="C42" s="13">
        <v>36426</v>
      </c>
      <c r="D42" s="13">
        <v>4678</v>
      </c>
      <c r="E42" s="13">
        <v>1905</v>
      </c>
      <c r="F42" s="13">
        <v>21426</v>
      </c>
      <c r="G42" s="13">
        <v>253072</v>
      </c>
      <c r="H42" s="13">
        <v>22158</v>
      </c>
      <c r="I42" s="13">
        <f t="shared" ref="I42:I47" si="0">SUM(B7:I7)+SUM(B42:H42)</f>
        <v>653402</v>
      </c>
      <c r="J42" s="47"/>
    </row>
    <row r="43" spans="1:10" s="3" customFormat="1" ht="10.9" customHeight="1">
      <c r="A43" s="41">
        <v>1981</v>
      </c>
      <c r="B43" s="13">
        <v>16997</v>
      </c>
      <c r="C43" s="13">
        <v>50141</v>
      </c>
      <c r="D43" s="13">
        <v>3627</v>
      </c>
      <c r="E43" s="13">
        <v>1552</v>
      </c>
      <c r="F43" s="13">
        <v>26179</v>
      </c>
      <c r="G43" s="13">
        <v>210558</v>
      </c>
      <c r="H43" s="13">
        <v>17324</v>
      </c>
      <c r="I43" s="13">
        <f t="shared" si="0"/>
        <v>628923</v>
      </c>
      <c r="J43" s="47"/>
    </row>
    <row r="44" spans="1:10" s="3" customFormat="1" ht="10.9" customHeight="1">
      <c r="A44" s="41">
        <v>1982</v>
      </c>
      <c r="B44" s="13">
        <v>16283</v>
      </c>
      <c r="C44" s="13">
        <v>46464</v>
      </c>
      <c r="D44" s="13">
        <v>5101</v>
      </c>
      <c r="E44" s="13">
        <v>1665</v>
      </c>
      <c r="F44" s="13">
        <v>26717</v>
      </c>
      <c r="G44" s="13">
        <v>272676</v>
      </c>
      <c r="H44" s="13">
        <v>20004</v>
      </c>
      <c r="I44" s="13">
        <f t="shared" si="0"/>
        <v>614315</v>
      </c>
      <c r="J44" s="47"/>
    </row>
    <row r="45" spans="1:10" s="3" customFormat="1" ht="10.9" customHeight="1">
      <c r="A45" s="41">
        <v>1983</v>
      </c>
      <c r="B45" s="13">
        <v>14581</v>
      </c>
      <c r="C45" s="13">
        <v>43528</v>
      </c>
      <c r="D45" s="13">
        <v>3549</v>
      </c>
      <c r="E45" s="13">
        <v>2223</v>
      </c>
      <c r="F45" s="13">
        <v>19855</v>
      </c>
      <c r="G45" s="13">
        <v>292662</v>
      </c>
      <c r="H45" s="13">
        <v>5640</v>
      </c>
      <c r="I45" s="13">
        <f t="shared" si="0"/>
        <v>574269</v>
      </c>
      <c r="J45" s="47"/>
    </row>
    <row r="46" spans="1:10" s="3" customFormat="1" ht="10.9" customHeight="1">
      <c r="A46" s="41">
        <v>1984</v>
      </c>
      <c r="B46" s="13">
        <v>11130</v>
      </c>
      <c r="C46" s="13">
        <v>54835</v>
      </c>
      <c r="D46" s="13">
        <v>3524</v>
      </c>
      <c r="E46" s="13">
        <v>1018</v>
      </c>
      <c r="F46" s="13">
        <v>19659</v>
      </c>
      <c r="G46" s="13">
        <v>231414</v>
      </c>
      <c r="H46" s="13">
        <v>37839</v>
      </c>
      <c r="I46" s="13">
        <f t="shared" si="0"/>
        <v>562220</v>
      </c>
      <c r="J46" s="47"/>
    </row>
    <row r="47" spans="1:10" s="3" customFormat="1" ht="10.9" customHeight="1">
      <c r="A47" s="41">
        <v>1985</v>
      </c>
      <c r="B47" s="13">
        <v>12681</v>
      </c>
      <c r="C47" s="13">
        <v>54506</v>
      </c>
      <c r="D47" s="13">
        <v>2561</v>
      </c>
      <c r="E47" s="13">
        <v>775</v>
      </c>
      <c r="F47" s="13">
        <f>990+13794</f>
        <v>14784</v>
      </c>
      <c r="G47" s="13">
        <v>229152</v>
      </c>
      <c r="H47" s="13">
        <v>16148</v>
      </c>
      <c r="I47" s="13">
        <f t="shared" si="0"/>
        <v>552880</v>
      </c>
      <c r="J47" s="47"/>
    </row>
    <row r="48" spans="1:10" s="3" customFormat="1" ht="1.9" customHeight="1">
      <c r="A48" s="41"/>
      <c r="B48" s="13"/>
      <c r="C48" s="13"/>
      <c r="D48" s="13"/>
      <c r="E48" s="13"/>
      <c r="F48" s="13"/>
      <c r="G48" s="13"/>
      <c r="H48" s="13"/>
      <c r="I48" s="13"/>
      <c r="J48" s="47"/>
    </row>
    <row r="49" spans="1:10" s="3" customFormat="1" ht="10.9" customHeight="1">
      <c r="A49" s="41">
        <v>1986</v>
      </c>
      <c r="B49" s="13">
        <v>12955</v>
      </c>
      <c r="C49" s="13">
        <v>77754</v>
      </c>
      <c r="D49" s="13">
        <v>5493</v>
      </c>
      <c r="E49" s="13">
        <v>1133</v>
      </c>
      <c r="F49" s="13">
        <f>1678+13645</f>
        <v>15323</v>
      </c>
      <c r="G49" s="13">
        <v>237604</v>
      </c>
      <c r="H49" s="13">
        <v>22960</v>
      </c>
      <c r="I49" s="13">
        <f t="shared" ref="I49:I54" si="1">SUM(B14:I14)+SUM(B49:H49)</f>
        <v>647575</v>
      </c>
      <c r="J49" s="47"/>
    </row>
    <row r="50" spans="1:10" s="3" customFormat="1" ht="10.9" customHeight="1">
      <c r="A50" s="41">
        <v>1987</v>
      </c>
      <c r="B50" s="13">
        <v>21027</v>
      </c>
      <c r="C50" s="13">
        <v>69153</v>
      </c>
      <c r="D50" s="13">
        <v>5234</v>
      </c>
      <c r="E50" s="13">
        <v>1016</v>
      </c>
      <c r="F50" s="13">
        <f>2001+24470</f>
        <v>26471</v>
      </c>
      <c r="G50" s="13">
        <v>334406</v>
      </c>
      <c r="H50" s="13">
        <v>80727</v>
      </c>
      <c r="I50" s="13">
        <f t="shared" si="1"/>
        <v>850162</v>
      </c>
      <c r="J50" s="47"/>
    </row>
    <row r="51" spans="1:10" s="3" customFormat="1" ht="10.9" customHeight="1">
      <c r="A51" s="41">
        <v>1988</v>
      </c>
      <c r="B51" s="13">
        <v>21437</v>
      </c>
      <c r="C51" s="13">
        <v>82382</v>
      </c>
      <c r="D51" s="13">
        <v>6706</v>
      </c>
      <c r="E51" s="13">
        <v>1461</v>
      </c>
      <c r="F51" s="13">
        <f>2518+23991</f>
        <v>26509</v>
      </c>
      <c r="G51" s="13">
        <v>274610</v>
      </c>
      <c r="H51" s="13">
        <v>130908</v>
      </c>
      <c r="I51" s="13">
        <f t="shared" si="1"/>
        <v>829746</v>
      </c>
      <c r="J51" s="47"/>
    </row>
    <row r="52" spans="1:10" s="3" customFormat="1" ht="10.9" customHeight="1">
      <c r="A52" s="41">
        <v>1989</v>
      </c>
      <c r="B52" s="13">
        <v>13765</v>
      </c>
      <c r="C52" s="13">
        <v>89274</v>
      </c>
      <c r="D52" s="13">
        <v>4936</v>
      </c>
      <c r="E52" s="13">
        <v>720</v>
      </c>
      <c r="F52" s="13">
        <f>1984+27300</f>
        <v>29284</v>
      </c>
      <c r="G52" s="13">
        <v>238152</v>
      </c>
      <c r="H52" s="13">
        <v>145070</v>
      </c>
      <c r="I52" s="13">
        <f t="shared" si="1"/>
        <v>804691</v>
      </c>
      <c r="J52" s="47"/>
    </row>
    <row r="53" spans="1:10" s="3" customFormat="1" ht="10.9" customHeight="1">
      <c r="A53" s="41">
        <v>1990</v>
      </c>
      <c r="B53" s="13">
        <v>18619</v>
      </c>
      <c r="C53" s="13">
        <v>102141</v>
      </c>
      <c r="D53" s="13">
        <v>7278</v>
      </c>
      <c r="E53" s="13">
        <v>964</v>
      </c>
      <c r="F53" s="13">
        <f>1682+26289</f>
        <v>27971</v>
      </c>
      <c r="G53" s="13">
        <v>305924</v>
      </c>
      <c r="H53" s="13">
        <v>120609</v>
      </c>
      <c r="I53" s="13">
        <f t="shared" si="1"/>
        <v>893894</v>
      </c>
      <c r="J53" s="47"/>
    </row>
    <row r="54" spans="1:10" s="3" customFormat="1" ht="10.9" customHeight="1">
      <c r="A54" s="41">
        <v>1991</v>
      </c>
      <c r="B54" s="13">
        <v>13647</v>
      </c>
      <c r="C54" s="13">
        <v>98030</v>
      </c>
      <c r="D54" s="13">
        <v>5619</v>
      </c>
      <c r="E54" s="13">
        <v>1290</v>
      </c>
      <c r="F54" s="13">
        <f>1813+24000</f>
        <v>25813</v>
      </c>
      <c r="G54" s="13">
        <v>330223</v>
      </c>
      <c r="H54" s="13">
        <v>105626</v>
      </c>
      <c r="I54" s="13">
        <f t="shared" si="1"/>
        <v>1011185</v>
      </c>
      <c r="J54" s="47"/>
    </row>
    <row r="55" spans="1:10" s="3" customFormat="1" ht="1.9" customHeight="1">
      <c r="A55" s="41"/>
      <c r="B55" s="13"/>
      <c r="C55" s="13"/>
      <c r="D55" s="13"/>
      <c r="E55" s="13"/>
      <c r="F55" s="13"/>
      <c r="G55" s="13"/>
      <c r="H55" s="13"/>
      <c r="I55" s="13"/>
      <c r="J55" s="47"/>
    </row>
    <row r="56" spans="1:10" s="3" customFormat="1" ht="10.9" customHeight="1">
      <c r="A56" s="41">
        <v>1992</v>
      </c>
      <c r="B56" s="13">
        <v>31498</v>
      </c>
      <c r="C56" s="13">
        <v>123738</v>
      </c>
      <c r="D56" s="13">
        <v>6917</v>
      </c>
      <c r="E56" s="13">
        <v>1634</v>
      </c>
      <c r="F56" s="13">
        <f>2334+29811</f>
        <v>32145</v>
      </c>
      <c r="G56" s="13">
        <v>268494</v>
      </c>
      <c r="H56" s="13">
        <v>154957</v>
      </c>
      <c r="I56" s="13">
        <f t="shared" ref="I56:I61" si="2">SUM(B21:I21)+SUM(B56:H56)</f>
        <v>1121594</v>
      </c>
      <c r="J56" s="47"/>
    </row>
    <row r="57" spans="1:10" s="3" customFormat="1" ht="10.9" customHeight="1">
      <c r="A57" s="41">
        <v>1993</v>
      </c>
      <c r="B57" s="13">
        <v>23118</v>
      </c>
      <c r="C57" s="13">
        <v>139059</v>
      </c>
      <c r="D57" s="13">
        <v>4437</v>
      </c>
      <c r="E57" s="13">
        <v>89</v>
      </c>
      <c r="F57" s="13">
        <f>1325+24154</f>
        <v>25479</v>
      </c>
      <c r="G57" s="13">
        <v>365663</v>
      </c>
      <c r="H57" s="13">
        <v>136813</v>
      </c>
      <c r="I57" s="13">
        <f t="shared" si="2"/>
        <v>1120691</v>
      </c>
      <c r="J57" s="47"/>
    </row>
    <row r="58" spans="1:10" s="3" customFormat="1" ht="10.9" customHeight="1">
      <c r="A58" s="41">
        <v>1994</v>
      </c>
      <c r="B58" s="13">
        <v>24226</v>
      </c>
      <c r="C58" s="13">
        <v>110017</v>
      </c>
      <c r="D58" s="13">
        <v>5105</v>
      </c>
      <c r="E58" s="13">
        <v>59</v>
      </c>
      <c r="F58" s="13">
        <f>1146+28754</f>
        <v>29900</v>
      </c>
      <c r="G58" s="13">
        <v>369035</v>
      </c>
      <c r="H58" s="13">
        <v>173099</v>
      </c>
      <c r="I58" s="13">
        <f t="shared" si="2"/>
        <v>1170798</v>
      </c>
      <c r="J58" s="47"/>
    </row>
    <row r="59" spans="1:10" s="3" customFormat="1" ht="12" customHeight="1">
      <c r="A59" s="49">
        <v>1995</v>
      </c>
      <c r="B59" s="15">
        <v>26823</v>
      </c>
      <c r="C59" s="15">
        <v>118064</v>
      </c>
      <c r="D59" s="15">
        <v>3459</v>
      </c>
      <c r="E59" s="43" t="s">
        <v>37</v>
      </c>
      <c r="F59" s="15">
        <f>2224+37885</f>
        <v>40109</v>
      </c>
      <c r="G59" s="15">
        <v>371138</v>
      </c>
      <c r="H59" s="15">
        <v>140140</v>
      </c>
      <c r="I59" s="15">
        <f t="shared" si="2"/>
        <v>1186036</v>
      </c>
      <c r="J59" s="47"/>
    </row>
    <row r="60" spans="1:10" s="3" customFormat="1" ht="12" customHeight="1">
      <c r="A60" s="49">
        <v>1996</v>
      </c>
      <c r="B60" s="15">
        <v>20404</v>
      </c>
      <c r="C60" s="15">
        <v>90085</v>
      </c>
      <c r="D60" s="15">
        <v>5288</v>
      </c>
      <c r="E60" s="43" t="s">
        <v>37</v>
      </c>
      <c r="F60" s="15">
        <f>1779+23339</f>
        <v>25118</v>
      </c>
      <c r="G60" s="15">
        <v>330139</v>
      </c>
      <c r="H60" s="15">
        <v>136526</v>
      </c>
      <c r="I60" s="15">
        <f t="shared" si="2"/>
        <v>1108487</v>
      </c>
      <c r="J60" s="47"/>
    </row>
    <row r="61" spans="1:10" s="3" customFormat="1" ht="12" customHeight="1">
      <c r="A61" s="49">
        <v>1997</v>
      </c>
      <c r="B61" s="15">
        <v>26272</v>
      </c>
      <c r="C61" s="15">
        <v>122767</v>
      </c>
      <c r="D61" s="15">
        <v>4983</v>
      </c>
      <c r="E61" s="43" t="s">
        <v>37</v>
      </c>
      <c r="F61" s="15">
        <f>1738+25766</f>
        <v>27504</v>
      </c>
      <c r="G61" s="15">
        <v>328150</v>
      </c>
      <c r="H61" s="15">
        <v>110644</v>
      </c>
      <c r="I61" s="15">
        <f t="shared" si="2"/>
        <v>1159524</v>
      </c>
      <c r="J61" s="47"/>
    </row>
    <row r="62" spans="1:10" s="3" customFormat="1" ht="1.9" customHeight="1">
      <c r="A62" s="49"/>
      <c r="B62" s="15"/>
      <c r="C62" s="15"/>
      <c r="D62" s="15"/>
      <c r="E62" s="43" t="s">
        <v>37</v>
      </c>
      <c r="F62" s="15"/>
      <c r="G62" s="15"/>
      <c r="H62" s="15"/>
      <c r="I62" s="15"/>
      <c r="J62" s="47"/>
    </row>
    <row r="63" spans="1:10" s="3" customFormat="1" ht="12" customHeight="1">
      <c r="A63" s="49">
        <v>1998</v>
      </c>
      <c r="B63" s="15">
        <v>24734</v>
      </c>
      <c r="C63" s="15">
        <v>90850</v>
      </c>
      <c r="D63" s="15">
        <v>3338</v>
      </c>
      <c r="E63" s="43" t="s">
        <v>37</v>
      </c>
      <c r="F63" s="15">
        <f>1688+22163</f>
        <v>23851</v>
      </c>
      <c r="G63" s="15">
        <v>373824</v>
      </c>
      <c r="H63" s="15">
        <v>107716</v>
      </c>
      <c r="I63" s="15">
        <f t="shared" ref="I63:I71" si="3">SUM(B28:I28)+SUM(B63:H63)</f>
        <v>1186784</v>
      </c>
      <c r="J63" s="47"/>
    </row>
    <row r="64" spans="1:10" s="3" customFormat="1" ht="12" customHeight="1">
      <c r="A64" s="49">
        <v>1999</v>
      </c>
      <c r="B64" s="15">
        <v>23895</v>
      </c>
      <c r="C64" s="15">
        <v>96567</v>
      </c>
      <c r="D64" s="15">
        <v>4703</v>
      </c>
      <c r="E64" s="43" t="s">
        <v>37</v>
      </c>
      <c r="F64" s="15">
        <v>23324</v>
      </c>
      <c r="G64" s="15">
        <v>419768</v>
      </c>
      <c r="H64" s="15">
        <v>101907</v>
      </c>
      <c r="I64" s="15">
        <f t="shared" si="3"/>
        <v>1157603</v>
      </c>
      <c r="J64" s="47"/>
    </row>
    <row r="65" spans="1:10" s="3" customFormat="1" ht="12" customHeight="1">
      <c r="A65" s="49">
        <v>2000</v>
      </c>
      <c r="B65" s="15">
        <v>26857</v>
      </c>
      <c r="C65" s="15">
        <v>102185</v>
      </c>
      <c r="D65" s="15">
        <v>3597</v>
      </c>
      <c r="E65" s="43" t="s">
        <v>37</v>
      </c>
      <c r="F65" s="15">
        <f>1692+22210</f>
        <v>23902</v>
      </c>
      <c r="G65" s="15">
        <v>439749</v>
      </c>
      <c r="H65" s="15">
        <v>135066</v>
      </c>
      <c r="I65" s="15">
        <f t="shared" si="3"/>
        <v>987857</v>
      </c>
      <c r="J65" s="47"/>
    </row>
    <row r="66" spans="1:10" s="3" customFormat="1" ht="12" customHeight="1">
      <c r="A66" s="49">
        <v>2001</v>
      </c>
      <c r="B66" s="15">
        <v>22884</v>
      </c>
      <c r="C66" s="15">
        <v>98369</v>
      </c>
      <c r="D66" s="15">
        <v>3537</v>
      </c>
      <c r="E66" s="43" t="s">
        <v>37</v>
      </c>
      <c r="F66" s="15">
        <f>1687+20049</f>
        <v>21736</v>
      </c>
      <c r="G66" s="15">
        <v>422371</v>
      </c>
      <c r="H66" s="15">
        <v>54799</v>
      </c>
      <c r="I66" s="15">
        <f t="shared" si="3"/>
        <v>873884</v>
      </c>
      <c r="J66" s="47"/>
    </row>
    <row r="67" spans="1:10" s="3" customFormat="1" ht="12" customHeight="1">
      <c r="A67" s="49">
        <v>2002</v>
      </c>
      <c r="B67" s="15">
        <v>25074</v>
      </c>
      <c r="C67" s="15">
        <v>39887</v>
      </c>
      <c r="D67" s="15">
        <v>3174</v>
      </c>
      <c r="E67" s="43" t="s">
        <v>37</v>
      </c>
      <c r="F67" s="15">
        <f>2239+9981</f>
        <v>12220</v>
      </c>
      <c r="G67" s="15">
        <v>415865</v>
      </c>
      <c r="H67" s="15">
        <v>5197</v>
      </c>
      <c r="I67" s="15">
        <f t="shared" si="3"/>
        <v>574714</v>
      </c>
      <c r="J67" s="47"/>
    </row>
    <row r="68" spans="1:10" s="3" customFormat="1" ht="12" customHeight="1">
      <c r="A68" s="55">
        <v>2003</v>
      </c>
      <c r="B68" s="15">
        <v>23938</v>
      </c>
      <c r="C68" s="15">
        <v>52750</v>
      </c>
      <c r="D68" s="15">
        <v>1808</v>
      </c>
      <c r="E68" s="43" t="s">
        <v>37</v>
      </c>
      <c r="F68" s="15">
        <f>1770+28784</f>
        <v>30554</v>
      </c>
      <c r="G68" s="54" t="s">
        <v>72</v>
      </c>
      <c r="H68" s="15">
        <v>4682</v>
      </c>
      <c r="I68" s="15">
        <f t="shared" si="3"/>
        <v>210474</v>
      </c>
      <c r="J68" s="47"/>
    </row>
    <row r="69" spans="1:10" s="3" customFormat="1" ht="12" customHeight="1">
      <c r="A69" s="55" t="s">
        <v>48</v>
      </c>
      <c r="B69" s="15">
        <v>27988</v>
      </c>
      <c r="C69" s="15">
        <v>38122</v>
      </c>
      <c r="D69" s="15">
        <v>1862</v>
      </c>
      <c r="E69" s="43" t="s">
        <v>37</v>
      </c>
      <c r="F69" s="15">
        <f>1823+26193</f>
        <v>28016</v>
      </c>
      <c r="G69" s="15">
        <v>449870</v>
      </c>
      <c r="H69" s="15">
        <v>5421</v>
      </c>
      <c r="I69" s="15">
        <f t="shared" si="3"/>
        <v>648255</v>
      </c>
      <c r="J69" s="47"/>
    </row>
    <row r="70" spans="1:10" s="3" customFormat="1" ht="12" customHeight="1">
      <c r="A70" s="55" t="s">
        <v>52</v>
      </c>
      <c r="B70" s="15">
        <v>25990</v>
      </c>
      <c r="C70" s="15">
        <v>44825</v>
      </c>
      <c r="D70" s="15">
        <v>1304</v>
      </c>
      <c r="E70" s="43" t="s">
        <v>37</v>
      </c>
      <c r="F70" s="15">
        <f>3245+30856</f>
        <v>34101</v>
      </c>
      <c r="G70" s="15">
        <v>400385</v>
      </c>
      <c r="H70" s="15">
        <v>5100</v>
      </c>
      <c r="I70" s="15">
        <f t="shared" si="3"/>
        <v>588213</v>
      </c>
      <c r="J70" s="47"/>
    </row>
    <row r="71" spans="1:10" s="3" customFormat="1" ht="12" customHeight="1">
      <c r="A71" s="59" t="s">
        <v>58</v>
      </c>
      <c r="B71" s="18">
        <v>21993</v>
      </c>
      <c r="C71" s="18">
        <v>52187</v>
      </c>
      <c r="D71" s="18">
        <v>1369</v>
      </c>
      <c r="E71" s="63" t="s">
        <v>37</v>
      </c>
      <c r="F71" s="18">
        <f>3050+25555</f>
        <v>28605</v>
      </c>
      <c r="G71" s="18">
        <v>385570</v>
      </c>
      <c r="H71" s="18">
        <v>5068</v>
      </c>
      <c r="I71" s="18">
        <f t="shared" si="3"/>
        <v>594236</v>
      </c>
      <c r="J71" s="47"/>
    </row>
    <row r="72" spans="1:10" s="3" customFormat="1">
      <c r="A72" s="20" t="s">
        <v>73</v>
      </c>
      <c r="B72" s="4"/>
      <c r="C72" s="4"/>
      <c r="D72" s="4"/>
      <c r="E72" s="4"/>
      <c r="F72" s="4"/>
      <c r="G72" s="4"/>
      <c r="H72" s="4"/>
      <c r="I72" s="4"/>
    </row>
    <row r="73" spans="1:10" s="3" customFormat="1">
      <c r="A73" s="23" t="s">
        <v>74</v>
      </c>
      <c r="B73" s="74"/>
      <c r="C73" s="74"/>
      <c r="D73" s="74"/>
      <c r="E73" s="74"/>
      <c r="F73" s="74"/>
      <c r="G73" s="74"/>
      <c r="H73" s="74"/>
      <c r="I73" s="74"/>
      <c r="J73" s="47"/>
    </row>
    <row r="74" spans="1:10" s="3" customFormat="1">
      <c r="A74" s="23" t="s">
        <v>75</v>
      </c>
      <c r="B74" s="74"/>
      <c r="C74" s="74"/>
      <c r="D74" s="74"/>
      <c r="E74" s="74"/>
      <c r="F74" s="74"/>
      <c r="G74" s="74"/>
      <c r="H74" s="74"/>
      <c r="I74" s="74"/>
      <c r="J74" s="47"/>
    </row>
    <row r="75" spans="1:10" s="3" customFormat="1">
      <c r="A75" s="20" t="s">
        <v>76</v>
      </c>
      <c r="B75" s="74"/>
      <c r="C75" s="74"/>
      <c r="D75" s="74"/>
      <c r="E75" s="74"/>
      <c r="F75" s="74"/>
      <c r="G75" s="74"/>
      <c r="H75" s="74"/>
      <c r="I75" s="74"/>
      <c r="J75" s="47"/>
    </row>
    <row r="76" spans="1:10" s="3" customFormat="1">
      <c r="A76" s="20" t="s">
        <v>408</v>
      </c>
      <c r="B76" s="74"/>
      <c r="C76" s="74"/>
      <c r="D76" s="74"/>
      <c r="E76" s="74"/>
      <c r="F76" s="74"/>
      <c r="G76" s="74"/>
      <c r="H76" s="74"/>
      <c r="I76" s="74"/>
      <c r="J76" s="47"/>
    </row>
    <row r="77" spans="1:10" s="3" customFormat="1">
      <c r="A77" s="23" t="s">
        <v>77</v>
      </c>
      <c r="B77" s="74"/>
      <c r="C77" s="74"/>
      <c r="D77" s="74"/>
      <c r="E77" s="74"/>
      <c r="F77" s="74"/>
      <c r="G77" s="74"/>
      <c r="H77" s="74"/>
      <c r="I77" s="74"/>
      <c r="J77" s="47"/>
    </row>
    <row r="78" spans="1:10" s="3" customFormat="1">
      <c r="A78" s="20" t="s">
        <v>78</v>
      </c>
      <c r="B78" s="74"/>
      <c r="C78" s="74"/>
      <c r="D78" s="74"/>
      <c r="E78" s="74"/>
      <c r="F78" s="74"/>
      <c r="G78" s="74"/>
      <c r="H78" s="74"/>
      <c r="I78" s="74"/>
      <c r="J78" s="47"/>
    </row>
    <row r="79" spans="1:10" s="3" customFormat="1">
      <c r="A79" s="23" t="s">
        <v>79</v>
      </c>
      <c r="B79" s="74"/>
      <c r="C79" s="74"/>
      <c r="D79" s="74"/>
      <c r="E79" s="74"/>
      <c r="F79" s="74"/>
      <c r="G79" s="74"/>
      <c r="H79" s="74"/>
      <c r="I79" s="74"/>
      <c r="J79" s="47"/>
    </row>
    <row r="80" spans="1:10" s="3" customFormat="1" ht="11.45" customHeight="1">
      <c r="A80" s="23" t="s">
        <v>80</v>
      </c>
      <c r="B80" s="74"/>
      <c r="C80" s="74"/>
      <c r="D80" s="74"/>
      <c r="E80" s="74"/>
      <c r="F80" s="74"/>
      <c r="G80" s="74"/>
      <c r="H80" s="74"/>
      <c r="I80" s="74"/>
      <c r="J80" s="47"/>
    </row>
    <row r="81" spans="1:10">
      <c r="B81" s="25"/>
      <c r="C81" s="25"/>
      <c r="D81" s="25"/>
      <c r="E81" s="25"/>
      <c r="F81" s="25"/>
      <c r="G81" s="25"/>
      <c r="H81" s="25"/>
      <c r="I81" s="25"/>
      <c r="J81" s="25"/>
    </row>
    <row r="82" spans="1:10">
      <c r="A82" s="23"/>
      <c r="B82" s="74"/>
      <c r="C82" s="74"/>
      <c r="D82" s="74"/>
      <c r="E82" s="74"/>
      <c r="F82" s="74"/>
      <c r="G82" s="74"/>
      <c r="H82" s="74"/>
      <c r="I82" s="74"/>
      <c r="J82" s="25"/>
    </row>
    <row r="83" spans="1:10">
      <c r="A83" s="20"/>
      <c r="B83" s="74"/>
      <c r="C83" s="74"/>
      <c r="D83" s="74"/>
      <c r="E83" s="74"/>
      <c r="F83" s="74"/>
      <c r="G83" s="74"/>
      <c r="H83" s="74"/>
      <c r="I83" s="74"/>
      <c r="J83" s="25"/>
    </row>
  </sheetData>
  <pageMargins left="0.66700000000000004" right="0.66700000000000004" top="0.66700000000000004" bottom="0.72" header="0" footer="0"/>
  <pageSetup scale="82" firstPageNumber="39" orientation="portrait" useFirstPageNumber="1" r:id="rId1"/>
  <headerFooter alignWithMargins="0"/>
  <ignoredErrors>
    <ignoredError sqref="D9:D18 C35:C36 F11:F36 E59:E71" numberStoredAsText="1"/>
    <ignoredError sqref="I42:I46"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O66"/>
  <sheetViews>
    <sheetView showGridLines="0" zoomScaleNormal="100" workbookViewId="0">
      <selection activeCell="A44" sqref="A44"/>
    </sheetView>
  </sheetViews>
  <sheetFormatPr defaultColWidth="9.7109375" defaultRowHeight="12"/>
  <cols>
    <col min="1" max="1" width="6.140625" customWidth="1"/>
    <col min="2" max="13" width="8" customWidth="1"/>
  </cols>
  <sheetData>
    <row r="1" spans="1:13">
      <c r="A1" s="1" t="s">
        <v>285</v>
      </c>
      <c r="B1" s="2"/>
      <c r="C1" s="2"/>
      <c r="D1" s="2"/>
      <c r="E1" s="2"/>
      <c r="F1" s="2"/>
      <c r="G1" s="2"/>
      <c r="H1" s="2"/>
      <c r="I1" s="2"/>
      <c r="J1" s="2"/>
      <c r="K1" s="2"/>
      <c r="L1" s="2"/>
      <c r="M1" s="2"/>
    </row>
    <row r="2" spans="1:13">
      <c r="A2" s="110" t="s">
        <v>2</v>
      </c>
      <c r="B2" s="6" t="s">
        <v>101</v>
      </c>
      <c r="C2" s="6" t="s">
        <v>102</v>
      </c>
      <c r="D2" s="6" t="s">
        <v>103</v>
      </c>
      <c r="E2" s="6" t="s">
        <v>104</v>
      </c>
      <c r="F2" s="6" t="s">
        <v>219</v>
      </c>
      <c r="G2" s="6" t="s">
        <v>106</v>
      </c>
      <c r="H2" s="6" t="s">
        <v>107</v>
      </c>
      <c r="I2" s="6" t="s">
        <v>108</v>
      </c>
      <c r="J2" s="6" t="s">
        <v>109</v>
      </c>
      <c r="K2" s="6" t="s">
        <v>110</v>
      </c>
      <c r="L2" s="6" t="s">
        <v>111</v>
      </c>
      <c r="M2" s="6" t="s">
        <v>112</v>
      </c>
    </row>
    <row r="3" spans="1:13" ht="3.95" customHeight="1">
      <c r="A3" s="111"/>
      <c r="B3" s="8"/>
      <c r="C3" s="8"/>
      <c r="D3" s="8"/>
      <c r="E3" s="8"/>
      <c r="F3" s="8"/>
      <c r="G3" s="8"/>
      <c r="H3" s="8"/>
      <c r="I3" s="8"/>
      <c r="J3" s="8"/>
      <c r="K3" s="8"/>
      <c r="L3" s="8"/>
      <c r="M3" s="8"/>
    </row>
    <row r="4" spans="1:13">
      <c r="A4" s="5"/>
      <c r="B4" s="9" t="s">
        <v>220</v>
      </c>
      <c r="C4" s="10"/>
      <c r="D4" s="10"/>
      <c r="E4" s="10"/>
      <c r="F4" s="78"/>
      <c r="G4" s="10"/>
      <c r="H4" s="10"/>
      <c r="I4" s="10"/>
      <c r="J4" s="10"/>
      <c r="K4" s="10"/>
      <c r="L4" s="10"/>
      <c r="M4" s="10"/>
    </row>
    <row r="5" spans="1:13" ht="3" customHeight="1">
      <c r="A5" s="5"/>
      <c r="B5" s="4"/>
      <c r="C5" s="4"/>
      <c r="D5" s="4"/>
      <c r="E5" s="4"/>
      <c r="F5" s="4"/>
      <c r="G5" s="4"/>
      <c r="H5" s="4"/>
      <c r="I5" s="4"/>
      <c r="J5" s="4"/>
      <c r="K5" s="4"/>
      <c r="L5" s="4"/>
      <c r="M5" s="4"/>
    </row>
    <row r="6" spans="1:13" ht="10.15" customHeight="1">
      <c r="A6" s="112">
        <v>1980</v>
      </c>
      <c r="B6" s="427">
        <v>265</v>
      </c>
      <c r="C6" s="427">
        <v>354</v>
      </c>
      <c r="D6" s="427">
        <v>435</v>
      </c>
      <c r="E6" s="427">
        <v>443</v>
      </c>
      <c r="F6" s="427">
        <v>449</v>
      </c>
      <c r="G6" s="427">
        <v>450</v>
      </c>
      <c r="H6" s="427">
        <v>225</v>
      </c>
      <c r="I6" s="427">
        <v>214</v>
      </c>
      <c r="J6" s="427">
        <v>209</v>
      </c>
      <c r="K6" s="427">
        <v>219</v>
      </c>
      <c r="L6" s="427">
        <v>250</v>
      </c>
      <c r="M6" s="427">
        <v>241</v>
      </c>
    </row>
    <row r="7" spans="1:13" ht="10.15" customHeight="1">
      <c r="A7" s="112">
        <v>1981</v>
      </c>
      <c r="B7" s="427">
        <v>230</v>
      </c>
      <c r="C7" s="427">
        <v>257</v>
      </c>
      <c r="D7" s="427">
        <v>297</v>
      </c>
      <c r="E7" s="427">
        <v>330</v>
      </c>
      <c r="F7" s="427">
        <v>359</v>
      </c>
      <c r="G7" s="427">
        <v>377</v>
      </c>
      <c r="H7" s="427">
        <v>189</v>
      </c>
      <c r="I7" s="427">
        <v>195</v>
      </c>
      <c r="J7" s="427">
        <v>187</v>
      </c>
      <c r="K7" s="427">
        <v>221</v>
      </c>
      <c r="L7" s="427">
        <v>271</v>
      </c>
      <c r="M7" s="427">
        <v>259</v>
      </c>
    </row>
    <row r="8" spans="1:13" ht="10.15" customHeight="1">
      <c r="A8" s="112">
        <v>1982</v>
      </c>
      <c r="B8" s="427">
        <v>250</v>
      </c>
      <c r="C8" s="427">
        <v>302</v>
      </c>
      <c r="D8" s="427">
        <v>320</v>
      </c>
      <c r="E8" s="427">
        <v>293</v>
      </c>
      <c r="F8" s="427">
        <v>392</v>
      </c>
      <c r="G8" s="427">
        <v>636</v>
      </c>
      <c r="H8" s="427">
        <v>201</v>
      </c>
      <c r="I8" s="427">
        <v>171</v>
      </c>
      <c r="J8" s="427">
        <v>185</v>
      </c>
      <c r="K8" s="427">
        <v>215</v>
      </c>
      <c r="L8" s="427">
        <v>304</v>
      </c>
      <c r="M8" s="427">
        <v>328</v>
      </c>
    </row>
    <row r="9" spans="1:13" ht="10.15" customHeight="1">
      <c r="A9" s="112">
        <v>1983</v>
      </c>
      <c r="B9" s="427">
        <v>288</v>
      </c>
      <c r="C9" s="427">
        <v>308</v>
      </c>
      <c r="D9" s="427">
        <v>316</v>
      </c>
      <c r="E9" s="427">
        <v>310</v>
      </c>
      <c r="F9" s="427">
        <v>320</v>
      </c>
      <c r="G9" s="427">
        <v>324</v>
      </c>
      <c r="H9" s="428" t="s">
        <v>286</v>
      </c>
      <c r="I9" s="427">
        <v>226</v>
      </c>
      <c r="J9" s="427">
        <v>233</v>
      </c>
      <c r="K9" s="427">
        <v>260</v>
      </c>
      <c r="L9" s="427">
        <v>249</v>
      </c>
      <c r="M9" s="427">
        <v>250</v>
      </c>
    </row>
    <row r="10" spans="1:13" ht="10.15" customHeight="1">
      <c r="A10" s="112">
        <v>1984</v>
      </c>
      <c r="B10" s="427">
        <v>195</v>
      </c>
      <c r="C10" s="427">
        <v>197</v>
      </c>
      <c r="D10" s="427">
        <v>152</v>
      </c>
      <c r="E10" s="427">
        <v>136</v>
      </c>
      <c r="F10" s="427">
        <v>95</v>
      </c>
      <c r="G10" s="427">
        <v>115</v>
      </c>
      <c r="H10" s="428" t="s">
        <v>286</v>
      </c>
      <c r="I10" s="427">
        <v>173</v>
      </c>
      <c r="J10" s="427">
        <v>233</v>
      </c>
      <c r="K10" s="427">
        <v>282</v>
      </c>
      <c r="L10" s="427">
        <v>307</v>
      </c>
      <c r="M10" s="427">
        <v>335</v>
      </c>
    </row>
    <row r="11" spans="1:13" ht="10.15" customHeight="1">
      <c r="A11" s="112">
        <v>1985</v>
      </c>
      <c r="B11" s="427">
        <v>333</v>
      </c>
      <c r="C11" s="427">
        <v>350</v>
      </c>
      <c r="D11" s="427">
        <v>378</v>
      </c>
      <c r="E11" s="427">
        <v>440</v>
      </c>
      <c r="F11" s="427">
        <v>481</v>
      </c>
      <c r="G11" s="427">
        <v>550</v>
      </c>
      <c r="H11" s="427">
        <v>330</v>
      </c>
      <c r="I11" s="427">
        <v>301</v>
      </c>
      <c r="J11" s="427">
        <v>259</v>
      </c>
      <c r="K11" s="427">
        <v>354</v>
      </c>
      <c r="L11" s="427">
        <v>325</v>
      </c>
      <c r="M11" s="427">
        <v>336</v>
      </c>
    </row>
    <row r="12" spans="1:13" ht="3" customHeight="1">
      <c r="A12" s="112"/>
      <c r="B12" s="427"/>
      <c r="C12" s="427"/>
      <c r="D12" s="427"/>
      <c r="E12" s="427"/>
      <c r="F12" s="427"/>
      <c r="G12" s="427"/>
      <c r="H12" s="427"/>
      <c r="I12" s="427"/>
      <c r="J12" s="427"/>
      <c r="K12" s="427"/>
      <c r="L12" s="427"/>
      <c r="M12" s="427"/>
    </row>
    <row r="13" spans="1:13" ht="10.15" customHeight="1">
      <c r="A13" s="112">
        <v>1986</v>
      </c>
      <c r="B13" s="427">
        <v>354</v>
      </c>
      <c r="C13" s="427">
        <v>379</v>
      </c>
      <c r="D13" s="427">
        <v>420</v>
      </c>
      <c r="E13" s="427">
        <v>456</v>
      </c>
      <c r="F13" s="427">
        <v>670</v>
      </c>
      <c r="G13" s="427">
        <v>751</v>
      </c>
      <c r="H13" s="427">
        <v>340</v>
      </c>
      <c r="I13" s="427">
        <v>360</v>
      </c>
      <c r="J13" s="427">
        <v>313</v>
      </c>
      <c r="K13" s="427">
        <v>403</v>
      </c>
      <c r="L13" s="427">
        <v>363</v>
      </c>
      <c r="M13" s="427">
        <v>352</v>
      </c>
    </row>
    <row r="14" spans="1:13" ht="10.15" customHeight="1">
      <c r="A14" s="112">
        <v>1987</v>
      </c>
      <c r="B14" s="427">
        <v>373</v>
      </c>
      <c r="C14" s="427">
        <v>366</v>
      </c>
      <c r="D14" s="427">
        <v>363</v>
      </c>
      <c r="E14" s="427">
        <v>325</v>
      </c>
      <c r="F14" s="427">
        <v>337</v>
      </c>
      <c r="G14" s="427">
        <v>368</v>
      </c>
      <c r="H14" s="427">
        <v>270</v>
      </c>
      <c r="I14" s="427">
        <v>206</v>
      </c>
      <c r="J14" s="427">
        <v>234</v>
      </c>
      <c r="K14" s="427">
        <v>213</v>
      </c>
      <c r="L14" s="427">
        <v>190</v>
      </c>
      <c r="M14" s="427">
        <v>145</v>
      </c>
    </row>
    <row r="15" spans="1:13" ht="10.15" customHeight="1">
      <c r="A15" s="112">
        <v>1988</v>
      </c>
      <c r="B15" s="427">
        <v>144</v>
      </c>
      <c r="C15" s="427">
        <v>212</v>
      </c>
      <c r="D15" s="427">
        <v>227</v>
      </c>
      <c r="E15" s="427">
        <v>249</v>
      </c>
      <c r="F15" s="427">
        <v>437</v>
      </c>
      <c r="G15" s="427">
        <v>527</v>
      </c>
      <c r="H15" s="427">
        <v>365</v>
      </c>
      <c r="I15" s="427">
        <v>327</v>
      </c>
      <c r="J15" s="427">
        <v>381</v>
      </c>
      <c r="K15" s="427">
        <v>396</v>
      </c>
      <c r="L15" s="427">
        <v>348</v>
      </c>
      <c r="M15" s="427">
        <v>310</v>
      </c>
    </row>
    <row r="16" spans="1:13" ht="10.15" customHeight="1">
      <c r="A16" s="112">
        <v>1989</v>
      </c>
      <c r="B16" s="427">
        <v>336</v>
      </c>
      <c r="C16" s="427">
        <v>362</v>
      </c>
      <c r="D16" s="427">
        <v>368</v>
      </c>
      <c r="E16" s="427">
        <v>350</v>
      </c>
      <c r="F16" s="427">
        <v>397</v>
      </c>
      <c r="G16" s="427">
        <v>491</v>
      </c>
      <c r="H16" s="427">
        <v>375</v>
      </c>
      <c r="I16" s="427">
        <v>295</v>
      </c>
      <c r="J16" s="427">
        <v>331</v>
      </c>
      <c r="K16" s="427">
        <v>347</v>
      </c>
      <c r="L16" s="427">
        <v>299</v>
      </c>
      <c r="M16" s="427">
        <v>285</v>
      </c>
    </row>
    <row r="17" spans="1:15" ht="10.15" customHeight="1">
      <c r="A17" s="112">
        <v>1990</v>
      </c>
      <c r="B17" s="427">
        <v>303</v>
      </c>
      <c r="C17" s="427">
        <v>345</v>
      </c>
      <c r="D17" s="427">
        <v>357</v>
      </c>
      <c r="E17" s="427">
        <v>370</v>
      </c>
      <c r="F17" s="427">
        <v>438</v>
      </c>
      <c r="G17" s="427">
        <v>589</v>
      </c>
      <c r="H17" s="427">
        <v>410</v>
      </c>
      <c r="I17" s="427">
        <v>273</v>
      </c>
      <c r="J17" s="427">
        <v>326</v>
      </c>
      <c r="K17" s="427">
        <v>332</v>
      </c>
      <c r="L17" s="427">
        <v>358</v>
      </c>
      <c r="M17" s="427">
        <v>342</v>
      </c>
    </row>
    <row r="18" spans="1:15" ht="10.15" customHeight="1">
      <c r="A18" s="112">
        <v>1991</v>
      </c>
      <c r="B18" s="427">
        <v>345</v>
      </c>
      <c r="C18" s="427">
        <v>377</v>
      </c>
      <c r="D18" s="427">
        <v>389</v>
      </c>
      <c r="E18" s="427">
        <v>402</v>
      </c>
      <c r="F18" s="427">
        <v>494</v>
      </c>
      <c r="G18" s="427">
        <v>793</v>
      </c>
      <c r="H18" s="427">
        <v>300</v>
      </c>
      <c r="I18" s="427">
        <v>342</v>
      </c>
      <c r="J18" s="427">
        <v>358</v>
      </c>
      <c r="K18" s="427">
        <v>399</v>
      </c>
      <c r="L18" s="427">
        <v>428</v>
      </c>
      <c r="M18" s="427">
        <v>414</v>
      </c>
    </row>
    <row r="19" spans="1:15" ht="3" customHeight="1">
      <c r="A19" s="112"/>
      <c r="B19" s="427"/>
      <c r="C19" s="427"/>
      <c r="D19" s="427"/>
      <c r="E19" s="427"/>
      <c r="F19" s="427"/>
      <c r="G19" s="427"/>
      <c r="H19" s="427"/>
      <c r="I19" s="427"/>
      <c r="J19" s="427"/>
      <c r="K19" s="427"/>
      <c r="L19" s="427"/>
      <c r="M19" s="427"/>
    </row>
    <row r="20" spans="1:15" ht="10.15" customHeight="1">
      <c r="A20" s="112">
        <v>1992</v>
      </c>
      <c r="B20" s="427">
        <v>377</v>
      </c>
      <c r="C20" s="427">
        <v>383</v>
      </c>
      <c r="D20" s="427">
        <v>381</v>
      </c>
      <c r="E20" s="427">
        <v>394</v>
      </c>
      <c r="F20" s="427">
        <v>459</v>
      </c>
      <c r="G20" s="428" t="s">
        <v>286</v>
      </c>
      <c r="H20" s="427">
        <v>300</v>
      </c>
      <c r="I20" s="427">
        <v>273</v>
      </c>
      <c r="J20" s="427">
        <v>364</v>
      </c>
      <c r="K20" s="427">
        <v>390</v>
      </c>
      <c r="L20" s="427">
        <v>433</v>
      </c>
      <c r="M20" s="427">
        <v>391</v>
      </c>
    </row>
    <row r="21" spans="1:15" ht="10.15" customHeight="1">
      <c r="A21" s="112">
        <v>1993</v>
      </c>
      <c r="B21" s="427">
        <v>370</v>
      </c>
      <c r="C21" s="427">
        <v>417</v>
      </c>
      <c r="D21" s="427">
        <v>412</v>
      </c>
      <c r="E21" s="427">
        <v>429</v>
      </c>
      <c r="F21" s="427">
        <v>505</v>
      </c>
      <c r="G21" s="427">
        <v>538</v>
      </c>
      <c r="H21" s="427">
        <v>390</v>
      </c>
      <c r="I21" s="427">
        <v>344</v>
      </c>
      <c r="J21" s="427">
        <v>366</v>
      </c>
      <c r="K21" s="427">
        <v>350</v>
      </c>
      <c r="L21" s="427">
        <v>330</v>
      </c>
      <c r="M21" s="427">
        <v>281</v>
      </c>
    </row>
    <row r="22" spans="1:15" ht="10.15" customHeight="1">
      <c r="A22" s="112">
        <v>1994</v>
      </c>
      <c r="B22" s="427">
        <v>235</v>
      </c>
      <c r="C22" s="427">
        <v>220</v>
      </c>
      <c r="D22" s="427">
        <v>202</v>
      </c>
      <c r="E22" s="427">
        <v>182</v>
      </c>
      <c r="F22" s="427">
        <v>172</v>
      </c>
      <c r="G22" s="427">
        <v>175</v>
      </c>
      <c r="H22" s="427">
        <v>148</v>
      </c>
      <c r="I22" s="427">
        <v>170</v>
      </c>
      <c r="J22" s="427">
        <v>278</v>
      </c>
      <c r="K22" s="427">
        <v>248</v>
      </c>
      <c r="L22" s="427">
        <v>271</v>
      </c>
      <c r="M22" s="427">
        <v>253</v>
      </c>
    </row>
    <row r="23" spans="1:15" ht="10.15" customHeight="1">
      <c r="A23" s="112">
        <v>1995</v>
      </c>
      <c r="B23" s="429">
        <v>222</v>
      </c>
      <c r="C23" s="429">
        <v>288</v>
      </c>
      <c r="D23" s="429">
        <v>346</v>
      </c>
      <c r="E23" s="429">
        <v>374</v>
      </c>
      <c r="F23" s="429">
        <v>354</v>
      </c>
      <c r="G23" s="429">
        <v>340</v>
      </c>
      <c r="H23" s="429">
        <v>358</v>
      </c>
      <c r="I23" s="429">
        <v>332</v>
      </c>
      <c r="J23" s="429">
        <v>374</v>
      </c>
      <c r="K23" s="429">
        <v>354</v>
      </c>
      <c r="L23" s="429">
        <v>351</v>
      </c>
      <c r="M23" s="429">
        <v>324</v>
      </c>
    </row>
    <row r="24" spans="1:15" ht="10.15" customHeight="1">
      <c r="A24" s="77">
        <v>1996</v>
      </c>
      <c r="B24" s="430">
        <v>297</v>
      </c>
      <c r="C24" s="430">
        <v>301</v>
      </c>
      <c r="D24" s="430">
        <v>316</v>
      </c>
      <c r="E24" s="430">
        <v>313</v>
      </c>
      <c r="F24" s="430">
        <v>367</v>
      </c>
      <c r="G24" s="430">
        <v>584</v>
      </c>
      <c r="H24" s="430">
        <v>450</v>
      </c>
      <c r="I24" s="430">
        <v>383</v>
      </c>
      <c r="J24" s="431">
        <v>471</v>
      </c>
      <c r="K24" s="430">
        <v>505</v>
      </c>
      <c r="L24" s="430">
        <v>597</v>
      </c>
      <c r="M24" s="430">
        <v>561</v>
      </c>
    </row>
    <row r="25" spans="1:15" ht="10.15" customHeight="1">
      <c r="A25" s="77">
        <v>1997</v>
      </c>
      <c r="B25" s="430">
        <v>557</v>
      </c>
      <c r="C25" s="430">
        <v>519</v>
      </c>
      <c r="D25" s="430">
        <v>461</v>
      </c>
      <c r="E25" s="430">
        <v>454</v>
      </c>
      <c r="F25" s="430">
        <v>503</v>
      </c>
      <c r="G25" s="430">
        <v>568</v>
      </c>
      <c r="H25" s="430">
        <v>325</v>
      </c>
      <c r="I25" s="430">
        <v>351</v>
      </c>
      <c r="J25" s="431">
        <v>368</v>
      </c>
      <c r="K25" s="430">
        <v>361</v>
      </c>
      <c r="L25" s="430">
        <v>352</v>
      </c>
      <c r="M25" s="430">
        <v>305</v>
      </c>
    </row>
    <row r="26" spans="1:15" ht="3" customHeight="1">
      <c r="A26" s="77"/>
      <c r="B26" s="430"/>
      <c r="C26" s="430"/>
      <c r="D26" s="430"/>
      <c r="E26" s="430"/>
      <c r="F26" s="430"/>
      <c r="G26" s="430"/>
      <c r="H26" s="430"/>
      <c r="I26" s="430"/>
      <c r="J26" s="431"/>
      <c r="K26" s="430"/>
      <c r="L26" s="430"/>
      <c r="M26" s="430"/>
    </row>
    <row r="27" spans="1:15" ht="10.15" customHeight="1">
      <c r="A27" s="77" t="s">
        <v>114</v>
      </c>
      <c r="B27" s="430">
        <v>269</v>
      </c>
      <c r="C27" s="430">
        <v>272</v>
      </c>
      <c r="D27" s="430">
        <v>272</v>
      </c>
      <c r="E27" s="430">
        <v>332</v>
      </c>
      <c r="F27" s="430">
        <v>385</v>
      </c>
      <c r="G27" s="430">
        <v>425</v>
      </c>
      <c r="H27" s="430">
        <v>365</v>
      </c>
      <c r="I27" s="430">
        <v>396</v>
      </c>
      <c r="J27" s="431">
        <v>422</v>
      </c>
      <c r="K27" s="430">
        <v>392</v>
      </c>
      <c r="L27" s="430">
        <v>352</v>
      </c>
      <c r="M27" s="430">
        <v>314</v>
      </c>
      <c r="O27" s="432"/>
    </row>
    <row r="28" spans="1:15" ht="10.15" customHeight="1">
      <c r="A28" s="77" t="s">
        <v>115</v>
      </c>
      <c r="B28" s="430">
        <v>347</v>
      </c>
      <c r="C28" s="430">
        <v>350</v>
      </c>
      <c r="D28" s="430">
        <v>327</v>
      </c>
      <c r="E28" s="430">
        <v>332</v>
      </c>
      <c r="F28" s="430">
        <v>324</v>
      </c>
      <c r="G28" s="430">
        <v>388</v>
      </c>
      <c r="H28" s="430">
        <v>200</v>
      </c>
      <c r="I28" s="430">
        <v>185</v>
      </c>
      <c r="J28" s="431">
        <v>330</v>
      </c>
      <c r="K28" s="430">
        <v>505</v>
      </c>
      <c r="L28" s="430">
        <v>532</v>
      </c>
      <c r="M28" s="430">
        <v>521</v>
      </c>
      <c r="O28" s="432"/>
    </row>
    <row r="29" spans="1:15" ht="10.15" customHeight="1">
      <c r="A29" s="111">
        <v>2000</v>
      </c>
      <c r="B29" s="430">
        <v>489</v>
      </c>
      <c r="C29" s="430">
        <v>458</v>
      </c>
      <c r="D29" s="430">
        <v>340</v>
      </c>
      <c r="E29" s="430">
        <v>344</v>
      </c>
      <c r="F29" s="430">
        <v>272</v>
      </c>
      <c r="G29" s="430">
        <v>235</v>
      </c>
      <c r="H29" s="430">
        <v>233</v>
      </c>
      <c r="I29" s="430">
        <v>249</v>
      </c>
      <c r="J29" s="431">
        <v>315</v>
      </c>
      <c r="K29" s="430">
        <v>403</v>
      </c>
      <c r="L29" s="430">
        <v>339</v>
      </c>
      <c r="M29" s="430">
        <v>347</v>
      </c>
      <c r="O29" s="432"/>
    </row>
    <row r="30" spans="1:15" ht="10.15" customHeight="1">
      <c r="A30" s="111">
        <v>2001</v>
      </c>
      <c r="B30" s="430">
        <v>313</v>
      </c>
      <c r="C30" s="430">
        <v>252</v>
      </c>
      <c r="D30" s="430">
        <v>296</v>
      </c>
      <c r="E30" s="430">
        <v>337</v>
      </c>
      <c r="F30" s="430">
        <v>417</v>
      </c>
      <c r="G30" s="428" t="s">
        <v>286</v>
      </c>
      <c r="H30" s="430">
        <v>345</v>
      </c>
      <c r="I30" s="430">
        <v>338</v>
      </c>
      <c r="J30" s="431">
        <v>391</v>
      </c>
      <c r="K30" s="430">
        <v>380</v>
      </c>
      <c r="L30" s="430">
        <v>356</v>
      </c>
      <c r="M30" s="430">
        <v>339</v>
      </c>
      <c r="O30" s="432"/>
    </row>
    <row r="31" spans="1:15" ht="10.15" customHeight="1">
      <c r="A31" s="111">
        <v>2002</v>
      </c>
      <c r="B31" s="430">
        <v>301</v>
      </c>
      <c r="C31" s="430">
        <v>288</v>
      </c>
      <c r="D31" s="430">
        <v>286</v>
      </c>
      <c r="E31" s="430">
        <v>283</v>
      </c>
      <c r="F31" s="430">
        <v>272</v>
      </c>
      <c r="G31" s="430">
        <v>270</v>
      </c>
      <c r="H31" s="430">
        <v>322</v>
      </c>
      <c r="I31" s="430">
        <v>316</v>
      </c>
      <c r="J31" s="431">
        <v>366</v>
      </c>
      <c r="K31" s="430">
        <v>419</v>
      </c>
      <c r="L31" s="430">
        <v>402</v>
      </c>
      <c r="M31" s="430">
        <v>398</v>
      </c>
      <c r="O31" s="432"/>
    </row>
    <row r="32" spans="1:15" ht="10.15" customHeight="1">
      <c r="A32" s="111">
        <v>2003</v>
      </c>
      <c r="B32" s="430">
        <v>333</v>
      </c>
      <c r="C32" s="430">
        <v>322</v>
      </c>
      <c r="D32" s="430">
        <v>318</v>
      </c>
      <c r="E32" s="430">
        <v>316</v>
      </c>
      <c r="F32" s="430">
        <v>319</v>
      </c>
      <c r="G32" s="428" t="s">
        <v>286</v>
      </c>
      <c r="H32" s="430">
        <v>335</v>
      </c>
      <c r="I32" s="430">
        <v>272</v>
      </c>
      <c r="J32" s="431">
        <v>293</v>
      </c>
      <c r="K32" s="430">
        <v>412</v>
      </c>
      <c r="L32" s="430">
        <v>387</v>
      </c>
      <c r="M32" s="430">
        <v>384</v>
      </c>
      <c r="O32" s="432"/>
    </row>
    <row r="33" spans="1:15" ht="3" customHeight="1">
      <c r="A33" s="111"/>
      <c r="B33" s="430"/>
      <c r="C33" s="430"/>
      <c r="D33" s="430"/>
      <c r="E33" s="430"/>
      <c r="F33" s="430"/>
      <c r="G33" s="428"/>
      <c r="H33" s="430"/>
      <c r="I33" s="430"/>
      <c r="J33" s="431"/>
      <c r="K33" s="430"/>
      <c r="L33" s="430"/>
      <c r="M33" s="430"/>
      <c r="O33" s="432"/>
    </row>
    <row r="34" spans="1:15" ht="10.15" customHeight="1">
      <c r="A34" s="111">
        <v>2004</v>
      </c>
      <c r="B34" s="430">
        <v>352</v>
      </c>
      <c r="C34" s="430">
        <v>332</v>
      </c>
      <c r="D34" s="430">
        <v>336</v>
      </c>
      <c r="E34" s="430">
        <v>359</v>
      </c>
      <c r="F34" s="430">
        <v>443</v>
      </c>
      <c r="G34" s="428" t="s">
        <v>286</v>
      </c>
      <c r="H34" s="430">
        <v>325</v>
      </c>
      <c r="I34" s="430">
        <v>381</v>
      </c>
      <c r="J34" s="431">
        <v>390</v>
      </c>
      <c r="K34" s="430">
        <v>432</v>
      </c>
      <c r="L34" s="430">
        <v>434</v>
      </c>
      <c r="M34" s="430">
        <v>437</v>
      </c>
      <c r="O34" s="432"/>
    </row>
    <row r="35" spans="1:15" ht="10.15" customHeight="1">
      <c r="A35" s="111">
        <v>2005</v>
      </c>
      <c r="B35" s="430">
        <v>445</v>
      </c>
      <c r="C35" s="430">
        <v>465</v>
      </c>
      <c r="D35" s="430">
        <v>458</v>
      </c>
      <c r="E35" s="430">
        <v>465</v>
      </c>
      <c r="F35" s="430">
        <v>482</v>
      </c>
      <c r="G35" s="430">
        <v>513</v>
      </c>
      <c r="H35" s="430">
        <v>639</v>
      </c>
      <c r="I35" s="430">
        <v>583</v>
      </c>
      <c r="J35" s="431">
        <v>541</v>
      </c>
      <c r="K35" s="430">
        <v>440</v>
      </c>
      <c r="L35" s="430">
        <v>451</v>
      </c>
      <c r="M35" s="430">
        <v>423</v>
      </c>
      <c r="O35" s="432"/>
    </row>
    <row r="36" spans="1:15" ht="10.15" customHeight="1">
      <c r="A36" s="111">
        <v>2006</v>
      </c>
      <c r="B36" s="430">
        <v>404</v>
      </c>
      <c r="C36" s="430">
        <v>392</v>
      </c>
      <c r="D36" s="430">
        <v>339</v>
      </c>
      <c r="E36" s="430">
        <v>355</v>
      </c>
      <c r="F36" s="430">
        <v>419</v>
      </c>
      <c r="G36" s="430">
        <v>596</v>
      </c>
      <c r="H36" s="430">
        <v>759</v>
      </c>
      <c r="I36" s="430">
        <v>286</v>
      </c>
      <c r="J36" s="431">
        <v>288</v>
      </c>
      <c r="K36" s="430">
        <v>568</v>
      </c>
      <c r="L36" s="430">
        <v>573</v>
      </c>
      <c r="M36" s="430">
        <v>563</v>
      </c>
    </row>
    <row r="37" spans="1:15" ht="10.15" customHeight="1">
      <c r="A37" s="111">
        <v>2007</v>
      </c>
      <c r="B37" s="430">
        <v>560</v>
      </c>
      <c r="C37" s="430">
        <v>552</v>
      </c>
      <c r="D37" s="430">
        <v>537</v>
      </c>
      <c r="E37" s="430">
        <v>527</v>
      </c>
      <c r="F37" s="430">
        <v>525</v>
      </c>
      <c r="G37" s="430">
        <v>654</v>
      </c>
      <c r="H37" s="430">
        <v>584</v>
      </c>
      <c r="I37" s="430">
        <v>374</v>
      </c>
      <c r="J37" s="431">
        <v>380</v>
      </c>
      <c r="K37" s="430">
        <v>526</v>
      </c>
      <c r="L37" s="430">
        <v>514</v>
      </c>
      <c r="M37" s="430">
        <v>557</v>
      </c>
    </row>
    <row r="38" spans="1:15" ht="10.15" customHeight="1">
      <c r="A38" s="111">
        <v>2008</v>
      </c>
      <c r="B38" s="430">
        <v>539</v>
      </c>
      <c r="C38" s="430">
        <v>473</v>
      </c>
      <c r="D38" s="430">
        <v>452</v>
      </c>
      <c r="E38" s="430">
        <v>462</v>
      </c>
      <c r="F38" s="430">
        <v>518</v>
      </c>
      <c r="G38" s="430">
        <v>642</v>
      </c>
      <c r="H38" s="430">
        <v>638</v>
      </c>
      <c r="I38" s="430">
        <v>546</v>
      </c>
      <c r="J38" s="431">
        <v>543</v>
      </c>
      <c r="K38" s="430">
        <v>628</v>
      </c>
      <c r="L38" s="430">
        <v>582</v>
      </c>
      <c r="M38" s="430">
        <v>574</v>
      </c>
    </row>
    <row r="39" spans="1:15" ht="10.15" customHeight="1">
      <c r="A39" s="111">
        <v>2009</v>
      </c>
      <c r="B39" s="430">
        <v>381</v>
      </c>
      <c r="C39" s="430">
        <v>368</v>
      </c>
      <c r="D39" s="430">
        <v>350</v>
      </c>
      <c r="E39" s="430">
        <v>426</v>
      </c>
      <c r="F39" s="430">
        <v>533</v>
      </c>
      <c r="G39" s="430">
        <v>640</v>
      </c>
      <c r="H39" s="430">
        <v>537</v>
      </c>
      <c r="I39" s="430">
        <v>424</v>
      </c>
      <c r="J39" s="431">
        <v>383</v>
      </c>
      <c r="K39" s="430">
        <v>481</v>
      </c>
      <c r="L39" s="430">
        <v>449</v>
      </c>
      <c r="M39" s="430">
        <v>398</v>
      </c>
    </row>
    <row r="40" spans="1:15" ht="10.15" customHeight="1">
      <c r="A40" s="111">
        <v>2010</v>
      </c>
      <c r="B40" s="430">
        <v>639</v>
      </c>
      <c r="C40" s="430">
        <v>636</v>
      </c>
      <c r="D40" s="430">
        <v>625</v>
      </c>
      <c r="E40" s="430">
        <v>599</v>
      </c>
      <c r="F40" s="430">
        <v>571</v>
      </c>
      <c r="G40" s="430">
        <v>565</v>
      </c>
      <c r="H40" s="430">
        <v>719</v>
      </c>
      <c r="I40" s="430">
        <v>555</v>
      </c>
      <c r="J40" s="431">
        <v>550</v>
      </c>
      <c r="K40" s="430">
        <v>622</v>
      </c>
      <c r="L40" s="430">
        <v>548</v>
      </c>
      <c r="M40" s="430">
        <v>587</v>
      </c>
    </row>
    <row r="41" spans="1:15" ht="10.15" customHeight="1">
      <c r="A41" s="111">
        <v>2011</v>
      </c>
      <c r="B41" s="430">
        <v>428</v>
      </c>
      <c r="C41" s="430">
        <v>386</v>
      </c>
      <c r="D41" s="430">
        <v>301</v>
      </c>
      <c r="E41" s="430">
        <v>286</v>
      </c>
      <c r="F41" s="430">
        <v>353</v>
      </c>
      <c r="G41" s="430">
        <v>594</v>
      </c>
      <c r="H41" s="430">
        <v>561</v>
      </c>
      <c r="I41" s="430">
        <v>576</v>
      </c>
      <c r="J41" s="431">
        <v>483</v>
      </c>
      <c r="K41" s="430">
        <v>511</v>
      </c>
      <c r="L41" s="430">
        <v>494</v>
      </c>
      <c r="M41" s="430">
        <v>453</v>
      </c>
    </row>
    <row r="42" spans="1:15" ht="10.15" customHeight="1">
      <c r="A42" s="111">
        <v>2012</v>
      </c>
      <c r="B42" s="430">
        <v>774</v>
      </c>
      <c r="C42" s="430">
        <v>778</v>
      </c>
      <c r="D42" s="430">
        <v>753</v>
      </c>
      <c r="E42" s="433" t="s">
        <v>116</v>
      </c>
      <c r="F42" s="433" t="s">
        <v>116</v>
      </c>
      <c r="G42" s="433" t="s">
        <v>116</v>
      </c>
      <c r="H42" s="430">
        <v>687</v>
      </c>
      <c r="I42" s="430">
        <v>581</v>
      </c>
      <c r="J42" s="431">
        <v>600</v>
      </c>
      <c r="K42" s="430">
        <v>692</v>
      </c>
      <c r="L42" s="430">
        <v>686</v>
      </c>
      <c r="M42" s="430">
        <v>713</v>
      </c>
    </row>
    <row r="43" spans="1:15" ht="10.15" customHeight="1">
      <c r="A43" s="111">
        <v>2013</v>
      </c>
      <c r="B43" s="433" t="s">
        <v>116</v>
      </c>
      <c r="C43" s="433" t="s">
        <v>116</v>
      </c>
      <c r="D43" s="433" t="s">
        <v>116</v>
      </c>
      <c r="E43" s="434">
        <v>591</v>
      </c>
      <c r="F43" s="434">
        <v>673</v>
      </c>
      <c r="G43" s="434">
        <v>893</v>
      </c>
      <c r="H43" s="433" t="s">
        <v>116</v>
      </c>
      <c r="I43" s="433" t="s">
        <v>116</v>
      </c>
      <c r="J43" s="433" t="s">
        <v>116</v>
      </c>
      <c r="K43" s="433" t="s">
        <v>116</v>
      </c>
      <c r="L43" s="433" t="s">
        <v>116</v>
      </c>
      <c r="M43" s="433" t="s">
        <v>116</v>
      </c>
    </row>
    <row r="44" spans="1:15" ht="10.15" customHeight="1">
      <c r="A44" s="111">
        <v>2014</v>
      </c>
      <c r="B44" s="434">
        <v>725</v>
      </c>
      <c r="C44" s="434">
        <v>729</v>
      </c>
      <c r="D44" s="434">
        <v>652</v>
      </c>
      <c r="E44" s="434">
        <v>611</v>
      </c>
      <c r="F44" s="434">
        <v>620</v>
      </c>
      <c r="G44" s="434">
        <v>633</v>
      </c>
      <c r="H44" s="434">
        <v>622</v>
      </c>
      <c r="I44" s="434">
        <v>531</v>
      </c>
      <c r="J44" s="434">
        <v>631</v>
      </c>
      <c r="K44" s="434">
        <v>696</v>
      </c>
      <c r="L44" s="434">
        <v>692</v>
      </c>
      <c r="M44" s="434">
        <v>704</v>
      </c>
    </row>
    <row r="45" spans="1:15" ht="10.15" customHeight="1">
      <c r="A45" s="111">
        <v>2015</v>
      </c>
      <c r="B45" s="430">
        <v>844</v>
      </c>
      <c r="C45" s="430">
        <v>781</v>
      </c>
      <c r="D45" s="430">
        <v>747</v>
      </c>
      <c r="E45" s="430">
        <v>794</v>
      </c>
      <c r="F45" s="430">
        <v>914</v>
      </c>
      <c r="G45" s="481">
        <v>633</v>
      </c>
      <c r="H45" s="481">
        <v>640</v>
      </c>
      <c r="I45" s="481">
        <v>718</v>
      </c>
      <c r="J45" s="481">
        <v>703</v>
      </c>
      <c r="K45" s="433">
        <v>748</v>
      </c>
      <c r="L45" s="430">
        <v>778</v>
      </c>
      <c r="M45" s="430">
        <v>813</v>
      </c>
    </row>
    <row r="46" spans="1:15" ht="10.15" customHeight="1">
      <c r="A46" s="111">
        <v>2016</v>
      </c>
      <c r="B46" s="430">
        <v>782</v>
      </c>
      <c r="C46" s="430">
        <v>806</v>
      </c>
      <c r="D46" s="430">
        <v>722</v>
      </c>
      <c r="E46" s="430">
        <v>668</v>
      </c>
      <c r="F46" s="430">
        <v>914</v>
      </c>
      <c r="G46" s="481">
        <v>1050</v>
      </c>
      <c r="H46" s="481">
        <v>810</v>
      </c>
      <c r="I46" s="481">
        <v>810</v>
      </c>
      <c r="J46" s="481">
        <v>816</v>
      </c>
      <c r="K46" s="433">
        <v>829</v>
      </c>
      <c r="L46" s="430">
        <v>787</v>
      </c>
      <c r="M46" s="430">
        <v>756</v>
      </c>
    </row>
    <row r="47" spans="1:15" ht="10.15" customHeight="1">
      <c r="A47" s="111">
        <v>2017</v>
      </c>
      <c r="B47" s="430">
        <v>782</v>
      </c>
      <c r="C47" s="430">
        <v>806</v>
      </c>
      <c r="D47" s="430">
        <v>722</v>
      </c>
      <c r="E47" s="430">
        <v>668</v>
      </c>
      <c r="F47" s="430">
        <v>694</v>
      </c>
      <c r="G47" s="481">
        <v>734</v>
      </c>
      <c r="H47" s="481">
        <v>631</v>
      </c>
      <c r="I47" s="481">
        <v>764</v>
      </c>
      <c r="J47" s="481">
        <v>829</v>
      </c>
      <c r="K47" s="433">
        <v>848</v>
      </c>
      <c r="L47" s="430">
        <v>832</v>
      </c>
      <c r="M47" s="430">
        <v>888</v>
      </c>
    </row>
    <row r="48" spans="1:15" ht="10.15" customHeight="1">
      <c r="A48" s="111">
        <v>2018</v>
      </c>
      <c r="B48" s="430">
        <v>879</v>
      </c>
      <c r="C48" s="430">
        <v>857</v>
      </c>
      <c r="D48" s="430">
        <v>779</v>
      </c>
      <c r="E48" s="430">
        <v>677</v>
      </c>
      <c r="F48" s="430">
        <v>680</v>
      </c>
      <c r="G48" s="481">
        <v>798</v>
      </c>
      <c r="H48" s="481">
        <v>788</v>
      </c>
      <c r="I48" s="481">
        <v>688</v>
      </c>
      <c r="J48" s="481">
        <v>660</v>
      </c>
      <c r="K48" s="433">
        <v>663</v>
      </c>
      <c r="L48" s="430">
        <v>616</v>
      </c>
      <c r="M48" s="430">
        <v>614</v>
      </c>
    </row>
    <row r="49" spans="1:13" ht="10.15" customHeight="1">
      <c r="A49" s="124">
        <v>2019</v>
      </c>
      <c r="B49" s="435">
        <v>574</v>
      </c>
      <c r="C49" s="435">
        <v>561</v>
      </c>
      <c r="D49" s="435">
        <v>539</v>
      </c>
      <c r="E49" s="435">
        <v>545</v>
      </c>
      <c r="F49" s="435">
        <v>620</v>
      </c>
      <c r="G49" s="436">
        <v>731</v>
      </c>
      <c r="H49" s="436">
        <v>781</v>
      </c>
      <c r="I49" s="436">
        <v>696</v>
      </c>
      <c r="J49" s="436"/>
      <c r="K49" s="437"/>
      <c r="L49" s="435"/>
      <c r="M49" s="435"/>
    </row>
    <row r="50" spans="1:13" ht="10.35" customHeight="1">
      <c r="A50" s="20" t="s">
        <v>287</v>
      </c>
      <c r="B50" s="4"/>
      <c r="C50" s="4"/>
      <c r="D50" s="4"/>
      <c r="E50" s="4"/>
      <c r="F50" s="4"/>
      <c r="G50" s="4"/>
      <c r="H50" s="4"/>
      <c r="I50" s="4"/>
      <c r="J50" s="4"/>
      <c r="K50" s="4"/>
      <c r="L50" s="4"/>
      <c r="M50" s="4"/>
    </row>
    <row r="51" spans="1:13" ht="10.35" customHeight="1">
      <c r="A51" s="20" t="s">
        <v>288</v>
      </c>
      <c r="B51" s="4"/>
      <c r="C51" s="4"/>
      <c r="D51" s="4"/>
      <c r="E51" s="4"/>
      <c r="F51" s="4"/>
      <c r="G51" s="4"/>
      <c r="H51" s="4"/>
      <c r="I51" s="4"/>
      <c r="J51" s="4"/>
      <c r="K51" s="4"/>
      <c r="L51" s="4"/>
      <c r="M51" s="4"/>
    </row>
    <row r="52" spans="1:13" ht="10.35" customHeight="1">
      <c r="A52" s="23" t="s">
        <v>289</v>
      </c>
      <c r="B52" s="4"/>
      <c r="C52" s="4"/>
      <c r="D52" s="4"/>
      <c r="E52" s="4"/>
      <c r="F52" s="4"/>
      <c r="G52" s="4"/>
      <c r="H52" s="4"/>
      <c r="I52" s="4"/>
      <c r="J52" s="300"/>
      <c r="K52" s="300"/>
      <c r="L52" s="300"/>
      <c r="M52" s="300"/>
    </row>
    <row r="53" spans="1:13">
      <c r="A53" s="272"/>
      <c r="J53" s="130"/>
      <c r="K53" s="130"/>
      <c r="L53" s="130"/>
      <c r="M53" s="130"/>
    </row>
    <row r="54" spans="1:13" ht="15">
      <c r="A54" s="134"/>
      <c r="B54" s="301"/>
      <c r="C54" s="301"/>
      <c r="D54" s="301"/>
      <c r="E54" s="301"/>
      <c r="F54" s="301"/>
      <c r="G54" s="301"/>
      <c r="H54" s="301"/>
      <c r="I54" s="301"/>
      <c r="J54" s="301"/>
    </row>
    <row r="55" spans="1:13" ht="15">
      <c r="A55" s="131"/>
      <c r="B55" s="301"/>
      <c r="C55" s="301"/>
      <c r="D55" s="301"/>
      <c r="E55" s="301"/>
      <c r="F55" s="301"/>
      <c r="G55" s="301"/>
      <c r="H55" s="301"/>
      <c r="I55" s="301"/>
      <c r="J55" s="301"/>
    </row>
    <row r="56" spans="1:13" ht="15">
      <c r="A56" s="131"/>
      <c r="B56" s="301"/>
      <c r="C56" s="301"/>
      <c r="D56" s="301"/>
      <c r="E56" s="301"/>
      <c r="F56" s="301"/>
      <c r="G56" s="301"/>
      <c r="H56" s="301"/>
      <c r="I56" s="301"/>
      <c r="J56" s="301"/>
    </row>
    <row r="57" spans="1:13" ht="15">
      <c r="A57" s="134"/>
      <c r="B57" s="301"/>
      <c r="C57" s="301"/>
      <c r="D57" s="301"/>
      <c r="E57" s="301"/>
      <c r="F57" s="301"/>
      <c r="G57" s="301"/>
      <c r="H57" s="301"/>
      <c r="I57" s="301"/>
      <c r="J57" s="301"/>
    </row>
    <row r="58" spans="1:13" ht="15">
      <c r="A58" s="134"/>
      <c r="B58" s="301"/>
      <c r="C58" s="301"/>
      <c r="D58" s="301"/>
      <c r="E58" s="301"/>
      <c r="F58" s="301"/>
      <c r="G58" s="301"/>
      <c r="H58" s="301"/>
      <c r="I58" s="301"/>
      <c r="J58" s="301"/>
    </row>
    <row r="59" spans="1:13" ht="15">
      <c r="A59" s="134"/>
      <c r="B59" s="301"/>
      <c r="C59" s="301"/>
      <c r="D59" s="301"/>
      <c r="E59" s="301"/>
      <c r="F59" s="301"/>
      <c r="G59" s="301"/>
      <c r="H59" s="301"/>
      <c r="I59" s="301"/>
      <c r="J59" s="301"/>
    </row>
    <row r="60" spans="1:13" ht="15">
      <c r="A60" s="134"/>
      <c r="B60" s="301"/>
      <c r="C60" s="301"/>
      <c r="D60" s="301"/>
      <c r="E60" s="301"/>
      <c r="F60" s="301"/>
      <c r="G60" s="301"/>
      <c r="H60" s="301"/>
      <c r="I60" s="301"/>
      <c r="J60" s="301"/>
    </row>
    <row r="61" spans="1:13" ht="15">
      <c r="A61" s="134"/>
      <c r="B61" s="301"/>
      <c r="C61" s="301"/>
      <c r="D61" s="301"/>
      <c r="E61" s="301"/>
      <c r="F61" s="301"/>
      <c r="G61" s="301"/>
      <c r="H61" s="301"/>
      <c r="I61" s="301"/>
      <c r="J61" s="301"/>
    </row>
    <row r="62" spans="1:13" ht="15">
      <c r="A62" s="134"/>
      <c r="B62" s="301"/>
      <c r="C62" s="301"/>
      <c r="D62" s="301"/>
      <c r="E62" s="301"/>
      <c r="F62" s="301"/>
      <c r="G62" s="301"/>
      <c r="H62" s="301"/>
      <c r="I62" s="301"/>
      <c r="J62" s="301"/>
    </row>
    <row r="63" spans="1:13" ht="15">
      <c r="A63" s="134"/>
      <c r="B63" s="301"/>
      <c r="C63" s="301"/>
      <c r="D63" s="301"/>
      <c r="E63" s="301"/>
      <c r="F63" s="301"/>
      <c r="G63" s="301"/>
      <c r="H63" s="301"/>
      <c r="I63" s="301"/>
      <c r="J63" s="301"/>
    </row>
    <row r="64" spans="1:13" ht="15">
      <c r="A64" s="134"/>
      <c r="B64" s="301"/>
      <c r="C64" s="301"/>
      <c r="D64" s="301"/>
      <c r="E64" s="301"/>
      <c r="F64" s="301"/>
      <c r="G64" s="301"/>
      <c r="H64" s="301"/>
      <c r="I64" s="301"/>
      <c r="J64" s="301"/>
    </row>
    <row r="65" spans="1:10" ht="15">
      <c r="A65" s="134"/>
      <c r="B65" s="301"/>
      <c r="C65" s="301"/>
      <c r="D65" s="301"/>
      <c r="E65" s="301"/>
      <c r="F65" s="301"/>
      <c r="G65" s="301"/>
      <c r="H65" s="301"/>
      <c r="I65" s="301"/>
      <c r="J65" s="301"/>
    </row>
    <row r="66" spans="1:10" ht="15">
      <c r="E66" s="402"/>
      <c r="F66" s="402"/>
      <c r="G66" s="402"/>
      <c r="H66" s="118"/>
      <c r="I66" s="118"/>
      <c r="J66" s="301"/>
    </row>
  </sheetData>
  <pageMargins left="0.66700000000000004" right="0.66700000000000004" top="0.66700000000000004" bottom="0.72" header="0" footer="0"/>
  <pageSetup firstPageNumber="66" orientation="portrait" useFirstPageNumber="1" r:id="rId1"/>
  <headerFooter alignWithMargins="0"/>
  <ignoredErrors>
    <ignoredError sqref="A27:A28"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N47"/>
  <sheetViews>
    <sheetView showGridLines="0" zoomScaleNormal="100" workbookViewId="0"/>
  </sheetViews>
  <sheetFormatPr defaultColWidth="9.7109375" defaultRowHeight="12"/>
  <cols>
    <col min="1" max="1" width="8.42578125" customWidth="1"/>
    <col min="2" max="2" width="11.140625" customWidth="1"/>
    <col min="3" max="3" width="11.85546875" customWidth="1"/>
    <col min="4" max="4" width="12.140625" customWidth="1"/>
    <col min="5" max="5" width="1.42578125" customWidth="1"/>
    <col min="6" max="7" width="11.140625" customWidth="1"/>
    <col min="8" max="8" width="1.140625" customWidth="1"/>
    <col min="9" max="9" width="10" customWidth="1"/>
    <col min="10" max="10" width="9.7109375" customWidth="1"/>
    <col min="11" max="11" width="1.28515625" customWidth="1"/>
    <col min="12" max="12" width="11.140625" customWidth="1"/>
  </cols>
  <sheetData>
    <row r="1" spans="1:13">
      <c r="A1" s="1" t="s">
        <v>290</v>
      </c>
      <c r="B1" s="2"/>
      <c r="C1" s="2"/>
      <c r="D1" s="2"/>
      <c r="E1" s="2"/>
      <c r="F1" s="2"/>
      <c r="G1" s="2"/>
      <c r="H1" s="2"/>
      <c r="I1" s="2"/>
      <c r="J1" s="2"/>
      <c r="K1" s="2"/>
      <c r="L1" s="2"/>
      <c r="M1" s="24"/>
    </row>
    <row r="2" spans="1:13">
      <c r="A2" s="5" t="s">
        <v>2</v>
      </c>
      <c r="B2" s="5" t="s">
        <v>178</v>
      </c>
      <c r="C2" s="5" t="s">
        <v>291</v>
      </c>
      <c r="D2" s="5" t="s">
        <v>0</v>
      </c>
      <c r="E2" s="411"/>
      <c r="F2" s="438" t="s">
        <v>292</v>
      </c>
      <c r="G2" s="438"/>
      <c r="H2" s="406"/>
      <c r="I2" s="438" t="s">
        <v>293</v>
      </c>
      <c r="J2" s="438"/>
      <c r="K2" s="403"/>
      <c r="L2" s="5" t="s">
        <v>182</v>
      </c>
      <c r="M2" s="24"/>
    </row>
    <row r="3" spans="1:13" ht="12.95" customHeight="1">
      <c r="A3" s="5"/>
      <c r="B3" s="4"/>
      <c r="C3" s="5" t="s">
        <v>294</v>
      </c>
      <c r="D3" s="5" t="s">
        <v>16</v>
      </c>
      <c r="E3" s="411"/>
      <c r="F3" s="5" t="s">
        <v>295</v>
      </c>
      <c r="G3" s="5" t="s">
        <v>4</v>
      </c>
      <c r="H3" s="411"/>
      <c r="I3" s="5" t="s">
        <v>296</v>
      </c>
      <c r="J3" s="5" t="s">
        <v>4</v>
      </c>
      <c r="K3" s="403"/>
      <c r="L3" s="5" t="s">
        <v>16</v>
      </c>
      <c r="M3" s="24"/>
    </row>
    <row r="4" spans="1:13">
      <c r="A4" s="6"/>
      <c r="B4" s="76"/>
      <c r="C4" s="34"/>
      <c r="D4" s="76"/>
      <c r="E4" s="76"/>
      <c r="F4" s="172"/>
      <c r="G4" s="34" t="s">
        <v>297</v>
      </c>
      <c r="H4" s="404"/>
      <c r="I4" s="172"/>
      <c r="J4" s="34" t="s">
        <v>298</v>
      </c>
      <c r="K4" s="405"/>
      <c r="L4" s="405"/>
      <c r="M4" s="24"/>
    </row>
    <row r="5" spans="1:13" ht="3.95" customHeight="1">
      <c r="A5" s="8"/>
      <c r="B5" s="7"/>
      <c r="C5" s="8"/>
      <c r="D5" s="7"/>
      <c r="E5" s="7"/>
      <c r="F5" s="28"/>
      <c r="G5" s="8"/>
      <c r="H5" s="406"/>
      <c r="I5" s="28"/>
      <c r="J5" s="8"/>
      <c r="K5" s="406"/>
      <c r="L5" s="406"/>
      <c r="M5" s="24"/>
    </row>
    <row r="6" spans="1:13" ht="12" customHeight="1">
      <c r="A6" s="5"/>
      <c r="B6" s="89" t="s">
        <v>186</v>
      </c>
      <c r="C6" s="12" t="s">
        <v>299</v>
      </c>
      <c r="D6" s="9" t="s">
        <v>300</v>
      </c>
      <c r="E6" s="9"/>
      <c r="F6" s="217"/>
      <c r="G6" s="217"/>
      <c r="H6" s="161"/>
      <c r="I6" s="9" t="s">
        <v>301</v>
      </c>
      <c r="J6" s="217"/>
      <c r="K6" s="161"/>
      <c r="L6" s="12" t="s">
        <v>188</v>
      </c>
      <c r="M6" s="24"/>
    </row>
    <row r="7" spans="1:13" ht="3" customHeight="1">
      <c r="A7" s="5"/>
      <c r="B7" s="4"/>
      <c r="C7" s="4"/>
      <c r="D7" s="4"/>
      <c r="E7" s="4"/>
      <c r="F7" s="4"/>
      <c r="G7" s="4"/>
      <c r="H7" s="4"/>
      <c r="I7" s="4"/>
      <c r="J7" s="4"/>
      <c r="K7" s="4"/>
      <c r="L7" s="4"/>
      <c r="M7" s="24"/>
    </row>
    <row r="8" spans="1:13" ht="10.15" customHeight="1">
      <c r="A8" s="5">
        <v>1980</v>
      </c>
      <c r="B8" s="439">
        <v>18</v>
      </c>
      <c r="C8" s="234">
        <v>43</v>
      </c>
      <c r="D8" s="439">
        <v>657</v>
      </c>
      <c r="E8" s="73"/>
      <c r="F8" s="414">
        <v>556</v>
      </c>
      <c r="G8" s="414">
        <v>101</v>
      </c>
      <c r="H8" s="207"/>
      <c r="I8" s="414">
        <v>76</v>
      </c>
      <c r="J8" s="414">
        <v>340</v>
      </c>
      <c r="K8" s="207"/>
      <c r="L8" s="13">
        <v>76596</v>
      </c>
      <c r="M8" s="24"/>
    </row>
    <row r="9" spans="1:13" ht="10.15" customHeight="1">
      <c r="A9" s="5">
        <v>1981</v>
      </c>
      <c r="B9" s="439">
        <v>18</v>
      </c>
      <c r="C9" s="234">
        <v>41</v>
      </c>
      <c r="D9" s="439">
        <v>636</v>
      </c>
      <c r="E9" s="73"/>
      <c r="F9" s="414">
        <v>519</v>
      </c>
      <c r="G9" s="414">
        <v>117</v>
      </c>
      <c r="H9" s="207"/>
      <c r="I9" s="414">
        <v>85</v>
      </c>
      <c r="J9" s="414">
        <v>390</v>
      </c>
      <c r="K9" s="207"/>
      <c r="L9" s="13">
        <v>89745</v>
      </c>
      <c r="M9" s="24"/>
    </row>
    <row r="10" spans="1:13" ht="10.15" customHeight="1">
      <c r="A10" s="5">
        <v>1982</v>
      </c>
      <c r="B10" s="439">
        <v>18</v>
      </c>
      <c r="C10" s="234">
        <v>36</v>
      </c>
      <c r="D10" s="439">
        <v>670</v>
      </c>
      <c r="E10" s="73"/>
      <c r="F10" s="414">
        <v>542</v>
      </c>
      <c r="G10" s="414">
        <v>128</v>
      </c>
      <c r="H10" s="207"/>
      <c r="I10" s="414">
        <v>82</v>
      </c>
      <c r="J10" s="414">
        <v>390</v>
      </c>
      <c r="K10" s="207"/>
      <c r="L10" s="13">
        <v>94364</v>
      </c>
      <c r="M10" s="24"/>
    </row>
    <row r="11" spans="1:13" ht="10.15" customHeight="1">
      <c r="A11" s="5">
        <v>1983</v>
      </c>
      <c r="B11" s="439">
        <v>18</v>
      </c>
      <c r="C11" s="234">
        <v>35</v>
      </c>
      <c r="D11" s="439">
        <v>722</v>
      </c>
      <c r="E11" s="73"/>
      <c r="F11" s="414">
        <v>602</v>
      </c>
      <c r="G11" s="414">
        <v>120</v>
      </c>
      <c r="H11" s="207"/>
      <c r="I11" s="414">
        <v>88</v>
      </c>
      <c r="J11" s="414">
        <v>395</v>
      </c>
      <c r="K11" s="207"/>
      <c r="L11" s="13">
        <v>100376</v>
      </c>
      <c r="M11" s="24"/>
    </row>
    <row r="12" spans="1:13" ht="10.15" customHeight="1">
      <c r="A12" s="5">
        <v>1984</v>
      </c>
      <c r="B12" s="440">
        <v>18</v>
      </c>
      <c r="C12" s="234">
        <v>35</v>
      </c>
      <c r="D12" s="440">
        <v>600</v>
      </c>
      <c r="E12" s="207"/>
      <c r="F12" s="441">
        <v>481</v>
      </c>
      <c r="G12" s="441">
        <v>119</v>
      </c>
      <c r="H12" s="207"/>
      <c r="I12" s="441">
        <v>88</v>
      </c>
      <c r="J12" s="441">
        <v>400</v>
      </c>
      <c r="K12" s="207"/>
      <c r="L12" s="13">
        <v>89928</v>
      </c>
      <c r="M12" s="24"/>
    </row>
    <row r="13" spans="1:13" ht="10.15" customHeight="1">
      <c r="A13" s="5">
        <v>1985</v>
      </c>
      <c r="B13" s="440">
        <v>18</v>
      </c>
      <c r="C13" s="234">
        <v>34.5</v>
      </c>
      <c r="D13" s="440">
        <v>565</v>
      </c>
      <c r="E13" s="207"/>
      <c r="F13" s="441">
        <v>441</v>
      </c>
      <c r="G13" s="441">
        <v>124</v>
      </c>
      <c r="H13" s="207"/>
      <c r="I13" s="441">
        <v>90</v>
      </c>
      <c r="J13" s="441">
        <v>410</v>
      </c>
      <c r="K13" s="207"/>
      <c r="L13" s="13">
        <v>90530</v>
      </c>
      <c r="M13" s="24"/>
    </row>
    <row r="14" spans="1:13" ht="3" customHeight="1">
      <c r="A14" s="5"/>
      <c r="B14" s="440"/>
      <c r="C14" s="234"/>
      <c r="D14" s="440"/>
      <c r="E14" s="207"/>
      <c r="F14" s="441"/>
      <c r="G14" s="441"/>
      <c r="H14" s="207"/>
      <c r="I14" s="441"/>
      <c r="J14" s="441"/>
      <c r="K14" s="207"/>
      <c r="L14" s="13"/>
      <c r="M14" s="24"/>
    </row>
    <row r="15" spans="1:13" ht="10.15" customHeight="1">
      <c r="A15" s="5">
        <v>1986</v>
      </c>
      <c r="B15" s="440">
        <v>19</v>
      </c>
      <c r="C15" s="234">
        <v>36</v>
      </c>
      <c r="D15" s="440">
        <v>646</v>
      </c>
      <c r="E15" s="207"/>
      <c r="F15" s="441">
        <v>514</v>
      </c>
      <c r="G15" s="441">
        <v>132</v>
      </c>
      <c r="H15" s="207"/>
      <c r="I15" s="441">
        <v>90</v>
      </c>
      <c r="J15" s="441">
        <v>405</v>
      </c>
      <c r="K15" s="207"/>
      <c r="L15" s="13">
        <v>99720</v>
      </c>
      <c r="M15" s="24"/>
    </row>
    <row r="16" spans="1:13" ht="10.15" customHeight="1">
      <c r="A16" s="5">
        <v>1987</v>
      </c>
      <c r="B16" s="440">
        <v>12</v>
      </c>
      <c r="C16" s="234">
        <v>36.1</v>
      </c>
      <c r="D16" s="440">
        <v>692</v>
      </c>
      <c r="E16" s="207"/>
      <c r="F16" s="441">
        <v>558</v>
      </c>
      <c r="G16" s="441">
        <v>134</v>
      </c>
      <c r="H16" s="207"/>
      <c r="I16" s="441">
        <v>91</v>
      </c>
      <c r="J16" s="441">
        <v>362</v>
      </c>
      <c r="K16" s="207"/>
      <c r="L16" s="13">
        <v>99286</v>
      </c>
      <c r="M16" s="24"/>
    </row>
    <row r="17" spans="1:13" ht="10.15" customHeight="1">
      <c r="A17" s="5">
        <v>1988</v>
      </c>
      <c r="B17" s="440">
        <v>12</v>
      </c>
      <c r="C17" s="235">
        <v>34.6</v>
      </c>
      <c r="D17" s="440">
        <v>659</v>
      </c>
      <c r="E17" s="207"/>
      <c r="F17" s="441">
        <v>526</v>
      </c>
      <c r="G17" s="441">
        <v>133</v>
      </c>
      <c r="H17" s="207"/>
      <c r="I17" s="441">
        <v>99</v>
      </c>
      <c r="J17" s="441">
        <v>416</v>
      </c>
      <c r="K17" s="207"/>
      <c r="L17" s="13">
        <v>107402</v>
      </c>
      <c r="M17" s="24"/>
    </row>
    <row r="18" spans="1:13" ht="10.15" customHeight="1">
      <c r="A18" s="5">
        <v>1989</v>
      </c>
      <c r="B18" s="440">
        <v>10</v>
      </c>
      <c r="C18" s="234">
        <v>32.700000000000003</v>
      </c>
      <c r="D18" s="440">
        <v>580</v>
      </c>
      <c r="E18" s="207"/>
      <c r="F18" s="441">
        <v>435</v>
      </c>
      <c r="G18" s="441">
        <v>145</v>
      </c>
      <c r="H18" s="207"/>
      <c r="I18" s="441">
        <v>90</v>
      </c>
      <c r="J18" s="441">
        <v>408</v>
      </c>
      <c r="K18" s="207"/>
      <c r="L18" s="13">
        <v>98310</v>
      </c>
      <c r="M18" s="24"/>
    </row>
    <row r="19" spans="1:13" ht="10.15" customHeight="1">
      <c r="A19" s="5">
        <v>1990</v>
      </c>
      <c r="B19" s="440">
        <v>10</v>
      </c>
      <c r="C19" s="234">
        <v>30.9</v>
      </c>
      <c r="D19" s="440">
        <v>575</v>
      </c>
      <c r="E19" s="207"/>
      <c r="F19" s="441">
        <v>434</v>
      </c>
      <c r="G19" s="441">
        <v>141</v>
      </c>
      <c r="H19" s="207"/>
      <c r="I19" s="441">
        <v>120</v>
      </c>
      <c r="J19" s="441">
        <v>385</v>
      </c>
      <c r="K19" s="207"/>
      <c r="L19" s="13">
        <v>106365</v>
      </c>
      <c r="M19" s="24"/>
    </row>
    <row r="20" spans="1:13" ht="10.15" customHeight="1">
      <c r="A20" s="5">
        <v>1991</v>
      </c>
      <c r="B20" s="440">
        <v>10</v>
      </c>
      <c r="C20" s="234">
        <v>28.4</v>
      </c>
      <c r="D20" s="440">
        <v>555</v>
      </c>
      <c r="E20" s="207"/>
      <c r="F20" s="441">
        <v>430</v>
      </c>
      <c r="G20" s="441">
        <v>125</v>
      </c>
      <c r="H20" s="207"/>
      <c r="I20" s="441">
        <v>130</v>
      </c>
      <c r="J20" s="441">
        <v>415</v>
      </c>
      <c r="K20" s="207"/>
      <c r="L20" s="13">
        <v>107775</v>
      </c>
      <c r="M20" s="24"/>
    </row>
    <row r="21" spans="1:13" ht="3" customHeight="1">
      <c r="A21" s="5"/>
      <c r="B21" s="440"/>
      <c r="C21" s="234"/>
      <c r="D21" s="440"/>
      <c r="E21" s="207"/>
      <c r="F21" s="441"/>
      <c r="G21" s="441"/>
      <c r="H21" s="207"/>
      <c r="I21" s="441"/>
      <c r="J21" s="441"/>
      <c r="K21" s="207"/>
      <c r="L21" s="13"/>
      <c r="M21" s="24"/>
    </row>
    <row r="22" spans="1:13" ht="10.15" customHeight="1">
      <c r="A22" s="5">
        <v>1992</v>
      </c>
      <c r="B22" s="440">
        <v>21</v>
      </c>
      <c r="C22" s="235">
        <v>26.2</v>
      </c>
      <c r="D22" s="440">
        <v>550</v>
      </c>
      <c r="E22" s="207"/>
      <c r="F22" s="441">
        <v>420</v>
      </c>
      <c r="G22" s="441">
        <v>130</v>
      </c>
      <c r="H22" s="207"/>
      <c r="I22" s="441">
        <v>110</v>
      </c>
      <c r="J22" s="441">
        <v>430</v>
      </c>
      <c r="K22" s="207"/>
      <c r="L22" s="13">
        <v>102100</v>
      </c>
      <c r="M22" s="24"/>
    </row>
    <row r="23" spans="1:13" ht="10.15" customHeight="1">
      <c r="A23" s="5">
        <v>1993</v>
      </c>
      <c r="B23" s="440">
        <v>20</v>
      </c>
      <c r="C23" s="234">
        <v>22</v>
      </c>
      <c r="D23" s="440">
        <v>370</v>
      </c>
      <c r="E23" s="207"/>
      <c r="F23" s="441">
        <v>235</v>
      </c>
      <c r="G23" s="441">
        <v>135</v>
      </c>
      <c r="H23" s="207"/>
      <c r="I23" s="441">
        <v>110</v>
      </c>
      <c r="J23" s="441">
        <v>400</v>
      </c>
      <c r="K23" s="207"/>
      <c r="L23" s="13">
        <v>79850</v>
      </c>
      <c r="M23" s="24"/>
    </row>
    <row r="24" spans="1:13" ht="10.15" customHeight="1">
      <c r="A24" s="5">
        <v>1994</v>
      </c>
      <c r="B24" s="440">
        <v>15</v>
      </c>
      <c r="C24" s="235">
        <v>22.3</v>
      </c>
      <c r="D24" s="440">
        <v>365</v>
      </c>
      <c r="E24" s="207"/>
      <c r="F24" s="441">
        <v>235</v>
      </c>
      <c r="G24" s="441">
        <v>130</v>
      </c>
      <c r="H24" s="207"/>
      <c r="I24" s="441">
        <v>110</v>
      </c>
      <c r="J24" s="441">
        <v>408</v>
      </c>
      <c r="K24" s="207"/>
      <c r="L24" s="13">
        <v>78890</v>
      </c>
      <c r="M24" s="24"/>
    </row>
    <row r="25" spans="1:13" ht="10.15" customHeight="1">
      <c r="A25" s="8">
        <v>1995</v>
      </c>
      <c r="B25" s="442">
        <v>15</v>
      </c>
      <c r="C25" s="237">
        <v>19.899999999999999</v>
      </c>
      <c r="D25" s="442">
        <v>345</v>
      </c>
      <c r="E25" s="443"/>
      <c r="F25" s="444">
        <v>220</v>
      </c>
      <c r="G25" s="444">
        <v>125</v>
      </c>
      <c r="H25" s="443"/>
      <c r="I25" s="444">
        <v>113</v>
      </c>
      <c r="J25" s="444">
        <v>500</v>
      </c>
      <c r="K25" s="443"/>
      <c r="L25" s="15">
        <v>87360</v>
      </c>
      <c r="M25" s="24"/>
    </row>
    <row r="26" spans="1:13" ht="10.15" customHeight="1">
      <c r="A26" s="8">
        <v>1996</v>
      </c>
      <c r="B26" s="442">
        <v>15</v>
      </c>
      <c r="C26" s="237">
        <v>20</v>
      </c>
      <c r="D26" s="442">
        <v>347</v>
      </c>
      <c r="E26" s="443"/>
      <c r="F26" s="444">
        <v>232</v>
      </c>
      <c r="G26" s="444">
        <v>115</v>
      </c>
      <c r="H26" s="443"/>
      <c r="I26" s="444">
        <v>117</v>
      </c>
      <c r="J26" s="444">
        <v>598</v>
      </c>
      <c r="K26" s="443"/>
      <c r="L26" s="15">
        <v>95914</v>
      </c>
      <c r="M26" s="24"/>
    </row>
    <row r="27" spans="1:13" ht="10.15" customHeight="1">
      <c r="A27" s="8">
        <v>1997</v>
      </c>
      <c r="B27" s="442">
        <v>15</v>
      </c>
      <c r="C27" s="237">
        <v>19.899999999999999</v>
      </c>
      <c r="D27" s="442">
        <v>324</v>
      </c>
      <c r="E27" s="443"/>
      <c r="F27" s="444">
        <v>221</v>
      </c>
      <c r="G27" s="444">
        <v>103</v>
      </c>
      <c r="H27" s="443"/>
      <c r="I27" s="444">
        <v>127</v>
      </c>
      <c r="J27" s="444">
        <v>618</v>
      </c>
      <c r="K27" s="443"/>
      <c r="L27" s="15">
        <v>91721</v>
      </c>
      <c r="M27" s="24"/>
    </row>
    <row r="28" spans="1:13" ht="3" customHeight="1">
      <c r="A28" s="8"/>
      <c r="B28" s="442"/>
      <c r="C28" s="237"/>
      <c r="D28" s="442"/>
      <c r="E28" s="443"/>
      <c r="F28" s="444"/>
      <c r="G28" s="444"/>
      <c r="H28" s="443"/>
      <c r="I28" s="444"/>
      <c r="J28" s="444"/>
      <c r="K28" s="443"/>
      <c r="L28" s="15"/>
      <c r="M28" s="24"/>
    </row>
    <row r="29" spans="1:13" ht="10.15" customHeight="1">
      <c r="A29" s="8">
        <v>1998</v>
      </c>
      <c r="B29" s="442">
        <v>15</v>
      </c>
      <c r="C29" s="237">
        <v>21</v>
      </c>
      <c r="D29" s="442">
        <v>332</v>
      </c>
      <c r="E29" s="443"/>
      <c r="F29" s="444">
        <v>221</v>
      </c>
      <c r="G29" s="444">
        <v>111</v>
      </c>
      <c r="H29" s="443"/>
      <c r="I29" s="444">
        <v>131</v>
      </c>
      <c r="J29" s="444">
        <v>575</v>
      </c>
      <c r="K29" s="443"/>
      <c r="L29" s="15">
        <v>92776</v>
      </c>
      <c r="M29" s="24"/>
    </row>
    <row r="30" spans="1:13" ht="10.15" customHeight="1">
      <c r="A30" s="8">
        <v>1999</v>
      </c>
      <c r="B30" s="442">
        <v>15</v>
      </c>
      <c r="C30" s="237">
        <v>21</v>
      </c>
      <c r="D30" s="442">
        <v>352</v>
      </c>
      <c r="E30" s="443"/>
      <c r="F30" s="444">
        <v>230</v>
      </c>
      <c r="G30" s="444">
        <v>122</v>
      </c>
      <c r="H30" s="443"/>
      <c r="I30" s="444">
        <v>126</v>
      </c>
      <c r="J30" s="444">
        <v>594</v>
      </c>
      <c r="K30" s="443"/>
      <c r="L30" s="15">
        <v>101448</v>
      </c>
      <c r="M30" s="24"/>
    </row>
    <row r="31" spans="1:13" ht="10.15" customHeight="1">
      <c r="A31" s="8">
        <v>2000</v>
      </c>
      <c r="B31" s="442">
        <v>15</v>
      </c>
      <c r="C31" s="237">
        <v>20.7</v>
      </c>
      <c r="D31" s="442">
        <v>354</v>
      </c>
      <c r="E31" s="443"/>
      <c r="F31" s="444">
        <v>232</v>
      </c>
      <c r="G31" s="444">
        <v>122</v>
      </c>
      <c r="H31" s="443"/>
      <c r="I31" s="444">
        <v>130</v>
      </c>
      <c r="J31" s="444">
        <v>585</v>
      </c>
      <c r="K31" s="443"/>
      <c r="L31" s="15">
        <v>101530</v>
      </c>
      <c r="M31" s="24"/>
    </row>
    <row r="32" spans="1:13" ht="10.15" customHeight="1">
      <c r="A32" s="8">
        <v>2001</v>
      </c>
      <c r="B32" s="442">
        <v>15</v>
      </c>
      <c r="C32" s="237">
        <v>20.100000000000001</v>
      </c>
      <c r="D32" s="442">
        <v>323</v>
      </c>
      <c r="E32" s="443"/>
      <c r="F32" s="444">
        <v>213</v>
      </c>
      <c r="G32" s="444">
        <v>110</v>
      </c>
      <c r="H32" s="443"/>
      <c r="I32" s="444">
        <v>129</v>
      </c>
      <c r="J32" s="444">
        <v>626</v>
      </c>
      <c r="K32" s="443"/>
      <c r="L32" s="15">
        <v>96337</v>
      </c>
      <c r="M32" s="24"/>
    </row>
    <row r="33" spans="1:14" ht="10.15" customHeight="1">
      <c r="A33" s="8">
        <v>2002</v>
      </c>
      <c r="B33" s="442">
        <v>25</v>
      </c>
      <c r="C33" s="237">
        <v>19.100000000000001</v>
      </c>
      <c r="D33" s="442">
        <v>320</v>
      </c>
      <c r="E33" s="443"/>
      <c r="F33" s="444">
        <v>203</v>
      </c>
      <c r="G33" s="444">
        <v>117</v>
      </c>
      <c r="H33" s="443"/>
      <c r="I33" s="444">
        <v>136</v>
      </c>
      <c r="J33" s="444">
        <v>624</v>
      </c>
      <c r="K33" s="443"/>
      <c r="L33" s="15">
        <v>100616</v>
      </c>
      <c r="M33" s="24"/>
    </row>
    <row r="34" spans="1:14" ht="10.15" customHeight="1">
      <c r="A34" s="8">
        <v>2003</v>
      </c>
      <c r="B34" s="442">
        <v>25</v>
      </c>
      <c r="C34" s="237">
        <v>16</v>
      </c>
      <c r="D34" s="442">
        <v>300</v>
      </c>
      <c r="E34" s="443"/>
      <c r="F34" s="444">
        <v>170</v>
      </c>
      <c r="G34" s="444">
        <v>130</v>
      </c>
      <c r="H34" s="443"/>
      <c r="I34" s="444">
        <v>135</v>
      </c>
      <c r="J34" s="444">
        <v>604</v>
      </c>
      <c r="K34" s="443"/>
      <c r="L34" s="15">
        <v>101470</v>
      </c>
      <c r="M34" s="24"/>
    </row>
    <row r="35" spans="1:14" ht="3" customHeight="1">
      <c r="A35" s="8"/>
      <c r="B35" s="442"/>
      <c r="C35" s="237"/>
      <c r="D35" s="442"/>
      <c r="E35" s="443"/>
      <c r="F35" s="444"/>
      <c r="G35" s="444"/>
      <c r="H35" s="443"/>
      <c r="I35" s="444"/>
      <c r="J35" s="444"/>
      <c r="K35" s="443"/>
      <c r="L35" s="15"/>
      <c r="M35" s="24"/>
    </row>
    <row r="36" spans="1:14" ht="10.15" customHeight="1">
      <c r="A36" s="8">
        <v>2004</v>
      </c>
      <c r="B36" s="442">
        <v>30</v>
      </c>
      <c r="C36" s="237">
        <v>13</v>
      </c>
      <c r="D36" s="442">
        <v>220</v>
      </c>
      <c r="E36" s="443"/>
      <c r="F36" s="444">
        <v>116</v>
      </c>
      <c r="G36" s="444">
        <v>104</v>
      </c>
      <c r="H36" s="443"/>
      <c r="I36" s="444">
        <v>148</v>
      </c>
      <c r="J36" s="444">
        <v>634</v>
      </c>
      <c r="K36" s="443"/>
      <c r="L36" s="15">
        <v>83104</v>
      </c>
      <c r="M36" s="24"/>
    </row>
    <row r="37" spans="1:14" ht="10.15" customHeight="1">
      <c r="A37" s="8">
        <v>2005</v>
      </c>
      <c r="B37" s="442">
        <v>30</v>
      </c>
      <c r="C37" s="237">
        <v>14</v>
      </c>
      <c r="D37" s="442">
        <v>212</v>
      </c>
      <c r="E37" s="443"/>
      <c r="F37" s="444">
        <v>106</v>
      </c>
      <c r="G37" s="444">
        <v>106</v>
      </c>
      <c r="H37" s="443"/>
      <c r="I37" s="444">
        <v>148</v>
      </c>
      <c r="J37" s="444">
        <v>600</v>
      </c>
      <c r="K37" s="443"/>
      <c r="L37" s="15">
        <v>79288</v>
      </c>
      <c r="M37" s="24"/>
    </row>
    <row r="38" spans="1:14" ht="11.25" customHeight="1">
      <c r="A38" s="8">
        <v>2006</v>
      </c>
      <c r="B38" s="442">
        <v>30</v>
      </c>
      <c r="C38" s="237">
        <v>12.6</v>
      </c>
      <c r="D38" s="442">
        <v>185</v>
      </c>
      <c r="E38" s="443"/>
      <c r="F38" s="444">
        <v>89</v>
      </c>
      <c r="G38" s="444">
        <v>96</v>
      </c>
      <c r="H38" s="443"/>
      <c r="I38" s="444">
        <v>148</v>
      </c>
      <c r="J38" s="444">
        <v>630</v>
      </c>
      <c r="K38" s="443"/>
      <c r="L38" s="15">
        <v>73652</v>
      </c>
      <c r="M38" s="24"/>
    </row>
    <row r="39" spans="1:14" ht="11.45" customHeight="1">
      <c r="A39" s="8">
        <v>2007</v>
      </c>
      <c r="B39" s="465" t="s">
        <v>344</v>
      </c>
      <c r="C39" s="465" t="s">
        <v>346</v>
      </c>
      <c r="D39" s="465" t="s">
        <v>348</v>
      </c>
      <c r="E39" s="446"/>
      <c r="F39" s="445" t="s">
        <v>302</v>
      </c>
      <c r="G39" s="445" t="s">
        <v>302</v>
      </c>
      <c r="H39" s="445"/>
      <c r="I39" s="465" t="s">
        <v>350</v>
      </c>
      <c r="J39" s="465" t="s">
        <v>350</v>
      </c>
      <c r="K39" s="445"/>
      <c r="L39" s="465" t="s">
        <v>352</v>
      </c>
      <c r="M39" s="24"/>
    </row>
    <row r="40" spans="1:14" ht="11.45" customHeight="1">
      <c r="A40" s="8">
        <v>2008</v>
      </c>
      <c r="B40" s="465" t="s">
        <v>344</v>
      </c>
      <c r="C40" s="465" t="s">
        <v>346</v>
      </c>
      <c r="D40" s="465" t="s">
        <v>348</v>
      </c>
      <c r="E40" s="446"/>
      <c r="F40" s="445" t="s">
        <v>302</v>
      </c>
      <c r="G40" s="445" t="s">
        <v>302</v>
      </c>
      <c r="H40" s="445"/>
      <c r="I40" s="465" t="s">
        <v>350</v>
      </c>
      <c r="J40" s="465" t="s">
        <v>350</v>
      </c>
      <c r="K40" s="445"/>
      <c r="L40" s="465" t="s">
        <v>352</v>
      </c>
      <c r="M40" s="24"/>
    </row>
    <row r="41" spans="1:14" ht="11.45" customHeight="1">
      <c r="A41" s="8">
        <v>2009</v>
      </c>
      <c r="B41" s="465" t="s">
        <v>344</v>
      </c>
      <c r="C41" s="465" t="s">
        <v>346</v>
      </c>
      <c r="D41" s="465" t="s">
        <v>348</v>
      </c>
      <c r="E41" s="446"/>
      <c r="F41" s="445" t="s">
        <v>302</v>
      </c>
      <c r="G41" s="445" t="s">
        <v>302</v>
      </c>
      <c r="H41" s="445"/>
      <c r="I41" s="465" t="s">
        <v>350</v>
      </c>
      <c r="J41" s="465" t="s">
        <v>350</v>
      </c>
      <c r="K41" s="445"/>
      <c r="L41" s="465" t="s">
        <v>352</v>
      </c>
      <c r="M41" s="24"/>
    </row>
    <row r="42" spans="1:14" ht="12.95" customHeight="1">
      <c r="A42" s="447">
        <v>2010</v>
      </c>
      <c r="B42" s="466" t="s">
        <v>345</v>
      </c>
      <c r="C42" s="466" t="s">
        <v>347</v>
      </c>
      <c r="D42" s="466" t="s">
        <v>349</v>
      </c>
      <c r="E42" s="449"/>
      <c r="F42" s="448" t="s">
        <v>303</v>
      </c>
      <c r="G42" s="448" t="s">
        <v>303</v>
      </c>
      <c r="H42" s="448"/>
      <c r="I42" s="466" t="s">
        <v>351</v>
      </c>
      <c r="J42" s="466" t="s">
        <v>351</v>
      </c>
      <c r="K42" s="448"/>
      <c r="L42" s="466" t="s">
        <v>353</v>
      </c>
      <c r="M42" s="24"/>
      <c r="N42" s="450"/>
    </row>
    <row r="43" spans="1:14">
      <c r="A43" s="20" t="s">
        <v>304</v>
      </c>
      <c r="B43" s="4"/>
      <c r="C43" s="4"/>
      <c r="D43" s="4"/>
      <c r="E43" s="4"/>
      <c r="F43" s="4"/>
      <c r="G43" s="4"/>
      <c r="H43" s="4"/>
      <c r="I43" s="74"/>
      <c r="J43" s="74"/>
      <c r="K43" s="4"/>
      <c r="L43" s="74"/>
      <c r="M43" s="24"/>
    </row>
    <row r="44" spans="1:14">
      <c r="A44" s="20" t="s">
        <v>305</v>
      </c>
      <c r="B44" s="4"/>
      <c r="C44" s="4"/>
      <c r="D44" s="4"/>
      <c r="E44" s="4"/>
      <c r="F44" s="4"/>
      <c r="G44" s="4"/>
      <c r="H44" s="4"/>
      <c r="I44" s="4"/>
      <c r="J44" s="4"/>
      <c r="K44" s="4"/>
      <c r="L44" s="4"/>
      <c r="M44" s="24"/>
    </row>
    <row r="45" spans="1:14">
      <c r="A45" s="20" t="s">
        <v>306</v>
      </c>
      <c r="B45" s="4"/>
      <c r="C45" s="4"/>
      <c r="D45" s="4"/>
      <c r="E45" s="4"/>
      <c r="F45" s="4"/>
      <c r="G45" s="4"/>
      <c r="H45" s="4"/>
      <c r="I45" s="4"/>
      <c r="J45" s="4"/>
      <c r="K45" s="4"/>
      <c r="L45" s="4"/>
      <c r="M45" s="24"/>
    </row>
    <row r="46" spans="1:14">
      <c r="A46" s="23" t="s">
        <v>307</v>
      </c>
      <c r="B46" s="4"/>
      <c r="C46" s="4"/>
      <c r="D46" s="4"/>
      <c r="E46" s="4"/>
      <c r="F46" s="4"/>
      <c r="G46" s="4"/>
      <c r="H46" s="4"/>
      <c r="I46" s="4"/>
      <c r="J46" s="4"/>
      <c r="K46" s="4"/>
      <c r="L46" s="4"/>
      <c r="M46" s="24"/>
    </row>
    <row r="47" spans="1:14">
      <c r="A47" s="230" t="s">
        <v>308</v>
      </c>
    </row>
  </sheetData>
  <pageMargins left="0.66700000000000004" right="0.66700000000000004" top="0.66700000000000004" bottom="0.72" header="0" footer="0"/>
  <pageSetup firstPageNumber="67" orientation="portrait" useFirstPageNumber="1" r:id="rId1"/>
  <headerFooter alignWithMargins="0"/>
  <ignoredErrors>
    <ignoredError sqref="B43 F39:F42 G39:G42 B39:B42 C39:C42 D39:D42 I39:I42 J39:J42 L39:L42"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50"/>
  <sheetViews>
    <sheetView showGridLines="0" zoomScaleNormal="100" workbookViewId="0">
      <selection activeCell="F54" sqref="F54"/>
    </sheetView>
  </sheetViews>
  <sheetFormatPr defaultColWidth="9.7109375" defaultRowHeight="12"/>
  <cols>
    <col min="1" max="1" width="6.85546875" customWidth="1"/>
    <col min="2" max="5" width="23.5703125" customWidth="1"/>
  </cols>
  <sheetData>
    <row r="1" spans="1:5">
      <c r="A1" s="1" t="s">
        <v>309</v>
      </c>
      <c r="B1" s="2"/>
      <c r="C1" s="2"/>
      <c r="D1" s="2"/>
      <c r="E1" s="2"/>
    </row>
    <row r="2" spans="1:5">
      <c r="A2" s="6" t="s">
        <v>2</v>
      </c>
      <c r="B2" s="6" t="s">
        <v>236</v>
      </c>
      <c r="C2" s="6" t="s">
        <v>310</v>
      </c>
      <c r="D2" s="6" t="s">
        <v>93</v>
      </c>
      <c r="E2" s="6" t="s">
        <v>136</v>
      </c>
    </row>
    <row r="3" spans="1:5" ht="3.95" customHeight="1">
      <c r="A3" s="8"/>
      <c r="B3" s="8"/>
      <c r="C3" s="8"/>
      <c r="D3" s="8"/>
      <c r="E3" s="8"/>
    </row>
    <row r="4" spans="1:5">
      <c r="A4" s="5"/>
      <c r="B4" s="89" t="s">
        <v>187</v>
      </c>
      <c r="C4" s="89" t="s">
        <v>137</v>
      </c>
      <c r="D4" s="89" t="s">
        <v>98</v>
      </c>
      <c r="E4" s="12" t="s">
        <v>12</v>
      </c>
    </row>
    <row r="5" spans="1:5" ht="3" customHeight="1">
      <c r="A5" s="5"/>
      <c r="B5" s="161"/>
      <c r="C5" s="161"/>
      <c r="D5" s="161"/>
      <c r="E5" s="161"/>
    </row>
    <row r="6" spans="1:5" ht="10.15" customHeight="1">
      <c r="A6" s="5">
        <v>1980</v>
      </c>
      <c r="B6" s="313">
        <v>29400</v>
      </c>
      <c r="C6" s="313">
        <v>160000</v>
      </c>
      <c r="D6" s="555">
        <v>449</v>
      </c>
      <c r="E6" s="313">
        <v>71810</v>
      </c>
    </row>
    <row r="7" spans="1:5" ht="10.15" customHeight="1">
      <c r="A7" s="5">
        <v>1981</v>
      </c>
      <c r="B7" s="313">
        <v>30900</v>
      </c>
      <c r="C7" s="313">
        <v>197500</v>
      </c>
      <c r="D7" s="555">
        <v>309</v>
      </c>
      <c r="E7" s="313">
        <v>61062</v>
      </c>
    </row>
    <row r="8" spans="1:5" ht="10.15" customHeight="1">
      <c r="A8" s="5">
        <v>1982</v>
      </c>
      <c r="B8" s="313">
        <v>32900</v>
      </c>
      <c r="C8" s="313">
        <v>118000</v>
      </c>
      <c r="D8" s="555">
        <v>620</v>
      </c>
      <c r="E8" s="313">
        <v>73139</v>
      </c>
    </row>
    <row r="9" spans="1:5" ht="10.15" customHeight="1">
      <c r="A9" s="5">
        <v>1983</v>
      </c>
      <c r="B9" s="313">
        <v>34900</v>
      </c>
      <c r="C9" s="313">
        <v>158500</v>
      </c>
      <c r="D9" s="555">
        <v>435</v>
      </c>
      <c r="E9" s="313">
        <v>69020</v>
      </c>
    </row>
    <row r="10" spans="1:5" ht="10.15" customHeight="1">
      <c r="A10" s="5">
        <v>1984</v>
      </c>
      <c r="B10" s="313">
        <v>35800</v>
      </c>
      <c r="C10" s="313">
        <v>225000</v>
      </c>
      <c r="D10" s="555">
        <v>212</v>
      </c>
      <c r="E10" s="313">
        <v>47797</v>
      </c>
    </row>
    <row r="11" spans="1:5" ht="10.15" customHeight="1">
      <c r="A11" s="5">
        <v>1985</v>
      </c>
      <c r="B11" s="313">
        <v>36600</v>
      </c>
      <c r="C11" s="313">
        <v>166500</v>
      </c>
      <c r="D11" s="555">
        <v>514</v>
      </c>
      <c r="E11" s="313">
        <v>85512</v>
      </c>
    </row>
    <row r="12" spans="1:5" ht="3" customHeight="1">
      <c r="A12" s="5"/>
      <c r="B12" s="313"/>
      <c r="C12" s="313"/>
      <c r="D12" s="555"/>
      <c r="E12" s="313"/>
    </row>
    <row r="13" spans="1:5" ht="10.15" customHeight="1">
      <c r="A13" s="5">
        <v>1986</v>
      </c>
      <c r="B13" s="313">
        <v>38200</v>
      </c>
      <c r="C13" s="313">
        <v>152000</v>
      </c>
      <c r="D13" s="555">
        <v>657</v>
      </c>
      <c r="E13" s="313">
        <v>99857</v>
      </c>
    </row>
    <row r="14" spans="1:5" ht="10.15" customHeight="1">
      <c r="A14" s="5">
        <v>1987</v>
      </c>
      <c r="B14" s="313">
        <v>39900</v>
      </c>
      <c r="C14" s="313">
        <v>245000</v>
      </c>
      <c r="D14" s="555">
        <v>308</v>
      </c>
      <c r="E14" s="313">
        <v>75361</v>
      </c>
    </row>
    <row r="15" spans="1:5" ht="10.15" customHeight="1">
      <c r="A15" s="5">
        <v>1988</v>
      </c>
      <c r="B15" s="313">
        <v>42800</v>
      </c>
      <c r="C15" s="313">
        <v>216000</v>
      </c>
      <c r="D15" s="555">
        <v>475</v>
      </c>
      <c r="E15" s="313">
        <v>102661</v>
      </c>
    </row>
    <row r="16" spans="1:5" ht="10.15" customHeight="1">
      <c r="A16" s="5">
        <v>1989</v>
      </c>
      <c r="B16" s="313">
        <v>41100</v>
      </c>
      <c r="C16" s="313">
        <v>216000</v>
      </c>
      <c r="D16" s="555">
        <v>445</v>
      </c>
      <c r="E16" s="313">
        <v>96146</v>
      </c>
    </row>
    <row r="17" spans="1:8" ht="10.15" customHeight="1">
      <c r="A17" s="5">
        <v>1990</v>
      </c>
      <c r="B17" s="313">
        <v>41800</v>
      </c>
      <c r="C17" s="313">
        <v>223000</v>
      </c>
      <c r="D17" s="555">
        <v>603</v>
      </c>
      <c r="E17" s="313">
        <v>134412</v>
      </c>
    </row>
    <row r="18" spans="1:8" ht="10.15" customHeight="1">
      <c r="A18" s="5">
        <v>1991</v>
      </c>
      <c r="B18" s="313">
        <v>42400</v>
      </c>
      <c r="C18" s="313">
        <v>218000</v>
      </c>
      <c r="D18" s="555">
        <v>449</v>
      </c>
      <c r="E18" s="313">
        <v>97894</v>
      </c>
    </row>
    <row r="19" spans="1:8" ht="3" customHeight="1">
      <c r="A19" s="5"/>
      <c r="B19" s="313"/>
      <c r="C19" s="313"/>
      <c r="D19" s="555"/>
      <c r="E19" s="313"/>
    </row>
    <row r="20" spans="1:8" ht="10.15" customHeight="1">
      <c r="A20" s="5">
        <v>1992</v>
      </c>
      <c r="B20" s="313">
        <v>42400</v>
      </c>
      <c r="C20" s="313">
        <v>250000</v>
      </c>
      <c r="D20" s="555">
        <v>252</v>
      </c>
      <c r="E20" s="313">
        <v>63033</v>
      </c>
    </row>
    <row r="21" spans="1:8" ht="10.15" customHeight="1">
      <c r="A21" s="5">
        <v>1993</v>
      </c>
      <c r="B21" s="313">
        <v>41200</v>
      </c>
      <c r="C21" s="313">
        <v>185000</v>
      </c>
      <c r="D21" s="555">
        <v>508</v>
      </c>
      <c r="E21" s="313">
        <v>93954</v>
      </c>
      <c r="F21" s="25"/>
      <c r="G21" s="25"/>
      <c r="H21" s="25"/>
    </row>
    <row r="22" spans="1:8" ht="10.15" customHeight="1">
      <c r="A22" s="5">
        <v>1994</v>
      </c>
      <c r="B22" s="313">
        <v>41600</v>
      </c>
      <c r="C22" s="313">
        <v>247000</v>
      </c>
      <c r="D22" s="555">
        <v>321</v>
      </c>
      <c r="E22" s="313">
        <v>79358</v>
      </c>
    </row>
    <row r="23" spans="1:8" ht="10.15" customHeight="1">
      <c r="A23" s="8">
        <v>1995</v>
      </c>
      <c r="B23" s="316">
        <v>42000</v>
      </c>
      <c r="C23" s="316">
        <v>124000</v>
      </c>
      <c r="D23" s="556">
        <v>950</v>
      </c>
      <c r="E23" s="316">
        <v>117849</v>
      </c>
    </row>
    <row r="24" spans="1:8" ht="10.15" customHeight="1">
      <c r="A24" s="8">
        <v>1996</v>
      </c>
      <c r="B24" s="316">
        <v>42600</v>
      </c>
      <c r="C24" s="316">
        <v>228000</v>
      </c>
      <c r="D24" s="556">
        <v>420</v>
      </c>
      <c r="E24" s="316">
        <v>95831</v>
      </c>
    </row>
    <row r="25" spans="1:8" ht="10.15" customHeight="1">
      <c r="A25" s="8">
        <v>1997</v>
      </c>
      <c r="B25" s="316">
        <v>42000</v>
      </c>
      <c r="C25" s="316">
        <v>246000</v>
      </c>
      <c r="D25" s="556">
        <v>312</v>
      </c>
      <c r="E25" s="316">
        <v>76825</v>
      </c>
    </row>
    <row r="26" spans="1:8" ht="3" customHeight="1">
      <c r="A26" s="8"/>
      <c r="B26" s="316"/>
      <c r="C26" s="316"/>
      <c r="D26" s="556"/>
      <c r="E26" s="316"/>
    </row>
    <row r="27" spans="1:8" ht="10.15" customHeight="1">
      <c r="A27" s="8">
        <v>1998</v>
      </c>
      <c r="B27" s="316">
        <v>42000</v>
      </c>
      <c r="C27" s="316">
        <v>188000</v>
      </c>
      <c r="D27" s="556">
        <v>529</v>
      </c>
      <c r="E27" s="316">
        <v>99388</v>
      </c>
    </row>
    <row r="28" spans="1:8" ht="10.15" customHeight="1">
      <c r="A28" s="8">
        <v>1999</v>
      </c>
      <c r="B28" s="316">
        <v>40000</v>
      </c>
      <c r="C28" s="316">
        <v>196000</v>
      </c>
      <c r="D28" s="556">
        <v>419</v>
      </c>
      <c r="E28" s="316">
        <v>82041</v>
      </c>
    </row>
    <row r="29" spans="1:8" ht="10.15" customHeight="1">
      <c r="A29" s="8">
        <v>2000</v>
      </c>
      <c r="B29" s="316">
        <v>38000</v>
      </c>
      <c r="C29" s="316">
        <v>197000</v>
      </c>
      <c r="D29" s="556">
        <v>442</v>
      </c>
      <c r="E29" s="316">
        <v>87115</v>
      </c>
    </row>
    <row r="30" spans="1:8" ht="10.15" customHeight="1">
      <c r="A30" s="8">
        <v>2001</v>
      </c>
      <c r="B30" s="316">
        <v>37000</v>
      </c>
      <c r="C30" s="316">
        <v>210000</v>
      </c>
      <c r="D30" s="556">
        <v>306</v>
      </c>
      <c r="E30" s="316">
        <v>64362</v>
      </c>
    </row>
    <row r="31" spans="1:8" ht="10.15" customHeight="1">
      <c r="A31" s="8">
        <v>2002</v>
      </c>
      <c r="B31" s="316">
        <v>36000</v>
      </c>
      <c r="C31" s="316">
        <v>201000</v>
      </c>
      <c r="D31" s="556">
        <v>386</v>
      </c>
      <c r="E31" s="316">
        <v>77586</v>
      </c>
    </row>
    <row r="32" spans="1:8" ht="10.15" customHeight="1">
      <c r="A32" s="8">
        <v>2003</v>
      </c>
      <c r="B32" s="316">
        <v>35000</v>
      </c>
      <c r="C32" s="316">
        <v>209000</v>
      </c>
      <c r="D32" s="556">
        <v>418</v>
      </c>
      <c r="E32" s="316">
        <v>87362</v>
      </c>
    </row>
    <row r="33" spans="1:5" ht="3" customHeight="1">
      <c r="A33" s="8"/>
      <c r="B33" s="316"/>
      <c r="C33" s="316"/>
      <c r="D33" s="556"/>
      <c r="E33" s="316"/>
    </row>
    <row r="34" spans="1:5" ht="10.15" customHeight="1">
      <c r="A34" s="8">
        <v>2004</v>
      </c>
      <c r="B34" s="316">
        <v>33500</v>
      </c>
      <c r="C34" s="316">
        <v>144000</v>
      </c>
      <c r="D34" s="556">
        <v>516</v>
      </c>
      <c r="E34" s="316">
        <v>74347</v>
      </c>
    </row>
    <row r="35" spans="1:5" ht="10.15" customHeight="1">
      <c r="A35" s="8">
        <v>2005</v>
      </c>
      <c r="B35" s="316">
        <v>32000</v>
      </c>
      <c r="C35" s="316">
        <v>171000</v>
      </c>
      <c r="D35" s="556">
        <v>541</v>
      </c>
      <c r="E35" s="316">
        <v>92463</v>
      </c>
    </row>
    <row r="36" spans="1:5" ht="10.15" customHeight="1">
      <c r="A36" s="8">
        <v>2006</v>
      </c>
      <c r="B36" s="316">
        <v>31000</v>
      </c>
      <c r="C36" s="316">
        <v>158000</v>
      </c>
      <c r="D36" s="556">
        <v>688</v>
      </c>
      <c r="E36" s="316">
        <v>108648</v>
      </c>
    </row>
    <row r="37" spans="1:5" ht="10.15" customHeight="1">
      <c r="A37" s="8">
        <v>2007</v>
      </c>
      <c r="B37" s="316">
        <v>29500</v>
      </c>
      <c r="C37" s="316">
        <v>152000</v>
      </c>
      <c r="D37" s="556">
        <v>665</v>
      </c>
      <c r="E37" s="316">
        <v>101077</v>
      </c>
    </row>
    <row r="38" spans="1:5" ht="10.15" customHeight="1">
      <c r="A38" s="8">
        <v>2008</v>
      </c>
      <c r="B38" s="316">
        <v>28000</v>
      </c>
      <c r="C38" s="316">
        <v>160000</v>
      </c>
      <c r="D38" s="556">
        <v>356</v>
      </c>
      <c r="E38" s="316">
        <v>56960</v>
      </c>
    </row>
    <row r="39" spans="1:5" ht="10.15" customHeight="1">
      <c r="A39" s="8">
        <v>2009</v>
      </c>
      <c r="B39" s="316">
        <v>26000</v>
      </c>
      <c r="C39" s="316">
        <v>112000</v>
      </c>
      <c r="D39" s="556">
        <v>514</v>
      </c>
      <c r="E39" s="316">
        <v>57568</v>
      </c>
    </row>
    <row r="40" spans="1:5" ht="10.15" customHeight="1">
      <c r="A40" s="8">
        <v>2010</v>
      </c>
      <c r="B40" s="316">
        <v>24000</v>
      </c>
      <c r="C40" s="316">
        <v>142000</v>
      </c>
      <c r="D40" s="556">
        <v>555</v>
      </c>
      <c r="E40" s="316">
        <v>78810</v>
      </c>
    </row>
    <row r="41" spans="1:5" ht="10.15" customHeight="1">
      <c r="A41" s="8">
        <v>2011</v>
      </c>
      <c r="B41" s="316">
        <v>22000</v>
      </c>
      <c r="C41" s="316">
        <v>160000</v>
      </c>
      <c r="D41" s="556">
        <v>402</v>
      </c>
      <c r="E41" s="316">
        <v>64320</v>
      </c>
    </row>
    <row r="42" spans="1:5" ht="10.15" customHeight="1">
      <c r="A42" s="8">
        <v>2012</v>
      </c>
      <c r="B42" s="316">
        <v>20000</v>
      </c>
      <c r="C42" s="316">
        <v>115000</v>
      </c>
      <c r="D42" s="556">
        <v>695</v>
      </c>
      <c r="E42" s="316">
        <v>79940</v>
      </c>
    </row>
    <row r="43" spans="1:5" ht="10.15" customHeight="1">
      <c r="A43" s="8">
        <v>2013</v>
      </c>
      <c r="B43" s="316">
        <v>19000</v>
      </c>
      <c r="C43" s="316">
        <v>98600</v>
      </c>
      <c r="D43" s="556">
        <v>665</v>
      </c>
      <c r="E43" s="316">
        <v>65527</v>
      </c>
    </row>
    <row r="44" spans="1:5" ht="10.15" customHeight="1">
      <c r="A44" s="8">
        <v>2014</v>
      </c>
      <c r="B44" s="316">
        <v>16500</v>
      </c>
      <c r="C44" s="316">
        <v>104000</v>
      </c>
      <c r="D44" s="556">
        <v>912</v>
      </c>
      <c r="E44" s="316">
        <v>94842</v>
      </c>
    </row>
    <row r="45" spans="1:5" ht="10.15" customHeight="1">
      <c r="A45" s="8">
        <v>2015</v>
      </c>
      <c r="B45" s="316">
        <v>15500</v>
      </c>
      <c r="C45" s="316">
        <v>91500</v>
      </c>
      <c r="D45" s="556">
        <v>996</v>
      </c>
      <c r="E45" s="316">
        <v>91125</v>
      </c>
    </row>
    <row r="46" spans="1:5" ht="10.15" customHeight="1">
      <c r="A46" s="8">
        <v>2016</v>
      </c>
      <c r="B46" s="316">
        <v>15000</v>
      </c>
      <c r="C46" s="316">
        <v>107800</v>
      </c>
      <c r="D46" s="556">
        <v>811</v>
      </c>
      <c r="E46" s="316">
        <v>87460</v>
      </c>
    </row>
    <row r="47" spans="1:5" ht="10.15" customHeight="1">
      <c r="A47" s="8">
        <v>2017</v>
      </c>
      <c r="B47" s="316">
        <v>15000</v>
      </c>
      <c r="C47" s="316">
        <v>114900</v>
      </c>
      <c r="D47" s="558">
        <v>1000</v>
      </c>
      <c r="E47" s="316">
        <v>114897</v>
      </c>
    </row>
    <row r="48" spans="1:5" ht="10.15" customHeight="1">
      <c r="A48" s="505">
        <v>2018</v>
      </c>
      <c r="B48" s="321">
        <v>14000</v>
      </c>
      <c r="C48" s="321">
        <v>99000</v>
      </c>
      <c r="D48" s="557">
        <v>935</v>
      </c>
      <c r="E48" s="321">
        <v>92570</v>
      </c>
    </row>
    <row r="49" spans="1:5" ht="13.15" customHeight="1">
      <c r="A49" s="23" t="s">
        <v>14</v>
      </c>
      <c r="B49" s="4"/>
      <c r="C49" s="4"/>
      <c r="D49" s="4"/>
      <c r="E49" s="4"/>
    </row>
    <row r="50" spans="1:5" ht="9" customHeight="1"/>
  </sheetData>
  <pageMargins left="0.66700000000000004" right="0.66700000000000004" top="0.66700000000000004" bottom="0.72" header="0" footer="0"/>
  <pageSetup firstPageNumber="68" orientation="portrait" useFirstPageNumber="1" r:id="rId1"/>
  <headerFooter alignWithMargins="0"/>
  <ignoredErrors>
    <ignoredError sqref="E4"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G54"/>
  <sheetViews>
    <sheetView showGridLines="0" zoomScaleNormal="100" workbookViewId="0">
      <selection activeCell="D47" sqref="D47"/>
    </sheetView>
  </sheetViews>
  <sheetFormatPr defaultColWidth="9.7109375" defaultRowHeight="12"/>
  <cols>
    <col min="1" max="1" width="6.85546875" customWidth="1"/>
    <col min="2" max="5" width="23.5703125" customWidth="1"/>
    <col min="6" max="6" width="14.5703125" bestFit="1" customWidth="1"/>
  </cols>
  <sheetData>
    <row r="1" spans="1:5">
      <c r="A1" s="1" t="s">
        <v>311</v>
      </c>
      <c r="B1" s="2"/>
      <c r="C1" s="2"/>
      <c r="D1" s="2"/>
      <c r="E1" s="2"/>
    </row>
    <row r="2" spans="1:5">
      <c r="A2" s="6" t="s">
        <v>2</v>
      </c>
      <c r="B2" s="6" t="s">
        <v>236</v>
      </c>
      <c r="C2" s="6" t="s">
        <v>310</v>
      </c>
      <c r="D2" s="6" t="s">
        <v>93</v>
      </c>
      <c r="E2" s="6" t="s">
        <v>136</v>
      </c>
    </row>
    <row r="3" spans="1:5" ht="3.95" customHeight="1">
      <c r="A3" s="8"/>
      <c r="B3" s="8"/>
      <c r="C3" s="8"/>
      <c r="D3" s="8"/>
      <c r="E3" s="8"/>
    </row>
    <row r="4" spans="1:5">
      <c r="A4" s="5"/>
      <c r="B4" s="89" t="s">
        <v>187</v>
      </c>
      <c r="C4" s="89" t="s">
        <v>137</v>
      </c>
      <c r="D4" s="89" t="s">
        <v>98</v>
      </c>
      <c r="E4" s="12" t="s">
        <v>12</v>
      </c>
    </row>
    <row r="5" spans="1:5" ht="3" customHeight="1">
      <c r="A5" s="5"/>
      <c r="B5" s="4"/>
      <c r="C5" s="4"/>
      <c r="D5" s="4"/>
      <c r="E5" s="4"/>
    </row>
    <row r="6" spans="1:5" ht="10.15" customHeight="1">
      <c r="A6" s="5">
        <v>1980</v>
      </c>
      <c r="B6" s="313">
        <v>69600</v>
      </c>
      <c r="C6" s="313">
        <v>168000</v>
      </c>
      <c r="D6" s="313">
        <v>683</v>
      </c>
      <c r="E6" s="313">
        <v>114744</v>
      </c>
    </row>
    <row r="7" spans="1:5" ht="10.15" customHeight="1">
      <c r="A7" s="5">
        <v>1981</v>
      </c>
      <c r="B7" s="313">
        <v>65400</v>
      </c>
      <c r="C7" s="313">
        <v>159500</v>
      </c>
      <c r="D7" s="313">
        <v>654</v>
      </c>
      <c r="E7" s="313">
        <v>104313</v>
      </c>
    </row>
    <row r="8" spans="1:5" ht="10.15" customHeight="1">
      <c r="A8" s="5">
        <v>1982</v>
      </c>
      <c r="B8" s="313">
        <v>66600</v>
      </c>
      <c r="C8" s="313">
        <v>126000</v>
      </c>
      <c r="D8" s="313">
        <v>679</v>
      </c>
      <c r="E8" s="313">
        <v>85554</v>
      </c>
    </row>
    <row r="9" spans="1:5" ht="10.15" customHeight="1">
      <c r="A9" s="5">
        <v>1983</v>
      </c>
      <c r="B9" s="313">
        <v>67700</v>
      </c>
      <c r="C9" s="313">
        <v>145000</v>
      </c>
      <c r="D9" s="313">
        <v>667</v>
      </c>
      <c r="E9" s="313">
        <v>96715</v>
      </c>
    </row>
    <row r="10" spans="1:5" ht="10.15" customHeight="1">
      <c r="A10" s="5">
        <v>1984</v>
      </c>
      <c r="B10" s="313">
        <v>68700</v>
      </c>
      <c r="C10" s="313">
        <v>148000</v>
      </c>
      <c r="D10" s="313">
        <v>693</v>
      </c>
      <c r="E10" s="313">
        <v>102564</v>
      </c>
    </row>
    <row r="11" spans="1:5" ht="10.15" customHeight="1">
      <c r="A11" s="5">
        <v>1985</v>
      </c>
      <c r="B11" s="313">
        <v>71700</v>
      </c>
      <c r="C11" s="313">
        <v>141000</v>
      </c>
      <c r="D11" s="313">
        <v>680</v>
      </c>
      <c r="E11" s="313">
        <v>95880</v>
      </c>
    </row>
    <row r="12" spans="1:5" ht="3" customHeight="1">
      <c r="A12" s="5"/>
      <c r="B12" s="313"/>
      <c r="C12" s="313"/>
      <c r="D12" s="313"/>
      <c r="E12" s="313"/>
    </row>
    <row r="13" spans="1:5" ht="10.15" customHeight="1">
      <c r="A13" s="5">
        <v>1986</v>
      </c>
      <c r="B13" s="313">
        <v>72600</v>
      </c>
      <c r="C13" s="313">
        <v>99000</v>
      </c>
      <c r="D13" s="313">
        <v>819</v>
      </c>
      <c r="E13" s="313">
        <v>81081</v>
      </c>
    </row>
    <row r="14" spans="1:5" ht="10.15" customHeight="1">
      <c r="A14" s="5">
        <v>1987</v>
      </c>
      <c r="B14" s="313">
        <v>75600</v>
      </c>
      <c r="C14" s="313">
        <v>229000</v>
      </c>
      <c r="D14" s="313">
        <v>734</v>
      </c>
      <c r="E14" s="313">
        <v>168086</v>
      </c>
    </row>
    <row r="15" spans="1:5" ht="10.15" customHeight="1">
      <c r="A15" s="5">
        <v>1988</v>
      </c>
      <c r="B15" s="313">
        <v>77200</v>
      </c>
      <c r="C15" s="313">
        <v>151000</v>
      </c>
      <c r="D15" s="313">
        <v>782</v>
      </c>
      <c r="E15" s="313">
        <v>118082</v>
      </c>
    </row>
    <row r="16" spans="1:5" ht="10.15" customHeight="1">
      <c r="A16" s="5">
        <v>1989</v>
      </c>
      <c r="B16" s="313">
        <v>77400</v>
      </c>
      <c r="C16" s="313">
        <v>226000</v>
      </c>
      <c r="D16" s="313">
        <v>779</v>
      </c>
      <c r="E16" s="313">
        <v>176054</v>
      </c>
    </row>
    <row r="17" spans="1:7" ht="10.15" customHeight="1">
      <c r="A17" s="5">
        <v>1990</v>
      </c>
      <c r="B17" s="313">
        <v>80100</v>
      </c>
      <c r="C17" s="313">
        <v>147000</v>
      </c>
      <c r="D17" s="313">
        <v>873</v>
      </c>
      <c r="E17" s="313">
        <v>128331</v>
      </c>
    </row>
    <row r="18" spans="1:7" ht="10.15" customHeight="1">
      <c r="A18" s="5">
        <v>1991</v>
      </c>
      <c r="B18" s="313">
        <v>80200</v>
      </c>
      <c r="C18" s="313">
        <v>187000</v>
      </c>
      <c r="D18" s="313">
        <v>940</v>
      </c>
      <c r="E18" s="313">
        <v>175780</v>
      </c>
    </row>
    <row r="19" spans="1:7" ht="3" customHeight="1">
      <c r="A19" s="5"/>
      <c r="B19" s="313"/>
      <c r="C19" s="313"/>
      <c r="D19" s="313"/>
      <c r="E19" s="313"/>
    </row>
    <row r="20" spans="1:7" ht="10.15" customHeight="1">
      <c r="A20" s="5">
        <v>1992</v>
      </c>
      <c r="B20" s="313">
        <v>80400</v>
      </c>
      <c r="C20" s="313">
        <v>184000</v>
      </c>
      <c r="D20" s="313">
        <v>1030</v>
      </c>
      <c r="E20" s="313">
        <v>189520</v>
      </c>
    </row>
    <row r="21" spans="1:7" ht="10.15" customHeight="1">
      <c r="A21" s="5">
        <v>1993</v>
      </c>
      <c r="B21" s="313">
        <v>83000</v>
      </c>
      <c r="C21" s="313">
        <v>121000</v>
      </c>
      <c r="D21" s="313">
        <v>1120</v>
      </c>
      <c r="E21" s="313">
        <v>135520</v>
      </c>
      <c r="F21" s="25"/>
      <c r="G21" s="25"/>
    </row>
    <row r="22" spans="1:7" ht="10.15" customHeight="1">
      <c r="A22" s="5">
        <v>1994</v>
      </c>
      <c r="B22" s="313">
        <v>84000</v>
      </c>
      <c r="C22" s="313">
        <v>193000</v>
      </c>
      <c r="D22" s="313">
        <v>1090</v>
      </c>
      <c r="E22" s="313">
        <v>210370</v>
      </c>
    </row>
    <row r="23" spans="1:7" ht="10.15" customHeight="1">
      <c r="A23" s="8">
        <v>1995</v>
      </c>
      <c r="B23" s="316">
        <v>83500</v>
      </c>
      <c r="C23" s="316">
        <v>181000</v>
      </c>
      <c r="D23" s="316">
        <v>1040</v>
      </c>
      <c r="E23" s="316">
        <v>188240</v>
      </c>
    </row>
    <row r="24" spans="1:7" ht="10.15" customHeight="1">
      <c r="A24" s="8">
        <v>1996</v>
      </c>
      <c r="B24" s="316">
        <v>85000</v>
      </c>
      <c r="C24" s="316">
        <v>223000</v>
      </c>
      <c r="D24" s="316">
        <v>839</v>
      </c>
      <c r="E24" s="316">
        <v>187097</v>
      </c>
    </row>
    <row r="25" spans="1:7" ht="10.15" customHeight="1">
      <c r="A25" s="8">
        <v>1997</v>
      </c>
      <c r="B25" s="316">
        <v>82000</v>
      </c>
      <c r="C25" s="316">
        <v>205000</v>
      </c>
      <c r="D25" s="316">
        <v>883</v>
      </c>
      <c r="E25" s="316">
        <v>181015</v>
      </c>
    </row>
    <row r="26" spans="1:7" ht="3" customHeight="1">
      <c r="A26" s="8"/>
      <c r="B26" s="316"/>
      <c r="C26" s="316"/>
      <c r="D26" s="316"/>
      <c r="E26" s="316"/>
    </row>
    <row r="27" spans="1:7" ht="10.15" customHeight="1">
      <c r="A27" s="8">
        <v>1998</v>
      </c>
      <c r="B27" s="316">
        <v>83000</v>
      </c>
      <c r="C27" s="316">
        <v>103000</v>
      </c>
      <c r="D27" s="316">
        <v>764</v>
      </c>
      <c r="E27" s="316">
        <v>78692</v>
      </c>
    </row>
    <row r="28" spans="1:7" ht="10.15" customHeight="1">
      <c r="A28" s="8">
        <v>1999</v>
      </c>
      <c r="B28" s="316">
        <v>83000</v>
      </c>
      <c r="C28" s="316">
        <v>165000</v>
      </c>
      <c r="D28" s="316">
        <v>861</v>
      </c>
      <c r="E28" s="316">
        <v>142065</v>
      </c>
    </row>
    <row r="29" spans="1:7" ht="10.15" customHeight="1">
      <c r="A29" s="8">
        <v>2000</v>
      </c>
      <c r="B29" s="316">
        <v>86000</v>
      </c>
      <c r="C29" s="316">
        <v>201000</v>
      </c>
      <c r="D29" s="316">
        <v>770</v>
      </c>
      <c r="E29" s="316">
        <v>154770</v>
      </c>
    </row>
    <row r="30" spans="1:7" ht="10.35" customHeight="1">
      <c r="A30" s="8">
        <v>2001</v>
      </c>
      <c r="B30" s="316">
        <v>86000</v>
      </c>
      <c r="C30" s="316">
        <v>135000</v>
      </c>
      <c r="D30" s="316">
        <v>726</v>
      </c>
      <c r="E30" s="316">
        <v>98010</v>
      </c>
    </row>
    <row r="31" spans="1:7" ht="10.35" customHeight="1">
      <c r="A31" s="8">
        <v>2002</v>
      </c>
      <c r="B31" s="316">
        <v>74000</v>
      </c>
      <c r="C31" s="316">
        <v>163000</v>
      </c>
      <c r="D31" s="316">
        <v>810</v>
      </c>
      <c r="E31" s="316">
        <v>132030</v>
      </c>
    </row>
    <row r="32" spans="1:7" ht="10.35" customHeight="1">
      <c r="A32" s="8">
        <v>2003</v>
      </c>
      <c r="B32" s="316">
        <v>72000</v>
      </c>
      <c r="C32" s="316">
        <v>168000</v>
      </c>
      <c r="D32" s="316">
        <v>772</v>
      </c>
      <c r="E32" s="316">
        <v>129696</v>
      </c>
    </row>
    <row r="33" spans="1:6" ht="3" customHeight="1">
      <c r="A33" s="8"/>
      <c r="B33" s="316"/>
      <c r="C33" s="316"/>
      <c r="D33" s="316"/>
      <c r="E33" s="316"/>
    </row>
    <row r="34" spans="1:6" ht="10.35" customHeight="1">
      <c r="A34" s="8">
        <v>2004</v>
      </c>
      <c r="B34" s="316">
        <v>70000</v>
      </c>
      <c r="C34" s="316">
        <v>48000</v>
      </c>
      <c r="D34" s="316">
        <v>1500</v>
      </c>
      <c r="E34" s="316">
        <v>72000</v>
      </c>
    </row>
    <row r="35" spans="1:6" ht="10.35" customHeight="1">
      <c r="A35" s="8">
        <v>2005</v>
      </c>
      <c r="B35" s="316">
        <v>67000</v>
      </c>
      <c r="C35" s="316">
        <v>94000</v>
      </c>
      <c r="D35" s="316">
        <v>1470</v>
      </c>
      <c r="E35" s="316">
        <v>138180</v>
      </c>
    </row>
    <row r="36" spans="1:6" ht="10.35" customHeight="1">
      <c r="A36" s="8">
        <v>2006</v>
      </c>
      <c r="B36" s="316">
        <v>65000</v>
      </c>
      <c r="C36" s="316">
        <v>189000</v>
      </c>
      <c r="D36" s="316">
        <v>1390</v>
      </c>
      <c r="E36" s="316">
        <v>262710</v>
      </c>
    </row>
    <row r="37" spans="1:6" ht="10.35" customHeight="1">
      <c r="A37" s="8">
        <v>2007</v>
      </c>
      <c r="B37" s="316">
        <v>64000</v>
      </c>
      <c r="C37" s="316">
        <v>81000</v>
      </c>
      <c r="D37" s="316">
        <v>1450</v>
      </c>
      <c r="E37" s="316">
        <v>117450</v>
      </c>
    </row>
    <row r="38" spans="1:6" ht="10.35" customHeight="1">
      <c r="A38" s="8">
        <v>2008</v>
      </c>
      <c r="B38" s="316">
        <v>64000</v>
      </c>
      <c r="C38" s="316">
        <v>129000</v>
      </c>
      <c r="D38" s="316">
        <v>1500</v>
      </c>
      <c r="E38" s="316">
        <v>193500</v>
      </c>
    </row>
    <row r="39" spans="1:6" ht="10.35" customHeight="1">
      <c r="A39" s="8">
        <v>2009</v>
      </c>
      <c r="B39" s="316">
        <v>64000</v>
      </c>
      <c r="C39" s="316">
        <v>166000</v>
      </c>
      <c r="D39" s="316">
        <v>1230</v>
      </c>
      <c r="E39" s="316">
        <v>204180</v>
      </c>
    </row>
    <row r="40" spans="1:6" ht="10.35" customHeight="1">
      <c r="A40" s="8">
        <v>2010</v>
      </c>
      <c r="B40" s="316">
        <v>61000</v>
      </c>
      <c r="C40" s="316">
        <v>130000</v>
      </c>
      <c r="D40" s="316">
        <v>1350</v>
      </c>
      <c r="E40" s="316">
        <v>175500</v>
      </c>
      <c r="F40" s="519"/>
    </row>
    <row r="41" spans="1:6" ht="10.35" customHeight="1">
      <c r="A41" s="8">
        <v>2011</v>
      </c>
      <c r="B41" s="316">
        <v>58000</v>
      </c>
      <c r="C41" s="316">
        <v>137000</v>
      </c>
      <c r="D41" s="316">
        <v>1310</v>
      </c>
      <c r="E41" s="316">
        <v>179470</v>
      </c>
      <c r="F41" s="519"/>
    </row>
    <row r="42" spans="1:6" ht="10.35" customHeight="1">
      <c r="A42" s="8">
        <v>2012</v>
      </c>
      <c r="B42" s="316">
        <v>55000</v>
      </c>
      <c r="C42" s="316">
        <v>138000</v>
      </c>
      <c r="D42" s="316">
        <v>1330</v>
      </c>
      <c r="E42" s="316">
        <v>183540</v>
      </c>
      <c r="F42" s="519"/>
    </row>
    <row r="43" spans="1:6" ht="10.35" customHeight="1">
      <c r="A43" s="8">
        <v>2013</v>
      </c>
      <c r="B43" s="316">
        <v>50000</v>
      </c>
      <c r="C43" s="316">
        <v>85000</v>
      </c>
      <c r="D43" s="316">
        <v>2000</v>
      </c>
      <c r="E43" s="316">
        <v>170000</v>
      </c>
      <c r="F43" s="519"/>
    </row>
    <row r="44" spans="1:6" ht="10.35" customHeight="1">
      <c r="A44" s="8">
        <v>2014</v>
      </c>
      <c r="B44" s="316">
        <v>48000</v>
      </c>
      <c r="C44" s="316">
        <v>108000</v>
      </c>
      <c r="D44" s="316">
        <v>2470</v>
      </c>
      <c r="E44" s="316">
        <v>266760</v>
      </c>
      <c r="F44" s="519"/>
    </row>
    <row r="45" spans="1:6" ht="10.35" customHeight="1">
      <c r="A45" s="8">
        <v>2015</v>
      </c>
      <c r="B45" s="316">
        <v>47000</v>
      </c>
      <c r="C45" s="316">
        <v>110000</v>
      </c>
      <c r="D45" s="316">
        <v>2050</v>
      </c>
      <c r="E45" s="316">
        <v>225500</v>
      </c>
      <c r="F45" s="519"/>
    </row>
    <row r="46" spans="1:6" ht="10.35" customHeight="1">
      <c r="A46" s="8">
        <v>2016</v>
      </c>
      <c r="B46" s="316">
        <v>45000</v>
      </c>
      <c r="C46" s="316">
        <v>54000</v>
      </c>
      <c r="D46" s="316">
        <v>2180</v>
      </c>
      <c r="E46" s="316">
        <v>117720</v>
      </c>
      <c r="F46" s="519"/>
    </row>
    <row r="47" spans="1:6" ht="10.35" customHeight="1">
      <c r="A47" s="8">
        <v>2017</v>
      </c>
      <c r="B47" s="316">
        <v>45000</v>
      </c>
      <c r="C47" s="316">
        <v>105000</v>
      </c>
      <c r="D47" s="316">
        <v>1980</v>
      </c>
      <c r="E47" s="316">
        <v>207900</v>
      </c>
      <c r="F47" s="519"/>
    </row>
    <row r="48" spans="1:6" ht="10.35" customHeight="1">
      <c r="A48" s="505">
        <v>2018</v>
      </c>
      <c r="B48" s="321">
        <v>44000</v>
      </c>
      <c r="C48" s="321">
        <v>90200</v>
      </c>
      <c r="D48" s="321">
        <v>2160</v>
      </c>
      <c r="E48" s="321">
        <v>194832</v>
      </c>
    </row>
    <row r="49" spans="1:5" ht="13.15" customHeight="1">
      <c r="A49" s="215" t="s">
        <v>312</v>
      </c>
      <c r="B49" s="4"/>
      <c r="C49" s="4"/>
      <c r="D49" s="4"/>
      <c r="E49" s="4"/>
    </row>
    <row r="50" spans="1:5" ht="13.15" customHeight="1">
      <c r="A50" s="23" t="s">
        <v>14</v>
      </c>
      <c r="B50" s="4"/>
      <c r="C50" s="4"/>
      <c r="D50" s="4"/>
      <c r="E50" s="4"/>
    </row>
    <row r="51" spans="1:5">
      <c r="A51" s="272"/>
    </row>
    <row r="54" spans="1:5" ht="14.25">
      <c r="A54" s="426"/>
    </row>
  </sheetData>
  <pageMargins left="0.66700000000000004" right="0.66700000000000004" top="0.66700000000000004" bottom="0.72" header="0" footer="0"/>
  <pageSetup firstPageNumber="69" orientation="portrait" useFirstPageNumber="1" r:id="rId1"/>
  <headerFooter alignWithMargins="0"/>
  <ignoredErrors>
    <ignoredError sqref="E4"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50"/>
  <sheetViews>
    <sheetView showGridLines="0" topLeftCell="A6" zoomScaleNormal="100" workbookViewId="0">
      <selection activeCell="B5" sqref="B5"/>
    </sheetView>
  </sheetViews>
  <sheetFormatPr defaultColWidth="9.7109375" defaultRowHeight="12"/>
  <cols>
    <col min="1" max="1" width="7.42578125" style="178" customWidth="1"/>
    <col min="2" max="3" width="13.140625" style="178" customWidth="1"/>
    <col min="4" max="4" width="2.7109375" style="178" customWidth="1"/>
    <col min="5" max="6" width="13.140625" style="178" customWidth="1"/>
    <col min="7" max="7" width="2.7109375" style="178" customWidth="1"/>
    <col min="8" max="10" width="13.140625" style="178" customWidth="1"/>
    <col min="11" max="16384" width="9.7109375" style="178"/>
  </cols>
  <sheetData>
    <row r="1" spans="1:10">
      <c r="A1" s="1" t="s">
        <v>409</v>
      </c>
      <c r="B1" s="2"/>
      <c r="C1" s="2"/>
      <c r="D1" s="2"/>
      <c r="E1" s="2"/>
      <c r="F1" s="2"/>
      <c r="G1" s="2"/>
      <c r="H1" s="2"/>
      <c r="I1" s="2"/>
      <c r="J1" s="76"/>
    </row>
    <row r="2" spans="1:10">
      <c r="A2" s="189" t="s">
        <v>2</v>
      </c>
      <c r="B2" s="180" t="s">
        <v>91</v>
      </c>
      <c r="C2" s="180"/>
      <c r="D2" s="179"/>
      <c r="E2" s="180" t="s">
        <v>92</v>
      </c>
      <c r="F2" s="180"/>
      <c r="G2" s="179"/>
      <c r="H2" s="180" t="s">
        <v>93</v>
      </c>
      <c r="I2" s="181"/>
      <c r="J2" s="180"/>
    </row>
    <row r="3" spans="1:10">
      <c r="A3" s="182"/>
      <c r="B3" s="182" t="s">
        <v>71</v>
      </c>
      <c r="C3" s="182" t="s">
        <v>0</v>
      </c>
      <c r="D3" s="182"/>
      <c r="E3" s="182" t="s">
        <v>4</v>
      </c>
      <c r="F3" s="182" t="s">
        <v>95</v>
      </c>
      <c r="G3" s="182"/>
      <c r="H3" s="182" t="s">
        <v>4</v>
      </c>
      <c r="I3" s="182" t="s">
        <v>95</v>
      </c>
      <c r="J3" s="182" t="s">
        <v>96</v>
      </c>
    </row>
    <row r="4" spans="1:10" ht="3.95" customHeight="1">
      <c r="A4" s="184"/>
      <c r="B4" s="184"/>
      <c r="C4" s="184"/>
      <c r="D4" s="184"/>
      <c r="E4" s="184"/>
      <c r="F4" s="184"/>
      <c r="G4" s="184"/>
      <c r="H4" s="184"/>
      <c r="I4" s="184"/>
      <c r="J4" s="184"/>
    </row>
    <row r="5" spans="1:10">
      <c r="A5" s="189"/>
      <c r="B5" s="186" t="s">
        <v>313</v>
      </c>
      <c r="C5" s="362"/>
      <c r="D5" s="363"/>
      <c r="E5" s="363"/>
      <c r="F5" s="363"/>
      <c r="G5" s="364"/>
      <c r="H5" s="186" t="s">
        <v>370</v>
      </c>
      <c r="I5" s="362"/>
      <c r="J5" s="363"/>
    </row>
    <row r="6" spans="1:10" ht="3" customHeight="1">
      <c r="A6" s="189"/>
      <c r="B6" s="185"/>
      <c r="C6" s="185"/>
      <c r="D6" s="185"/>
      <c r="E6" s="185"/>
      <c r="F6" s="185"/>
      <c r="G6" s="4"/>
      <c r="H6" s="185"/>
      <c r="I6" s="185"/>
      <c r="J6" s="185"/>
    </row>
    <row r="7" spans="1:10" ht="10.15" customHeight="1">
      <c r="A7" s="5">
        <v>1980</v>
      </c>
      <c r="B7" s="256">
        <v>76600</v>
      </c>
      <c r="C7" s="256">
        <v>76600</v>
      </c>
      <c r="D7" s="283"/>
      <c r="E7" s="256">
        <v>40500</v>
      </c>
      <c r="F7" s="256">
        <v>36100</v>
      </c>
      <c r="G7" s="4"/>
      <c r="H7" s="256">
        <v>196</v>
      </c>
      <c r="I7" s="414">
        <v>137</v>
      </c>
      <c r="J7" s="256">
        <v>179</v>
      </c>
    </row>
    <row r="8" spans="1:10" ht="10.15" customHeight="1">
      <c r="A8" s="5">
        <v>1981</v>
      </c>
      <c r="B8" s="256">
        <v>65100</v>
      </c>
      <c r="C8" s="256">
        <v>62600</v>
      </c>
      <c r="D8" s="283"/>
      <c r="E8" s="256">
        <v>32900</v>
      </c>
      <c r="F8" s="256">
        <v>29700</v>
      </c>
      <c r="G8" s="4"/>
      <c r="H8" s="256">
        <v>167</v>
      </c>
      <c r="I8" s="414">
        <v>126</v>
      </c>
      <c r="J8" s="256">
        <v>156</v>
      </c>
    </row>
    <row r="9" spans="1:10" ht="10.15" customHeight="1">
      <c r="A9" s="5">
        <v>1982</v>
      </c>
      <c r="B9" s="256">
        <v>51500</v>
      </c>
      <c r="C9" s="256">
        <v>47500</v>
      </c>
      <c r="D9" s="283"/>
      <c r="E9" s="256">
        <v>26550</v>
      </c>
      <c r="F9" s="256">
        <v>20950</v>
      </c>
      <c r="G9" s="4"/>
      <c r="H9" s="256">
        <v>387</v>
      </c>
      <c r="I9" s="414">
        <v>108</v>
      </c>
      <c r="J9" s="256">
        <v>264</v>
      </c>
    </row>
    <row r="10" spans="1:10" ht="10.15" customHeight="1">
      <c r="A10" s="5">
        <v>1983</v>
      </c>
      <c r="B10" s="256">
        <v>51200</v>
      </c>
      <c r="C10" s="256">
        <v>49200</v>
      </c>
      <c r="D10" s="283"/>
      <c r="E10" s="256">
        <v>30000</v>
      </c>
      <c r="F10" s="256">
        <v>19200</v>
      </c>
      <c r="G10" s="4"/>
      <c r="H10" s="256">
        <v>257</v>
      </c>
      <c r="I10" s="414">
        <v>108</v>
      </c>
      <c r="J10" s="256">
        <v>199</v>
      </c>
    </row>
    <row r="11" spans="1:10" ht="10.15" customHeight="1">
      <c r="A11" s="5">
        <v>1984</v>
      </c>
      <c r="B11" s="256">
        <v>52000</v>
      </c>
      <c r="C11" s="256">
        <v>51000</v>
      </c>
      <c r="D11" s="283"/>
      <c r="E11" s="256">
        <v>28200</v>
      </c>
      <c r="F11" s="256">
        <v>22800</v>
      </c>
      <c r="G11" s="4"/>
      <c r="H11" s="256">
        <v>266</v>
      </c>
      <c r="I11" s="414">
        <v>137</v>
      </c>
      <c r="J11" s="256">
        <v>208</v>
      </c>
    </row>
    <row r="12" spans="1:10" ht="10.15" customHeight="1">
      <c r="A12" s="5">
        <v>1985</v>
      </c>
      <c r="B12" s="256">
        <v>51700</v>
      </c>
      <c r="C12" s="256">
        <v>48100</v>
      </c>
      <c r="D12" s="283"/>
      <c r="E12" s="256">
        <v>21700</v>
      </c>
      <c r="F12" s="256">
        <v>26400</v>
      </c>
      <c r="G12" s="4"/>
      <c r="H12" s="256">
        <v>329</v>
      </c>
      <c r="I12" s="414">
        <v>148</v>
      </c>
      <c r="J12" s="256">
        <v>230</v>
      </c>
    </row>
    <row r="13" spans="1:10" ht="3" customHeight="1">
      <c r="A13" s="5"/>
      <c r="B13" s="256"/>
      <c r="C13" s="256"/>
      <c r="D13" s="283"/>
      <c r="E13" s="256"/>
      <c r="F13" s="256"/>
      <c r="G13" s="4"/>
      <c r="H13" s="256"/>
      <c r="I13" s="414"/>
      <c r="J13" s="256"/>
    </row>
    <row r="14" spans="1:10" ht="10.15" customHeight="1">
      <c r="A14" s="5">
        <v>1986</v>
      </c>
      <c r="B14" s="256">
        <v>48100</v>
      </c>
      <c r="C14" s="256">
        <v>44100</v>
      </c>
      <c r="D14" s="283"/>
      <c r="E14" s="256">
        <v>20400</v>
      </c>
      <c r="F14" s="256">
        <v>23700</v>
      </c>
      <c r="G14" s="4"/>
      <c r="H14" s="256">
        <v>432</v>
      </c>
      <c r="I14" s="414">
        <v>111</v>
      </c>
      <c r="J14" s="256">
        <v>260</v>
      </c>
    </row>
    <row r="15" spans="1:10" ht="10.15" customHeight="1">
      <c r="A15" s="5">
        <v>1987</v>
      </c>
      <c r="B15" s="256">
        <v>49500</v>
      </c>
      <c r="C15" s="256">
        <v>45200</v>
      </c>
      <c r="D15" s="283"/>
      <c r="E15" s="256">
        <v>21600</v>
      </c>
      <c r="F15" s="256">
        <v>23600</v>
      </c>
      <c r="G15" s="4"/>
      <c r="H15" s="256">
        <v>173</v>
      </c>
      <c r="I15" s="414">
        <v>108</v>
      </c>
      <c r="J15" s="256">
        <v>139</v>
      </c>
    </row>
    <row r="16" spans="1:10" ht="10.15" customHeight="1">
      <c r="A16" s="5">
        <v>1988</v>
      </c>
      <c r="B16" s="256">
        <v>53000</v>
      </c>
      <c r="C16" s="256">
        <v>49600</v>
      </c>
      <c r="D16" s="283"/>
      <c r="E16" s="256">
        <v>24000</v>
      </c>
      <c r="F16" s="256">
        <v>25600</v>
      </c>
      <c r="G16" s="4"/>
      <c r="H16" s="256">
        <v>249</v>
      </c>
      <c r="I16" s="414">
        <v>117</v>
      </c>
      <c r="J16" s="256">
        <v>181</v>
      </c>
    </row>
    <row r="17" spans="1:10" ht="10.15" customHeight="1">
      <c r="A17" s="5">
        <v>1989</v>
      </c>
      <c r="B17" s="256">
        <v>47000</v>
      </c>
      <c r="C17" s="256">
        <v>43850</v>
      </c>
      <c r="D17" s="283"/>
      <c r="E17" s="256">
        <v>22750</v>
      </c>
      <c r="F17" s="256">
        <v>21100</v>
      </c>
      <c r="G17" s="4"/>
      <c r="H17" s="256">
        <v>289</v>
      </c>
      <c r="I17" s="414">
        <v>119</v>
      </c>
      <c r="J17" s="256">
        <v>207</v>
      </c>
    </row>
    <row r="18" spans="1:10" ht="10.15" customHeight="1">
      <c r="A18" s="5">
        <v>1990</v>
      </c>
      <c r="B18" s="256">
        <v>47800</v>
      </c>
      <c r="C18" s="256">
        <v>43200</v>
      </c>
      <c r="D18" s="283"/>
      <c r="E18" s="256">
        <v>24300</v>
      </c>
      <c r="F18" s="256">
        <v>18900</v>
      </c>
      <c r="G18" s="4"/>
      <c r="H18" s="256">
        <v>250</v>
      </c>
      <c r="I18" s="414">
        <v>125</v>
      </c>
      <c r="J18" s="256">
        <v>195</v>
      </c>
    </row>
    <row r="19" spans="1:10" ht="10.15" customHeight="1">
      <c r="A19" s="5">
        <v>1991</v>
      </c>
      <c r="B19" s="256">
        <v>24100</v>
      </c>
      <c r="C19" s="256">
        <v>23800</v>
      </c>
      <c r="D19" s="283"/>
      <c r="E19" s="256">
        <v>12990</v>
      </c>
      <c r="F19" s="256">
        <v>10810</v>
      </c>
      <c r="G19" s="4"/>
      <c r="H19" s="256">
        <v>334</v>
      </c>
      <c r="I19" s="414">
        <v>222</v>
      </c>
      <c r="J19" s="256">
        <v>283</v>
      </c>
    </row>
    <row r="20" spans="1:10" ht="3" customHeight="1">
      <c r="A20" s="5"/>
      <c r="B20" s="256"/>
      <c r="C20" s="256"/>
      <c r="D20" s="283"/>
      <c r="E20" s="256"/>
      <c r="F20" s="256"/>
      <c r="G20" s="4"/>
      <c r="H20" s="256"/>
      <c r="I20" s="414"/>
      <c r="J20" s="256"/>
    </row>
    <row r="21" spans="1:10" ht="10.15" customHeight="1">
      <c r="A21" s="5">
        <v>1992</v>
      </c>
      <c r="B21" s="256">
        <v>44600</v>
      </c>
      <c r="C21" s="256">
        <v>44400</v>
      </c>
      <c r="D21" s="283"/>
      <c r="E21" s="256">
        <v>21060</v>
      </c>
      <c r="F21" s="256">
        <v>23340</v>
      </c>
      <c r="G21" s="4"/>
      <c r="H21" s="256">
        <v>243</v>
      </c>
      <c r="I21" s="414">
        <v>146</v>
      </c>
      <c r="J21" s="256">
        <v>192</v>
      </c>
    </row>
    <row r="22" spans="1:10" ht="10.15" customHeight="1">
      <c r="A22" s="5">
        <v>1993</v>
      </c>
      <c r="B22" s="256">
        <v>28200</v>
      </c>
      <c r="C22" s="256">
        <v>25930</v>
      </c>
      <c r="D22" s="283"/>
      <c r="E22" s="256">
        <v>13790</v>
      </c>
      <c r="F22" s="256">
        <v>12140</v>
      </c>
      <c r="G22" s="4"/>
      <c r="H22" s="256">
        <v>206</v>
      </c>
      <c r="I22" s="414">
        <v>157</v>
      </c>
      <c r="J22" s="256">
        <v>183</v>
      </c>
    </row>
    <row r="23" spans="1:10" ht="10.15" customHeight="1">
      <c r="A23" s="5">
        <v>1994</v>
      </c>
      <c r="B23" s="256">
        <v>38100</v>
      </c>
      <c r="C23" s="256">
        <v>32100</v>
      </c>
      <c r="D23" s="283"/>
      <c r="E23" s="256">
        <v>13550</v>
      </c>
      <c r="F23" s="256">
        <v>18550</v>
      </c>
      <c r="G23" s="4"/>
      <c r="H23" s="256">
        <v>255</v>
      </c>
      <c r="I23" s="414">
        <v>105</v>
      </c>
      <c r="J23" s="256">
        <v>168</v>
      </c>
    </row>
    <row r="24" spans="1:10" ht="10.15" customHeight="1">
      <c r="A24" s="8">
        <v>1995</v>
      </c>
      <c r="B24" s="260">
        <v>22500</v>
      </c>
      <c r="C24" s="260">
        <v>21480</v>
      </c>
      <c r="D24" s="286"/>
      <c r="E24" s="260">
        <v>12200</v>
      </c>
      <c r="F24" s="260">
        <v>9280</v>
      </c>
      <c r="G24" s="7"/>
      <c r="H24" s="260">
        <v>441</v>
      </c>
      <c r="I24" s="335">
        <v>145</v>
      </c>
      <c r="J24" s="260">
        <v>313</v>
      </c>
    </row>
    <row r="25" spans="1:10" ht="10.15" customHeight="1">
      <c r="A25" s="8">
        <v>1996</v>
      </c>
      <c r="B25" s="260">
        <v>19500</v>
      </c>
      <c r="C25" s="260">
        <v>18700</v>
      </c>
      <c r="D25" s="286"/>
      <c r="E25" s="260">
        <v>10650</v>
      </c>
      <c r="F25" s="260">
        <v>8050</v>
      </c>
      <c r="G25" s="7"/>
      <c r="H25" s="260">
        <v>575</v>
      </c>
      <c r="I25" s="335">
        <v>267</v>
      </c>
      <c r="J25" s="260">
        <v>442</v>
      </c>
    </row>
    <row r="26" spans="1:10" ht="10.15" customHeight="1">
      <c r="A26" s="8">
        <v>1997</v>
      </c>
      <c r="B26" s="260">
        <v>25500</v>
      </c>
      <c r="C26" s="260">
        <v>23700</v>
      </c>
      <c r="D26" s="286"/>
      <c r="E26" s="260">
        <v>10500</v>
      </c>
      <c r="F26" s="260">
        <v>13200</v>
      </c>
      <c r="G26" s="7"/>
      <c r="H26" s="260">
        <v>448</v>
      </c>
      <c r="I26" s="335">
        <v>134</v>
      </c>
      <c r="J26" s="260">
        <v>273</v>
      </c>
    </row>
    <row r="27" spans="1:10" ht="3" customHeight="1">
      <c r="A27" s="8"/>
      <c r="B27" s="260"/>
      <c r="C27" s="260"/>
      <c r="D27" s="286"/>
      <c r="E27" s="260"/>
      <c r="F27" s="260"/>
      <c r="G27" s="7"/>
      <c r="H27" s="260"/>
      <c r="I27" s="335"/>
      <c r="J27" s="260"/>
    </row>
    <row r="28" spans="1:10" ht="10.15" customHeight="1">
      <c r="A28" s="8">
        <v>1998</v>
      </c>
      <c r="B28" s="260">
        <v>25600</v>
      </c>
      <c r="C28" s="260">
        <v>24800</v>
      </c>
      <c r="D28" s="286"/>
      <c r="E28" s="260">
        <v>11750</v>
      </c>
      <c r="F28" s="260">
        <v>13050</v>
      </c>
      <c r="G28" s="7"/>
      <c r="H28" s="260">
        <v>476</v>
      </c>
      <c r="I28" s="335">
        <v>162</v>
      </c>
      <c r="J28" s="260">
        <v>311</v>
      </c>
    </row>
    <row r="29" spans="1:10" ht="10.15" customHeight="1">
      <c r="A29" s="8">
        <v>1999</v>
      </c>
      <c r="B29" s="260">
        <v>22900</v>
      </c>
      <c r="C29" s="260">
        <v>21620</v>
      </c>
      <c r="D29" s="286"/>
      <c r="E29" s="260">
        <v>11150</v>
      </c>
      <c r="F29" s="260">
        <v>10470</v>
      </c>
      <c r="G29" s="7"/>
      <c r="H29" s="260">
        <v>232</v>
      </c>
      <c r="I29" s="335">
        <v>182</v>
      </c>
      <c r="J29" s="260">
        <v>208</v>
      </c>
    </row>
    <row r="30" spans="1:10" ht="10.15" customHeight="1">
      <c r="A30" s="8">
        <v>2000</v>
      </c>
      <c r="B30" s="260">
        <v>23900</v>
      </c>
      <c r="C30" s="260">
        <v>21950</v>
      </c>
      <c r="D30" s="286"/>
      <c r="E30" s="260">
        <v>9400</v>
      </c>
      <c r="F30" s="260">
        <v>12550</v>
      </c>
      <c r="G30" s="7"/>
      <c r="H30" s="260">
        <v>321</v>
      </c>
      <c r="I30" s="335">
        <v>178</v>
      </c>
      <c r="J30" s="260">
        <v>239</v>
      </c>
    </row>
    <row r="31" spans="1:10" ht="10.15" customHeight="1">
      <c r="A31" s="8">
        <v>2001</v>
      </c>
      <c r="B31" s="260">
        <v>21200</v>
      </c>
      <c r="C31" s="260">
        <v>20000</v>
      </c>
      <c r="D31" s="286"/>
      <c r="E31" s="260">
        <v>11000</v>
      </c>
      <c r="F31" s="260">
        <v>9000</v>
      </c>
      <c r="G31" s="7"/>
      <c r="H31" s="260">
        <v>345</v>
      </c>
      <c r="I31" s="335">
        <v>185</v>
      </c>
      <c r="J31" s="260">
        <v>273</v>
      </c>
    </row>
    <row r="32" spans="1:10" ht="10.15" customHeight="1">
      <c r="A32" s="8">
        <v>2002</v>
      </c>
      <c r="B32" s="260">
        <v>15650</v>
      </c>
      <c r="C32" s="260">
        <v>14790</v>
      </c>
      <c r="D32" s="286"/>
      <c r="E32" s="260">
        <v>6360</v>
      </c>
      <c r="F32" s="260">
        <v>8430</v>
      </c>
      <c r="G32" s="7"/>
      <c r="H32" s="260">
        <v>396</v>
      </c>
      <c r="I32" s="335">
        <v>204</v>
      </c>
      <c r="J32" s="260">
        <v>286</v>
      </c>
    </row>
    <row r="33" spans="1:10" ht="10.15" customHeight="1">
      <c r="A33" s="8">
        <v>2003</v>
      </c>
      <c r="B33" s="260">
        <v>16300</v>
      </c>
      <c r="C33" s="260">
        <v>14880</v>
      </c>
      <c r="D33" s="286"/>
      <c r="E33" s="260">
        <v>7700</v>
      </c>
      <c r="F33" s="260">
        <v>7180</v>
      </c>
      <c r="G33" s="7"/>
      <c r="H33" s="260">
        <v>446</v>
      </c>
      <c r="I33" s="335">
        <v>254</v>
      </c>
      <c r="J33" s="260">
        <v>353</v>
      </c>
    </row>
    <row r="34" spans="1:10" ht="3" customHeight="1">
      <c r="A34" s="8"/>
      <c r="B34" s="260"/>
      <c r="C34" s="260"/>
      <c r="D34" s="286"/>
      <c r="E34" s="260"/>
      <c r="F34" s="260"/>
      <c r="G34" s="7"/>
      <c r="H34" s="260"/>
      <c r="I34" s="335"/>
      <c r="J34" s="260"/>
    </row>
    <row r="35" spans="1:10" ht="10.15" customHeight="1">
      <c r="A35" s="8">
        <v>2004</v>
      </c>
      <c r="B35" s="260">
        <v>25000</v>
      </c>
      <c r="C35" s="260">
        <v>18920</v>
      </c>
      <c r="D35" s="286"/>
      <c r="E35" s="260">
        <v>10350</v>
      </c>
      <c r="F35" s="260">
        <v>8570</v>
      </c>
      <c r="G35" s="7"/>
      <c r="H35" s="260">
        <v>468</v>
      </c>
      <c r="I35" s="335">
        <v>228</v>
      </c>
      <c r="J35" s="260">
        <v>360</v>
      </c>
    </row>
    <row r="36" spans="1:10" ht="10.15" customHeight="1">
      <c r="A36" s="8">
        <v>2005</v>
      </c>
      <c r="B36" s="260">
        <v>9100</v>
      </c>
      <c r="C36" s="260">
        <v>9050</v>
      </c>
      <c r="D36" s="286"/>
      <c r="E36" s="260">
        <v>5500</v>
      </c>
      <c r="F36" s="260">
        <v>3550</v>
      </c>
      <c r="G36" s="7"/>
      <c r="H36" s="260">
        <v>759</v>
      </c>
      <c r="I36" s="335">
        <v>257</v>
      </c>
      <c r="J36" s="260">
        <v>562</v>
      </c>
    </row>
    <row r="37" spans="1:10" ht="10.15" customHeight="1">
      <c r="A37" s="8">
        <v>2006</v>
      </c>
      <c r="B37" s="260">
        <v>21500</v>
      </c>
      <c r="C37" s="260">
        <v>19200</v>
      </c>
      <c r="D37" s="286"/>
      <c r="E37" s="260">
        <v>9550</v>
      </c>
      <c r="F37" s="260">
        <v>9650</v>
      </c>
      <c r="G37" s="7"/>
      <c r="H37" s="260">
        <v>639</v>
      </c>
      <c r="I37" s="335">
        <v>267</v>
      </c>
      <c r="J37" s="260">
        <v>452</v>
      </c>
    </row>
    <row r="38" spans="1:10" ht="10.15" customHeight="1">
      <c r="A38" s="8">
        <v>2007</v>
      </c>
      <c r="B38" s="260">
        <v>12100</v>
      </c>
      <c r="C38" s="260">
        <v>10920</v>
      </c>
      <c r="D38" s="286"/>
      <c r="E38" s="260">
        <v>6420</v>
      </c>
      <c r="F38" s="260">
        <v>4500</v>
      </c>
      <c r="G38" s="7"/>
      <c r="H38" s="260">
        <v>622</v>
      </c>
      <c r="I38" s="335">
        <v>213</v>
      </c>
      <c r="J38" s="260">
        <v>454</v>
      </c>
    </row>
    <row r="39" spans="1:10" ht="10.15" customHeight="1">
      <c r="A39" s="8">
        <v>2008</v>
      </c>
      <c r="B39" s="260">
        <v>15500</v>
      </c>
      <c r="C39" s="260">
        <v>15480</v>
      </c>
      <c r="D39" s="286"/>
      <c r="E39" s="260">
        <v>8700</v>
      </c>
      <c r="F39" s="260">
        <v>6780</v>
      </c>
      <c r="G39" s="7"/>
      <c r="H39" s="260">
        <v>547</v>
      </c>
      <c r="I39" s="335">
        <v>171</v>
      </c>
      <c r="J39" s="260">
        <v>382</v>
      </c>
    </row>
    <row r="40" spans="1:10" ht="10.15" customHeight="1">
      <c r="A40" s="8">
        <v>2009</v>
      </c>
      <c r="B40" s="260">
        <v>18600</v>
      </c>
      <c r="C40" s="260">
        <v>17700</v>
      </c>
      <c r="D40" s="286"/>
      <c r="E40" s="260">
        <v>9750</v>
      </c>
      <c r="F40" s="260">
        <v>7950</v>
      </c>
      <c r="G40" s="7"/>
      <c r="H40" s="260">
        <v>472</v>
      </c>
      <c r="I40" s="335">
        <v>149</v>
      </c>
      <c r="J40" s="260">
        <v>327</v>
      </c>
    </row>
    <row r="41" spans="1:10" ht="10.15" customHeight="1">
      <c r="A41" s="8">
        <v>2010</v>
      </c>
      <c r="B41" s="260">
        <v>12100</v>
      </c>
      <c r="C41" s="260">
        <v>11200</v>
      </c>
      <c r="D41" s="286"/>
      <c r="E41" s="260">
        <v>7700</v>
      </c>
      <c r="F41" s="260">
        <v>3500</v>
      </c>
      <c r="G41" s="7"/>
      <c r="H41" s="260">
        <v>551</v>
      </c>
      <c r="I41" s="335">
        <v>193</v>
      </c>
      <c r="J41" s="260">
        <v>439</v>
      </c>
    </row>
    <row r="42" spans="1:10" ht="10.15" customHeight="1">
      <c r="A42" s="8">
        <v>2011</v>
      </c>
      <c r="B42" s="260">
        <v>13300</v>
      </c>
      <c r="C42" s="260">
        <v>12900</v>
      </c>
      <c r="D42" s="286"/>
      <c r="E42" s="260">
        <v>7030</v>
      </c>
      <c r="F42" s="260">
        <v>5870</v>
      </c>
      <c r="G42" s="7"/>
      <c r="H42" s="260">
        <v>482</v>
      </c>
      <c r="I42" s="335">
        <v>235</v>
      </c>
      <c r="J42" s="260">
        <v>370</v>
      </c>
    </row>
    <row r="43" spans="1:10" ht="10.15" customHeight="1">
      <c r="A43" s="8">
        <v>2012</v>
      </c>
      <c r="B43" s="260">
        <v>12935</v>
      </c>
      <c r="C43" s="260">
        <v>11835</v>
      </c>
      <c r="D43" s="286"/>
      <c r="E43" s="260">
        <v>7030</v>
      </c>
      <c r="F43" s="260">
        <v>4805</v>
      </c>
      <c r="G43" s="7"/>
      <c r="H43" s="260">
        <v>739</v>
      </c>
      <c r="I43" s="335">
        <v>228</v>
      </c>
      <c r="J43" s="260">
        <v>531</v>
      </c>
    </row>
    <row r="44" spans="1:10" ht="10.15" customHeight="1">
      <c r="A44" s="8">
        <v>2013</v>
      </c>
      <c r="B44" s="260">
        <v>13440</v>
      </c>
      <c r="C44" s="260">
        <v>12790</v>
      </c>
      <c r="D44" s="286" t="s">
        <v>376</v>
      </c>
      <c r="E44" s="260">
        <v>6690</v>
      </c>
      <c r="F44" s="260">
        <v>6100</v>
      </c>
      <c r="G44" s="7" t="s">
        <v>376</v>
      </c>
      <c r="H44" s="260">
        <v>608</v>
      </c>
      <c r="I44" s="335">
        <v>345</v>
      </c>
      <c r="J44" s="260">
        <v>482</v>
      </c>
    </row>
    <row r="45" spans="1:10" ht="10.15" customHeight="1">
      <c r="A45" s="8">
        <v>2014</v>
      </c>
      <c r="B45" s="260">
        <v>14800</v>
      </c>
      <c r="C45" s="260">
        <v>14500</v>
      </c>
      <c r="D45" s="286" t="s">
        <v>376</v>
      </c>
      <c r="E45" s="260">
        <v>7600</v>
      </c>
      <c r="F45" s="260">
        <v>6900</v>
      </c>
      <c r="G45" s="7" t="s">
        <v>376</v>
      </c>
      <c r="H45" s="260">
        <v>656</v>
      </c>
      <c r="I45" s="335">
        <v>301</v>
      </c>
      <c r="J45" s="260">
        <v>487</v>
      </c>
    </row>
    <row r="46" spans="1:10" ht="10.15" customHeight="1">
      <c r="A46" s="8">
        <v>2015</v>
      </c>
      <c r="B46" s="260">
        <v>9680</v>
      </c>
      <c r="C46" s="260">
        <v>9650</v>
      </c>
      <c r="D46" s="286" t="s">
        <v>376</v>
      </c>
      <c r="E46" s="260">
        <v>5950</v>
      </c>
      <c r="F46" s="260">
        <v>3700</v>
      </c>
      <c r="G46" s="7" t="s">
        <v>376</v>
      </c>
      <c r="H46" s="260">
        <v>699</v>
      </c>
      <c r="I46" s="335">
        <v>318</v>
      </c>
      <c r="J46" s="260">
        <v>553</v>
      </c>
    </row>
    <row r="47" spans="1:10" ht="12" customHeight="1">
      <c r="A47" s="482">
        <v>2016</v>
      </c>
      <c r="B47" s="466" t="s">
        <v>389</v>
      </c>
      <c r="C47" s="466" t="s">
        <v>389</v>
      </c>
      <c r="D47" s="299"/>
      <c r="E47" s="466" t="s">
        <v>389</v>
      </c>
      <c r="F47" s="466" t="s">
        <v>389</v>
      </c>
      <c r="G47" s="76"/>
      <c r="H47" s="466" t="s">
        <v>391</v>
      </c>
      <c r="I47" s="466" t="s">
        <v>390</v>
      </c>
      <c r="J47" s="466" t="s">
        <v>391</v>
      </c>
    </row>
    <row r="48" spans="1:10" ht="12" customHeight="1">
      <c r="A48" s="215" t="s">
        <v>392</v>
      </c>
      <c r="B48" s="4"/>
      <c r="C48" s="4"/>
      <c r="D48" s="4"/>
      <c r="E48" s="4"/>
      <c r="F48" s="4"/>
      <c r="G48" s="4"/>
      <c r="H48" s="4"/>
      <c r="I48" s="4"/>
      <c r="J48" s="4"/>
    </row>
    <row r="49" spans="1:10" ht="12" customHeight="1">
      <c r="A49" s="23" t="s">
        <v>14</v>
      </c>
      <c r="B49" s="4"/>
      <c r="C49" s="4"/>
      <c r="D49" s="4"/>
      <c r="E49" s="4"/>
      <c r="F49" s="4"/>
      <c r="G49" s="4"/>
      <c r="H49" s="4"/>
      <c r="I49" s="4"/>
      <c r="J49" s="4"/>
    </row>
    <row r="50" spans="1:10">
      <c r="A50"/>
      <c r="B50"/>
      <c r="C50"/>
      <c r="D50"/>
      <c r="E50"/>
      <c r="F50"/>
      <c r="G50" s="109"/>
      <c r="H50" s="109"/>
      <c r="I50" s="109"/>
      <c r="J50"/>
    </row>
  </sheetData>
  <pageMargins left="0.66700000000000004" right="0.66700000000000004" top="0.66700000000000004" bottom="0.72" header="0" footer="0"/>
  <pageSetup scale="97" firstPageNumber="70" orientation="portrait" useFirstPageNumber="1" r:id="rId1"/>
  <headerFooter alignWithMargins="0"/>
  <ignoredErrors>
    <ignoredError sqref="B47:G47 K47 H47:J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2"/>
  <sheetViews>
    <sheetView showGridLines="0" topLeftCell="A45" zoomScaleNormal="100" workbookViewId="0">
      <selection activeCell="A46" sqref="A46"/>
    </sheetView>
  </sheetViews>
  <sheetFormatPr defaultColWidth="9.7109375" defaultRowHeight="12"/>
  <cols>
    <col min="1" max="1" width="7" customWidth="1"/>
    <col min="2" max="9" width="10.5703125" customWidth="1"/>
    <col min="10" max="10" width="11.28515625" customWidth="1"/>
    <col min="11" max="13" width="10" bestFit="1" customWidth="1"/>
  </cols>
  <sheetData>
    <row r="1" spans="1:10">
      <c r="A1" s="75" t="s">
        <v>439</v>
      </c>
      <c r="B1" s="76"/>
      <c r="C1" s="76"/>
      <c r="D1" s="76"/>
      <c r="E1" s="76"/>
      <c r="F1" s="76"/>
      <c r="G1" s="76"/>
      <c r="H1" s="76"/>
      <c r="I1" s="76"/>
      <c r="J1" s="76"/>
    </row>
    <row r="2" spans="1:10" ht="6.95" customHeight="1">
      <c r="A2" s="77"/>
      <c r="B2" s="7"/>
      <c r="C2" s="7"/>
      <c r="D2" s="7"/>
      <c r="E2" s="7"/>
      <c r="F2" s="7"/>
      <c r="G2" s="7"/>
      <c r="H2" s="7"/>
      <c r="I2" s="7"/>
      <c r="J2" s="7"/>
    </row>
    <row r="3" spans="1:10">
      <c r="A3" s="6" t="s">
        <v>2</v>
      </c>
      <c r="B3" s="6" t="s">
        <v>27</v>
      </c>
      <c r="C3" s="6" t="s">
        <v>28</v>
      </c>
      <c r="D3" s="6" t="s">
        <v>81</v>
      </c>
      <c r="E3" s="6" t="s">
        <v>82</v>
      </c>
      <c r="F3" s="6" t="s">
        <v>83</v>
      </c>
      <c r="G3" s="6" t="s">
        <v>84</v>
      </c>
      <c r="H3" s="6" t="s">
        <v>85</v>
      </c>
      <c r="I3" s="6" t="s">
        <v>86</v>
      </c>
      <c r="J3" s="6" t="s">
        <v>71</v>
      </c>
    </row>
    <row r="4" spans="1:10" ht="3.95" customHeight="1">
      <c r="A4" s="8"/>
      <c r="B4" s="8"/>
      <c r="C4" s="8"/>
      <c r="D4" s="8"/>
      <c r="E4" s="8"/>
      <c r="F4" s="8"/>
      <c r="G4" s="8"/>
      <c r="H4" s="8"/>
      <c r="I4" s="8"/>
      <c r="J4" s="8"/>
    </row>
    <row r="5" spans="1:10">
      <c r="A5" s="4"/>
      <c r="B5" s="9" t="s">
        <v>87</v>
      </c>
      <c r="C5" s="10"/>
      <c r="D5" s="10"/>
      <c r="E5" s="10"/>
      <c r="F5" s="78"/>
      <c r="G5" s="10"/>
      <c r="H5" s="10"/>
      <c r="I5" s="10"/>
      <c r="J5" s="10"/>
    </row>
    <row r="6" spans="1:10" ht="3" customHeight="1">
      <c r="A6" s="4"/>
      <c r="B6" s="4"/>
      <c r="C6" s="4"/>
      <c r="D6" s="4"/>
      <c r="E6" s="4"/>
      <c r="F6" s="4"/>
      <c r="G6" s="4"/>
      <c r="H6" s="4"/>
      <c r="I6" s="4"/>
      <c r="J6" s="4"/>
    </row>
    <row r="7" spans="1:10" ht="10.15" customHeight="1">
      <c r="A7" s="5">
        <v>1980</v>
      </c>
      <c r="B7" s="13">
        <v>2140</v>
      </c>
      <c r="C7" s="13">
        <v>3600</v>
      </c>
      <c r="D7" s="13">
        <v>22400</v>
      </c>
      <c r="E7" s="13">
        <f>11400+3050</f>
        <v>14450</v>
      </c>
      <c r="F7" s="13">
        <v>2200</v>
      </c>
      <c r="G7" s="13">
        <v>1500</v>
      </c>
      <c r="H7" s="79">
        <v>168000</v>
      </c>
      <c r="I7" s="79">
        <f>309000+1550</f>
        <v>310550</v>
      </c>
      <c r="J7" s="79">
        <f>SUM(B7:I7)</f>
        <v>524840</v>
      </c>
    </row>
    <row r="8" spans="1:10" ht="10.15" customHeight="1">
      <c r="A8" s="5">
        <v>1981</v>
      </c>
      <c r="B8" s="13">
        <v>1400</v>
      </c>
      <c r="C8" s="13">
        <v>3800</v>
      </c>
      <c r="D8" s="13">
        <v>22300</v>
      </c>
      <c r="E8" s="13">
        <f>10150+2050</f>
        <v>12200</v>
      </c>
      <c r="F8" s="13">
        <v>2050</v>
      </c>
      <c r="G8" s="13">
        <v>1440</v>
      </c>
      <c r="H8" s="79">
        <v>159500</v>
      </c>
      <c r="I8" s="79">
        <f>256000+2000</f>
        <v>258000</v>
      </c>
      <c r="J8" s="79">
        <f>SUM(B8:I8)</f>
        <v>460690</v>
      </c>
    </row>
    <row r="9" spans="1:10" ht="10.15" customHeight="1">
      <c r="A9" s="5">
        <v>1982</v>
      </c>
      <c r="B9" s="13">
        <v>1000</v>
      </c>
      <c r="C9" s="13">
        <v>4800</v>
      </c>
      <c r="D9" s="13">
        <v>23900</v>
      </c>
      <c r="E9" s="13">
        <f>9650+2550</f>
        <v>12200</v>
      </c>
      <c r="F9" s="13">
        <v>2600</v>
      </c>
      <c r="G9" s="13">
        <v>1200</v>
      </c>
      <c r="H9" s="79">
        <v>126000</v>
      </c>
      <c r="I9" s="79">
        <f>292000+3300</f>
        <v>295300</v>
      </c>
      <c r="J9" s="79">
        <f>SUM(B9:I9)</f>
        <v>467000</v>
      </c>
    </row>
    <row r="10" spans="1:10" ht="10.15" customHeight="1">
      <c r="A10" s="5">
        <v>1983</v>
      </c>
      <c r="B10" s="13">
        <v>1000</v>
      </c>
      <c r="C10" s="13">
        <v>4100</v>
      </c>
      <c r="D10" s="13">
        <v>17000</v>
      </c>
      <c r="E10" s="13">
        <f>9000+2050</f>
        <v>11050</v>
      </c>
      <c r="F10" s="13">
        <v>2000</v>
      </c>
      <c r="G10" s="13">
        <v>1080</v>
      </c>
      <c r="H10" s="79">
        <v>145000</v>
      </c>
      <c r="I10" s="79">
        <f>396000+2500</f>
        <v>398500</v>
      </c>
      <c r="J10" s="79">
        <f>SUM(B10:I10)</f>
        <v>579730</v>
      </c>
    </row>
    <row r="11" spans="1:10" ht="10.15" customHeight="1">
      <c r="A11" s="5">
        <v>1984</v>
      </c>
      <c r="B11" s="13">
        <v>2050</v>
      </c>
      <c r="C11" s="13">
        <v>3520</v>
      </c>
      <c r="D11" s="13">
        <v>22200</v>
      </c>
      <c r="E11" s="13">
        <f>9800+1700</f>
        <v>11500</v>
      </c>
      <c r="F11" s="13">
        <v>1550</v>
      </c>
      <c r="G11" s="13">
        <v>780</v>
      </c>
      <c r="H11" s="79">
        <v>148000</v>
      </c>
      <c r="I11" s="79">
        <f>334500+850</f>
        <v>335350</v>
      </c>
      <c r="J11" s="79">
        <f>SUM(B11:I11)</f>
        <v>524950</v>
      </c>
    </row>
    <row r="12" spans="1:10" ht="10.15" customHeight="1">
      <c r="A12" s="5">
        <v>1985</v>
      </c>
      <c r="B12" s="13">
        <v>4700</v>
      </c>
      <c r="C12" s="13">
        <v>2000</v>
      </c>
      <c r="D12" s="13">
        <v>28900</v>
      </c>
      <c r="E12" s="13">
        <f>8570+1830</f>
        <v>10400</v>
      </c>
      <c r="F12" s="13">
        <v>2050</v>
      </c>
      <c r="G12" s="13">
        <v>1310</v>
      </c>
      <c r="H12" s="79">
        <v>141000</v>
      </c>
      <c r="I12" s="79">
        <f>346000+1940</f>
        <v>347940</v>
      </c>
      <c r="J12" s="79">
        <f t="shared" ref="J12:J48" si="0">SUM(B12:I12)</f>
        <v>538300</v>
      </c>
    </row>
    <row r="13" spans="1:10" ht="3" customHeight="1">
      <c r="A13" s="5"/>
      <c r="B13" s="13"/>
      <c r="C13" s="13"/>
      <c r="D13" s="13"/>
      <c r="E13" s="13"/>
      <c r="F13" s="13"/>
      <c r="G13" s="13"/>
      <c r="H13" s="79"/>
      <c r="I13" s="79"/>
      <c r="J13" s="79"/>
    </row>
    <row r="14" spans="1:10" ht="10.15" customHeight="1">
      <c r="A14" s="5">
        <v>1986</v>
      </c>
      <c r="B14" s="13">
        <v>1950</v>
      </c>
      <c r="C14" s="13">
        <f>2800/2</f>
        <v>1400</v>
      </c>
      <c r="D14" s="13">
        <f>35600/2</f>
        <v>17800</v>
      </c>
      <c r="E14" s="13">
        <f>12450+3750</f>
        <v>16200</v>
      </c>
      <c r="F14" s="13">
        <f>3600/2</f>
        <v>1800</v>
      </c>
      <c r="G14" s="13">
        <f>2820/2</f>
        <v>1410</v>
      </c>
      <c r="H14" s="79">
        <v>99000</v>
      </c>
      <c r="I14" s="79">
        <f>277000+1900</f>
        <v>278900</v>
      </c>
      <c r="J14" s="79">
        <f t="shared" si="0"/>
        <v>418460</v>
      </c>
    </row>
    <row r="15" spans="1:10" ht="10.15" customHeight="1">
      <c r="A15" s="5">
        <v>1987</v>
      </c>
      <c r="B15" s="13">
        <v>2900</v>
      </c>
      <c r="C15" s="13">
        <f>5960/2</f>
        <v>2980</v>
      </c>
      <c r="D15" s="13">
        <f>38800/2</f>
        <v>19400</v>
      </c>
      <c r="E15" s="13">
        <f>14100+2750</f>
        <v>16850</v>
      </c>
      <c r="F15" s="13">
        <v>1900</v>
      </c>
      <c r="G15" s="13">
        <f>2260/2</f>
        <v>1130</v>
      </c>
      <c r="H15" s="79">
        <v>229000</v>
      </c>
      <c r="I15" s="79">
        <f>356000+1950</f>
        <v>357950</v>
      </c>
      <c r="J15" s="79">
        <f t="shared" si="0"/>
        <v>632110</v>
      </c>
    </row>
    <row r="16" spans="1:10" ht="10.15" customHeight="1">
      <c r="A16" s="5">
        <v>1988</v>
      </c>
      <c r="B16" s="13">
        <v>2050</v>
      </c>
      <c r="C16" s="13">
        <f>5280/2</f>
        <v>2640</v>
      </c>
      <c r="D16" s="13">
        <f>44000/2</f>
        <v>22000</v>
      </c>
      <c r="E16" s="13">
        <f>15850+2150</f>
        <v>18000</v>
      </c>
      <c r="F16" s="13">
        <v>2500</v>
      </c>
      <c r="G16" s="13">
        <v>1220</v>
      </c>
      <c r="H16" s="79">
        <v>151000</v>
      </c>
      <c r="I16" s="79">
        <f>363000+3500</f>
        <v>366500</v>
      </c>
      <c r="J16" s="79">
        <f t="shared" si="0"/>
        <v>565910</v>
      </c>
    </row>
    <row r="17" spans="1:11" ht="10.15" customHeight="1">
      <c r="A17" s="5">
        <v>1989</v>
      </c>
      <c r="B17" s="13">
        <v>2850</v>
      </c>
      <c r="C17" s="13">
        <v>3900</v>
      </c>
      <c r="D17" s="13">
        <v>22000</v>
      </c>
      <c r="E17" s="13">
        <f>13800+1700</f>
        <v>15500</v>
      </c>
      <c r="F17" s="13">
        <v>1700</v>
      </c>
      <c r="G17" s="13">
        <v>1140</v>
      </c>
      <c r="H17" s="79">
        <v>226000</v>
      </c>
      <c r="I17" s="79">
        <f>430000+3200</f>
        <v>433200</v>
      </c>
      <c r="J17" s="79">
        <f t="shared" si="0"/>
        <v>706290</v>
      </c>
    </row>
    <row r="18" spans="1:11" ht="10.15" customHeight="1">
      <c r="A18" s="5">
        <v>1990</v>
      </c>
      <c r="B18" s="13">
        <v>3200</v>
      </c>
      <c r="C18" s="13">
        <v>3050</v>
      </c>
      <c r="D18" s="13">
        <v>24000</v>
      </c>
      <c r="E18" s="13">
        <f>13600+2400</f>
        <v>16000</v>
      </c>
      <c r="F18" s="13">
        <v>1500</v>
      </c>
      <c r="G18" s="13">
        <v>1270</v>
      </c>
      <c r="H18" s="79">
        <v>147000</v>
      </c>
      <c r="I18" s="79">
        <f>393000+2500</f>
        <v>395500</v>
      </c>
      <c r="J18" s="79">
        <f t="shared" si="0"/>
        <v>591520</v>
      </c>
    </row>
    <row r="19" spans="1:11" ht="10.15" customHeight="1">
      <c r="A19" s="5">
        <v>1991</v>
      </c>
      <c r="B19" s="81" t="s">
        <v>323</v>
      </c>
      <c r="C19" s="13">
        <v>2600</v>
      </c>
      <c r="D19" s="13">
        <v>22000</v>
      </c>
      <c r="E19" s="13">
        <f>13200+1400</f>
        <v>14600</v>
      </c>
      <c r="F19" s="13">
        <v>2400</v>
      </c>
      <c r="G19" s="13">
        <v>1550</v>
      </c>
      <c r="H19" s="79">
        <v>187000</v>
      </c>
      <c r="I19" s="79">
        <f>345000+3000</f>
        <v>348000</v>
      </c>
      <c r="J19" s="79">
        <f t="shared" si="0"/>
        <v>578150</v>
      </c>
    </row>
    <row r="20" spans="1:11" ht="3" customHeight="1">
      <c r="A20" s="5"/>
      <c r="B20" s="81" t="s">
        <v>89</v>
      </c>
      <c r="C20" s="13"/>
      <c r="D20" s="13"/>
      <c r="E20" s="13"/>
      <c r="F20" s="13"/>
      <c r="G20" s="13"/>
      <c r="H20" s="79"/>
      <c r="I20" s="79"/>
      <c r="J20" s="79"/>
    </row>
    <row r="21" spans="1:11" ht="10.15" customHeight="1">
      <c r="A21" s="5">
        <v>1992</v>
      </c>
      <c r="B21" s="81" t="s">
        <v>323</v>
      </c>
      <c r="C21" s="13">
        <v>2500</v>
      </c>
      <c r="D21" s="13">
        <v>21000</v>
      </c>
      <c r="E21" s="13">
        <f>13900+1300</f>
        <v>15200</v>
      </c>
      <c r="F21" s="13">
        <v>2100</v>
      </c>
      <c r="G21" s="13">
        <v>1500</v>
      </c>
      <c r="H21" s="79">
        <v>184000</v>
      </c>
      <c r="I21" s="79">
        <v>391500</v>
      </c>
      <c r="J21" s="79">
        <f t="shared" si="0"/>
        <v>617800</v>
      </c>
    </row>
    <row r="22" spans="1:11" ht="10.15" customHeight="1">
      <c r="A22" s="5">
        <v>1993</v>
      </c>
      <c r="B22" s="81" t="s">
        <v>323</v>
      </c>
      <c r="C22" s="13">
        <v>2730</v>
      </c>
      <c r="D22" s="13">
        <v>29000</v>
      </c>
      <c r="E22" s="13">
        <f>17100+2200</f>
        <v>19300</v>
      </c>
      <c r="F22" s="13">
        <v>1850</v>
      </c>
      <c r="G22" s="13">
        <v>1500</v>
      </c>
      <c r="H22" s="79">
        <v>121000</v>
      </c>
      <c r="I22" s="79">
        <f>382000+6300</f>
        <v>388300</v>
      </c>
      <c r="J22" s="79">
        <f t="shared" si="0"/>
        <v>563680</v>
      </c>
    </row>
    <row r="23" spans="1:11" ht="10.15" customHeight="1">
      <c r="A23" s="5">
        <v>1994</v>
      </c>
      <c r="B23" s="81" t="s">
        <v>323</v>
      </c>
      <c r="C23" s="13">
        <v>4800</v>
      </c>
      <c r="D23" s="13">
        <v>23000</v>
      </c>
      <c r="E23" s="13">
        <f>17000+1200</f>
        <v>18200</v>
      </c>
      <c r="F23" s="13">
        <v>1450</v>
      </c>
      <c r="G23" s="13">
        <v>1300</v>
      </c>
      <c r="H23" s="79">
        <v>193000</v>
      </c>
      <c r="I23" s="79">
        <f>418600+3400</f>
        <v>422000</v>
      </c>
      <c r="J23" s="79">
        <f t="shared" si="0"/>
        <v>663750</v>
      </c>
    </row>
    <row r="24" spans="1:11" ht="10.15" customHeight="1">
      <c r="A24" s="8">
        <v>1995</v>
      </c>
      <c r="B24" s="81" t="s">
        <v>323</v>
      </c>
      <c r="C24" s="15">
        <v>1480</v>
      </c>
      <c r="D24" s="15">
        <v>22700</v>
      </c>
      <c r="E24" s="15">
        <f>15200+1600</f>
        <v>16800</v>
      </c>
      <c r="F24" s="15">
        <v>1550</v>
      </c>
      <c r="G24" s="15">
        <v>800</v>
      </c>
      <c r="H24" s="82">
        <v>181000</v>
      </c>
      <c r="I24" s="82">
        <f>306400+2800</f>
        <v>309200</v>
      </c>
      <c r="J24" s="79">
        <f t="shared" si="0"/>
        <v>533530</v>
      </c>
    </row>
    <row r="25" spans="1:11" ht="10.15" customHeight="1">
      <c r="A25" s="8">
        <v>1996</v>
      </c>
      <c r="B25" s="81" t="s">
        <v>323</v>
      </c>
      <c r="C25" s="15">
        <v>2170</v>
      </c>
      <c r="D25" s="15">
        <v>23000</v>
      </c>
      <c r="E25" s="15">
        <f>13100+1400</f>
        <v>14500</v>
      </c>
      <c r="F25" s="15">
        <v>1700</v>
      </c>
      <c r="G25" s="15">
        <v>700</v>
      </c>
      <c r="H25" s="82">
        <v>223000</v>
      </c>
      <c r="I25" s="82">
        <f>311500+2400</f>
        <v>313900</v>
      </c>
      <c r="J25" s="79">
        <f t="shared" si="0"/>
        <v>578970</v>
      </c>
    </row>
    <row r="26" spans="1:11" ht="10.15" customHeight="1">
      <c r="A26" s="8">
        <v>1997</v>
      </c>
      <c r="B26" s="81" t="s">
        <v>323</v>
      </c>
      <c r="C26" s="15">
        <v>1740</v>
      </c>
      <c r="D26" s="15">
        <v>21000</v>
      </c>
      <c r="E26" s="15">
        <f>15900+2600</f>
        <v>18500</v>
      </c>
      <c r="F26" s="15">
        <v>1894</v>
      </c>
      <c r="G26" s="15">
        <v>800</v>
      </c>
      <c r="H26" s="82">
        <v>205000</v>
      </c>
      <c r="I26" s="82">
        <f>428500+4300</f>
        <v>432800</v>
      </c>
      <c r="J26" s="79">
        <f t="shared" si="0"/>
        <v>681734</v>
      </c>
    </row>
    <row r="27" spans="1:11" ht="3" customHeight="1">
      <c r="A27" s="8"/>
      <c r="B27" s="81" t="s">
        <v>89</v>
      </c>
      <c r="C27" s="15"/>
      <c r="D27" s="15"/>
      <c r="E27" s="15"/>
      <c r="F27" s="15"/>
      <c r="G27" s="15"/>
      <c r="H27" s="82"/>
      <c r="I27" s="82"/>
      <c r="J27" s="79"/>
    </row>
    <row r="28" spans="1:11" ht="10.15" customHeight="1">
      <c r="A28" s="8">
        <v>1998</v>
      </c>
      <c r="B28" s="81" t="s">
        <v>323</v>
      </c>
      <c r="C28" s="15">
        <v>1250</v>
      </c>
      <c r="D28" s="15">
        <v>24900</v>
      </c>
      <c r="E28" s="15">
        <f>13300+3300</f>
        <v>16600</v>
      </c>
      <c r="F28" s="15">
        <v>1551</v>
      </c>
      <c r="G28" s="15">
        <v>1100</v>
      </c>
      <c r="H28" s="82">
        <v>103000</v>
      </c>
      <c r="I28" s="82">
        <f>277400+3800</f>
        <v>281200</v>
      </c>
      <c r="J28" s="82">
        <f t="shared" si="0"/>
        <v>429601</v>
      </c>
    </row>
    <row r="29" spans="1:11" ht="10.15" customHeight="1">
      <c r="A29" s="8">
        <v>1999</v>
      </c>
      <c r="B29" s="81" t="s">
        <v>323</v>
      </c>
      <c r="C29" s="497" t="s">
        <v>118</v>
      </c>
      <c r="D29" s="15">
        <v>22200</v>
      </c>
      <c r="E29" s="15">
        <f>13800+1300</f>
        <v>15100</v>
      </c>
      <c r="F29" s="15">
        <v>1849</v>
      </c>
      <c r="G29" s="15">
        <v>1010</v>
      </c>
      <c r="H29" s="82">
        <v>165000</v>
      </c>
      <c r="I29" s="82">
        <f>342300+6000</f>
        <v>348300</v>
      </c>
      <c r="J29" s="82">
        <f t="shared" si="0"/>
        <v>553459</v>
      </c>
    </row>
    <row r="30" spans="1:11" ht="10.15" customHeight="1">
      <c r="A30" s="8">
        <v>2000</v>
      </c>
      <c r="B30" s="81" t="s">
        <v>323</v>
      </c>
      <c r="C30" s="15">
        <v>1120</v>
      </c>
      <c r="D30" s="15">
        <v>17400</v>
      </c>
      <c r="E30" s="15">
        <f>15400+1900</f>
        <v>17300</v>
      </c>
      <c r="F30" s="15">
        <v>1350</v>
      </c>
      <c r="G30" s="15">
        <v>600</v>
      </c>
      <c r="H30" s="82">
        <v>201000</v>
      </c>
      <c r="I30" s="82">
        <f>484500+9200</f>
        <v>493700</v>
      </c>
      <c r="J30" s="82">
        <f t="shared" si="0"/>
        <v>732470</v>
      </c>
      <c r="K30" s="83"/>
    </row>
    <row r="31" spans="1:11" ht="10.15" customHeight="1">
      <c r="A31" s="8">
        <v>2001</v>
      </c>
      <c r="B31" s="81" t="s">
        <v>323</v>
      </c>
      <c r="C31" s="15">
        <v>820</v>
      </c>
      <c r="D31" s="15">
        <v>19700</v>
      </c>
      <c r="E31" s="15">
        <f>11700+1300</f>
        <v>13000</v>
      </c>
      <c r="F31" s="15">
        <v>1450</v>
      </c>
      <c r="G31" s="15">
        <v>500</v>
      </c>
      <c r="H31" s="82">
        <v>135000</v>
      </c>
      <c r="I31" s="82">
        <f>411300+5800</f>
        <v>417100</v>
      </c>
      <c r="J31" s="82">
        <f t="shared" si="0"/>
        <v>587570</v>
      </c>
      <c r="K31" s="83"/>
    </row>
    <row r="32" spans="1:11" ht="10.15" customHeight="1">
      <c r="A32" s="8">
        <v>2002</v>
      </c>
      <c r="B32" s="81" t="s">
        <v>323</v>
      </c>
      <c r="C32" s="15">
        <v>1120</v>
      </c>
      <c r="D32" s="15">
        <v>24200</v>
      </c>
      <c r="E32" s="15">
        <f>15000+1900</f>
        <v>16900</v>
      </c>
      <c r="F32" s="15">
        <v>1525</v>
      </c>
      <c r="G32" s="15">
        <v>460</v>
      </c>
      <c r="H32" s="82">
        <v>163000</v>
      </c>
      <c r="I32" s="82">
        <f>438900+4500</f>
        <v>443400</v>
      </c>
      <c r="J32" s="82">
        <f t="shared" si="0"/>
        <v>650605</v>
      </c>
      <c r="K32" s="83"/>
    </row>
    <row r="33" spans="1:13" ht="10.15" customHeight="1">
      <c r="A33" s="8">
        <v>2003</v>
      </c>
      <c r="B33" s="81" t="s">
        <v>323</v>
      </c>
      <c r="C33" s="15">
        <v>900</v>
      </c>
      <c r="D33" s="15">
        <v>18000</v>
      </c>
      <c r="E33" s="15">
        <f>13300+1900</f>
        <v>15200</v>
      </c>
      <c r="F33" s="15">
        <v>1070</v>
      </c>
      <c r="G33" s="15">
        <v>610</v>
      </c>
      <c r="H33" s="82">
        <v>168000</v>
      </c>
      <c r="I33" s="82">
        <f>347700+4200</f>
        <v>351900</v>
      </c>
      <c r="J33" s="82">
        <f t="shared" si="0"/>
        <v>555680</v>
      </c>
      <c r="K33" s="83"/>
    </row>
    <row r="34" spans="1:13" ht="3" customHeight="1">
      <c r="A34" s="8"/>
      <c r="B34" s="81"/>
      <c r="C34" s="15"/>
      <c r="D34" s="15"/>
      <c r="E34" s="15"/>
      <c r="F34" s="15"/>
      <c r="G34" s="15"/>
      <c r="H34" s="82"/>
      <c r="I34" s="82"/>
      <c r="J34" s="82"/>
      <c r="K34" s="83"/>
    </row>
    <row r="35" spans="1:13" ht="10.15" customHeight="1">
      <c r="A35" s="8">
        <v>2004</v>
      </c>
      <c r="B35" s="81" t="s">
        <v>323</v>
      </c>
      <c r="C35" s="15">
        <v>1630</v>
      </c>
      <c r="D35" s="15">
        <v>17200</v>
      </c>
      <c r="E35" s="15">
        <f>13700+1900</f>
        <v>15600</v>
      </c>
      <c r="F35" s="15">
        <v>870</v>
      </c>
      <c r="G35" s="15">
        <v>620</v>
      </c>
      <c r="H35" s="82">
        <v>48000</v>
      </c>
      <c r="I35" s="82">
        <f>274000+3300</f>
        <v>277300</v>
      </c>
      <c r="J35" s="82">
        <f t="shared" si="0"/>
        <v>361220</v>
      </c>
      <c r="K35" s="83"/>
    </row>
    <row r="36" spans="1:13" ht="10.15" customHeight="1">
      <c r="A36" s="8">
        <v>2005</v>
      </c>
      <c r="B36" s="81" t="s">
        <v>323</v>
      </c>
      <c r="C36" s="15">
        <v>1360</v>
      </c>
      <c r="D36" s="15">
        <v>17200</v>
      </c>
      <c r="E36" s="15">
        <f>12500+2600</f>
        <v>15100</v>
      </c>
      <c r="F36" s="15">
        <v>1160</v>
      </c>
      <c r="G36" s="15">
        <v>400</v>
      </c>
      <c r="H36" s="82">
        <v>94000</v>
      </c>
      <c r="I36" s="82">
        <f>348600+8900</f>
        <v>357500</v>
      </c>
      <c r="J36" s="82">
        <f t="shared" si="0"/>
        <v>486720</v>
      </c>
      <c r="K36" s="83"/>
    </row>
    <row r="37" spans="1:13" ht="10.15" customHeight="1">
      <c r="A37" s="8">
        <v>2006</v>
      </c>
      <c r="B37" s="81" t="s">
        <v>323</v>
      </c>
      <c r="C37" s="15">
        <v>640</v>
      </c>
      <c r="D37" s="15">
        <v>17700</v>
      </c>
      <c r="E37" s="15">
        <f>11100+1900</f>
        <v>13000</v>
      </c>
      <c r="F37" s="15">
        <v>1290</v>
      </c>
      <c r="G37" s="80" t="s">
        <v>88</v>
      </c>
      <c r="H37" s="82">
        <v>189000</v>
      </c>
      <c r="I37" s="82">
        <f>303000+6500</f>
        <v>309500</v>
      </c>
      <c r="J37" s="82">
        <f t="shared" si="0"/>
        <v>531130</v>
      </c>
      <c r="K37" s="83"/>
    </row>
    <row r="38" spans="1:13" ht="10.15" customHeight="1">
      <c r="A38" s="8">
        <v>2007</v>
      </c>
      <c r="B38" s="81" t="s">
        <v>323</v>
      </c>
      <c r="C38" s="15">
        <v>1970</v>
      </c>
      <c r="D38" s="15">
        <v>16300</v>
      </c>
      <c r="E38" s="15">
        <f>11100+3400</f>
        <v>14500</v>
      </c>
      <c r="F38" s="15">
        <v>1365</v>
      </c>
      <c r="G38" s="80" t="s">
        <v>88</v>
      </c>
      <c r="H38" s="82">
        <v>81000</v>
      </c>
      <c r="I38" s="82">
        <f>354000+6000</f>
        <v>360000</v>
      </c>
      <c r="J38" s="82">
        <f t="shared" si="0"/>
        <v>475135</v>
      </c>
      <c r="K38" s="83"/>
    </row>
    <row r="39" spans="1:13" ht="10.15" customHeight="1">
      <c r="A39" s="8">
        <v>2008</v>
      </c>
      <c r="B39" s="81" t="s">
        <v>323</v>
      </c>
      <c r="C39" s="15">
        <v>1830</v>
      </c>
      <c r="D39" s="15">
        <v>20900</v>
      </c>
      <c r="E39" s="15">
        <v>13100</v>
      </c>
      <c r="F39" s="15">
        <v>1050</v>
      </c>
      <c r="G39" s="80" t="s">
        <v>88</v>
      </c>
      <c r="H39" s="82">
        <v>129000</v>
      </c>
      <c r="I39" s="82">
        <f>383000+7300</f>
        <v>390300</v>
      </c>
      <c r="J39" s="82">
        <f t="shared" si="0"/>
        <v>556180</v>
      </c>
      <c r="K39" s="83"/>
    </row>
    <row r="40" spans="1:13" ht="10.15" customHeight="1">
      <c r="A40" s="8">
        <v>2009</v>
      </c>
      <c r="B40" s="81" t="s">
        <v>323</v>
      </c>
      <c r="C40" s="15">
        <v>1090</v>
      </c>
      <c r="D40" s="15">
        <v>23700</v>
      </c>
      <c r="E40" s="15">
        <v>13300</v>
      </c>
      <c r="F40" s="15">
        <v>850</v>
      </c>
      <c r="G40" s="80" t="s">
        <v>88</v>
      </c>
      <c r="H40" s="82">
        <v>166000</v>
      </c>
      <c r="I40" s="82">
        <f>327600+7900</f>
        <v>335500</v>
      </c>
      <c r="J40" s="82">
        <f t="shared" si="0"/>
        <v>540440</v>
      </c>
      <c r="K40" s="83"/>
    </row>
    <row r="41" spans="1:13" ht="10.15" customHeight="1">
      <c r="A41" s="8">
        <v>2010</v>
      </c>
      <c r="B41" s="81" t="s">
        <v>323</v>
      </c>
      <c r="C41" s="15">
        <v>1400</v>
      </c>
      <c r="D41" s="15">
        <v>29000</v>
      </c>
      <c r="E41" s="15">
        <v>12320</v>
      </c>
      <c r="F41" s="15">
        <v>2010</v>
      </c>
      <c r="G41" s="80" t="s">
        <v>88</v>
      </c>
      <c r="H41" s="82">
        <v>130000</v>
      </c>
      <c r="I41" s="82">
        <v>394800</v>
      </c>
      <c r="J41" s="82">
        <f t="shared" si="0"/>
        <v>569530</v>
      </c>
      <c r="K41" s="83"/>
      <c r="M41" s="83"/>
    </row>
    <row r="42" spans="1:13" ht="10.15" customHeight="1">
      <c r="A42" s="8">
        <v>2011</v>
      </c>
      <c r="B42" s="81" t="s">
        <v>323</v>
      </c>
      <c r="C42" s="15">
        <v>1810</v>
      </c>
      <c r="D42" s="15">
        <v>33300</v>
      </c>
      <c r="E42" s="15">
        <v>11560</v>
      </c>
      <c r="F42" s="15">
        <v>470</v>
      </c>
      <c r="G42" s="80" t="s">
        <v>88</v>
      </c>
      <c r="H42" s="82">
        <v>137000</v>
      </c>
      <c r="I42" s="82">
        <v>384300</v>
      </c>
      <c r="J42" s="82">
        <f t="shared" si="0"/>
        <v>568440</v>
      </c>
      <c r="K42" s="83"/>
      <c r="M42" s="83"/>
    </row>
    <row r="43" spans="1:13" ht="10.15" customHeight="1">
      <c r="A43" s="8">
        <v>2012</v>
      </c>
      <c r="B43" s="81" t="s">
        <v>323</v>
      </c>
      <c r="C43" s="15">
        <v>1210</v>
      </c>
      <c r="D43" s="15">
        <v>31100</v>
      </c>
      <c r="E43" s="15">
        <v>10400</v>
      </c>
      <c r="F43" s="15">
        <v>1230</v>
      </c>
      <c r="G43" s="80" t="s">
        <v>88</v>
      </c>
      <c r="H43" s="82">
        <v>138000</v>
      </c>
      <c r="I43" s="82">
        <v>345900</v>
      </c>
      <c r="J43" s="82">
        <f t="shared" si="0"/>
        <v>527840</v>
      </c>
      <c r="K43" s="83"/>
      <c r="M43" s="83"/>
    </row>
    <row r="44" spans="1:13" ht="10.15" customHeight="1">
      <c r="A44" s="8">
        <v>2013</v>
      </c>
      <c r="B44" s="81" t="s">
        <v>323</v>
      </c>
      <c r="C44" s="15">
        <v>1080</v>
      </c>
      <c r="D44" s="15">
        <v>30500</v>
      </c>
      <c r="E44" s="15">
        <v>9300</v>
      </c>
      <c r="F44" s="15">
        <v>420</v>
      </c>
      <c r="G44" s="80" t="s">
        <v>88</v>
      </c>
      <c r="H44" s="82">
        <v>85000</v>
      </c>
      <c r="I44" s="82">
        <v>406100</v>
      </c>
      <c r="J44" s="82">
        <f t="shared" si="0"/>
        <v>532400</v>
      </c>
      <c r="K44" s="83"/>
      <c r="L44" s="83"/>
      <c r="M44" s="83"/>
    </row>
    <row r="45" spans="1:13" ht="10.15" customHeight="1">
      <c r="A45" s="8">
        <v>2014</v>
      </c>
      <c r="B45" s="86" t="s">
        <v>323</v>
      </c>
      <c r="C45" s="15">
        <v>1500</v>
      </c>
      <c r="D45" s="15">
        <v>33400</v>
      </c>
      <c r="E45" s="15">
        <v>9470</v>
      </c>
      <c r="F45" s="15">
        <v>610</v>
      </c>
      <c r="G45" s="307" t="s">
        <v>88</v>
      </c>
      <c r="H45" s="82">
        <v>108000</v>
      </c>
      <c r="I45" s="82">
        <v>366200</v>
      </c>
      <c r="J45" s="82">
        <f t="shared" si="0"/>
        <v>519180</v>
      </c>
      <c r="K45" s="83"/>
      <c r="L45" s="83"/>
      <c r="M45" s="83"/>
    </row>
    <row r="46" spans="1:13" ht="10.15" customHeight="1">
      <c r="A46" s="8">
        <v>2015</v>
      </c>
      <c r="B46" s="86" t="s">
        <v>323</v>
      </c>
      <c r="C46" s="15">
        <v>1050</v>
      </c>
      <c r="D46" s="15">
        <v>39000</v>
      </c>
      <c r="E46" s="15">
        <v>8940</v>
      </c>
      <c r="F46" s="15">
        <v>880</v>
      </c>
      <c r="G46" s="307" t="s">
        <v>88</v>
      </c>
      <c r="H46" s="82">
        <v>110000</v>
      </c>
      <c r="I46" s="82">
        <v>388500</v>
      </c>
      <c r="J46" s="82">
        <f t="shared" si="0"/>
        <v>548370</v>
      </c>
      <c r="K46" s="83"/>
      <c r="L46" s="83"/>
      <c r="M46" s="83"/>
    </row>
    <row r="47" spans="1:13" ht="10.15" customHeight="1">
      <c r="A47" s="8">
        <v>2016</v>
      </c>
      <c r="B47" s="86" t="s">
        <v>323</v>
      </c>
      <c r="C47" s="15">
        <v>1280</v>
      </c>
      <c r="D47" s="15">
        <v>30200</v>
      </c>
      <c r="E47" s="15">
        <v>9260</v>
      </c>
      <c r="F47" s="497" t="s">
        <v>393</v>
      </c>
      <c r="G47" s="307" t="s">
        <v>88</v>
      </c>
      <c r="H47" s="342">
        <v>54000</v>
      </c>
      <c r="I47" s="82">
        <v>335900</v>
      </c>
      <c r="J47" s="82">
        <f t="shared" si="0"/>
        <v>430640</v>
      </c>
      <c r="K47" s="83"/>
      <c r="L47" s="83"/>
      <c r="M47" s="83"/>
    </row>
    <row r="48" spans="1:13" ht="10.15" customHeight="1">
      <c r="A48" s="8">
        <v>2017</v>
      </c>
      <c r="B48" s="86" t="s">
        <v>323</v>
      </c>
      <c r="C48" s="497" t="s">
        <v>118</v>
      </c>
      <c r="D48" s="497" t="s">
        <v>118</v>
      </c>
      <c r="E48" s="15">
        <v>9100</v>
      </c>
      <c r="F48" s="497" t="s">
        <v>393</v>
      </c>
      <c r="G48" s="307" t="s">
        <v>88</v>
      </c>
      <c r="H48" s="342">
        <v>105000</v>
      </c>
      <c r="I48" s="82">
        <v>271300</v>
      </c>
      <c r="J48" s="82">
        <f t="shared" si="0"/>
        <v>385400</v>
      </c>
      <c r="K48" s="83"/>
      <c r="L48" s="83"/>
      <c r="M48" s="83"/>
    </row>
    <row r="49" spans="1:13" ht="10.15" customHeight="1">
      <c r="A49" s="520">
        <v>2018</v>
      </c>
      <c r="B49" s="456" t="s">
        <v>323</v>
      </c>
      <c r="C49" s="456" t="s">
        <v>436</v>
      </c>
      <c r="D49" s="492" t="s">
        <v>118</v>
      </c>
      <c r="E49" s="456" t="s">
        <v>436</v>
      </c>
      <c r="F49" s="456" t="s">
        <v>437</v>
      </c>
      <c r="G49" s="84" t="s">
        <v>88</v>
      </c>
      <c r="H49" s="84" t="s">
        <v>88</v>
      </c>
      <c r="I49" s="84" t="s">
        <v>88</v>
      </c>
      <c r="J49" s="84" t="s">
        <v>438</v>
      </c>
      <c r="K49" s="83"/>
      <c r="L49" s="83"/>
      <c r="M49" s="83"/>
    </row>
    <row r="50" spans="1:13">
      <c r="A50" s="20" t="s">
        <v>400</v>
      </c>
      <c r="B50" s="86"/>
      <c r="C50" s="15"/>
      <c r="D50" s="15"/>
      <c r="E50" s="15"/>
      <c r="F50" s="15"/>
      <c r="G50" s="86"/>
      <c r="H50" s="82"/>
      <c r="I50" s="82"/>
      <c r="J50" s="82"/>
      <c r="K50" s="83"/>
    </row>
    <row r="51" spans="1:13">
      <c r="A51" s="20" t="s">
        <v>399</v>
      </c>
      <c r="B51" s="86"/>
      <c r="C51" s="15"/>
      <c r="D51" s="15"/>
      <c r="E51" s="15"/>
      <c r="F51" s="15"/>
      <c r="G51" s="86"/>
      <c r="H51" s="82"/>
      <c r="I51" s="82"/>
      <c r="J51" s="82"/>
      <c r="K51" s="83"/>
    </row>
    <row r="52" spans="1:13">
      <c r="A52" s="23" t="s">
        <v>14</v>
      </c>
      <c r="B52" s="4"/>
      <c r="C52" s="4"/>
      <c r="D52" s="4"/>
      <c r="E52" s="4"/>
      <c r="F52" s="4"/>
      <c r="G52" s="4"/>
      <c r="H52" s="4"/>
      <c r="I52" s="4"/>
      <c r="J52" s="4"/>
    </row>
  </sheetData>
  <pageMargins left="0.66700000000000004" right="0.66700000000000004" top="0.66700000000000004" bottom="0.72" header="0" footer="0"/>
  <pageSetup scale="90" firstPageNumber="40"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3"/>
  <sheetViews>
    <sheetView showGridLines="0" topLeftCell="A44" zoomScaleNormal="100" workbookViewId="0">
      <selection activeCell="T69" sqref="T69"/>
    </sheetView>
  </sheetViews>
  <sheetFormatPr defaultColWidth="9.7109375" defaultRowHeight="12"/>
  <cols>
    <col min="1" max="1" width="6.5703125" customWidth="1"/>
    <col min="2" max="3" width="13.140625" customWidth="1"/>
    <col min="4" max="4" width="3.140625" customWidth="1"/>
    <col min="5" max="6" width="13.140625" customWidth="1"/>
    <col min="7" max="7" width="2.42578125" customWidth="1"/>
    <col min="8" max="10" width="13.140625" customWidth="1"/>
    <col min="11" max="11" width="10.140625" bestFit="1" customWidth="1"/>
  </cols>
  <sheetData>
    <row r="1" spans="1:11">
      <c r="A1" s="1" t="s">
        <v>90</v>
      </c>
      <c r="B1" s="87"/>
      <c r="C1" s="87"/>
      <c r="D1" s="87"/>
      <c r="E1" s="87"/>
      <c r="F1" s="87"/>
      <c r="G1" s="87"/>
      <c r="H1" s="87"/>
      <c r="I1" s="87"/>
      <c r="J1" s="87"/>
    </row>
    <row r="2" spans="1:11">
      <c r="A2" s="5" t="s">
        <v>2</v>
      </c>
      <c r="B2" s="35" t="s">
        <v>91</v>
      </c>
      <c r="C2" s="35"/>
      <c r="D2" s="4"/>
      <c r="E2" s="35" t="s">
        <v>92</v>
      </c>
      <c r="F2" s="35"/>
      <c r="G2" s="4"/>
      <c r="H2" s="35" t="s">
        <v>93</v>
      </c>
      <c r="I2" s="88"/>
      <c r="J2" s="35"/>
      <c r="K2" s="24"/>
    </row>
    <row r="3" spans="1:11" ht="12.95" customHeight="1">
      <c r="A3" s="2"/>
      <c r="B3" s="6" t="s">
        <v>94</v>
      </c>
      <c r="C3" s="6" t="s">
        <v>0</v>
      </c>
      <c r="D3" s="2"/>
      <c r="E3" s="6" t="s">
        <v>4</v>
      </c>
      <c r="F3" s="6" t="s">
        <v>95</v>
      </c>
      <c r="G3" s="2"/>
      <c r="H3" s="6" t="s">
        <v>4</v>
      </c>
      <c r="I3" s="6" t="s">
        <v>95</v>
      </c>
      <c r="J3" s="6" t="s">
        <v>96</v>
      </c>
      <c r="K3" s="24"/>
    </row>
    <row r="4" spans="1:11" ht="3.95" customHeight="1">
      <c r="A4" s="7"/>
      <c r="B4" s="8"/>
      <c r="C4" s="8"/>
      <c r="D4" s="7"/>
      <c r="E4" s="8"/>
      <c r="F4" s="8"/>
      <c r="G4" s="7"/>
      <c r="H4" s="8"/>
      <c r="I4" s="8"/>
      <c r="J4" s="8"/>
      <c r="K4" s="24"/>
    </row>
    <row r="5" spans="1:11">
      <c r="A5" s="4"/>
      <c r="B5" s="9" t="s">
        <v>357</v>
      </c>
      <c r="C5" s="78"/>
      <c r="D5" s="10"/>
      <c r="E5" s="10"/>
      <c r="F5" s="10"/>
      <c r="G5" s="4"/>
      <c r="H5" s="12" t="s">
        <v>97</v>
      </c>
      <c r="I5" s="89" t="s">
        <v>98</v>
      </c>
      <c r="J5" s="12" t="s">
        <v>97</v>
      </c>
      <c r="K5" s="24"/>
    </row>
    <row r="6" spans="1:11" ht="3" customHeight="1">
      <c r="A6" s="4"/>
      <c r="B6" s="4"/>
      <c r="C6" s="4"/>
      <c r="D6" s="4"/>
      <c r="E6" s="4"/>
      <c r="F6" s="4"/>
      <c r="G6" s="4"/>
      <c r="H6" s="4"/>
      <c r="I6" s="4"/>
      <c r="J6" s="4"/>
      <c r="K6" s="24"/>
    </row>
    <row r="7" spans="1:11" ht="10.15" customHeight="1">
      <c r="A7" s="90">
        <v>1980</v>
      </c>
      <c r="B7" s="91">
        <v>8818.4</v>
      </c>
      <c r="C7" s="91">
        <v>8800.4</v>
      </c>
      <c r="D7" s="92"/>
      <c r="E7" s="91">
        <v>4934.1000000000004</v>
      </c>
      <c r="F7" s="91">
        <v>3866.3</v>
      </c>
      <c r="G7" s="4"/>
      <c r="H7" s="93">
        <v>12.1</v>
      </c>
      <c r="I7" s="93">
        <v>84</v>
      </c>
      <c r="J7" s="93">
        <v>8.6999999999999993</v>
      </c>
      <c r="K7" s="24"/>
    </row>
    <row r="8" spans="1:11" ht="10.15" customHeight="1">
      <c r="A8" s="90">
        <v>1981</v>
      </c>
      <c r="B8" s="91">
        <v>7739.6</v>
      </c>
      <c r="C8" s="91">
        <v>7692.9</v>
      </c>
      <c r="D8" s="92"/>
      <c r="E8" s="91">
        <v>4442.2</v>
      </c>
      <c r="F8" s="91">
        <v>3250.7</v>
      </c>
      <c r="G8" s="4"/>
      <c r="H8" s="93">
        <v>15.4</v>
      </c>
      <c r="I8" s="93">
        <v>102</v>
      </c>
      <c r="J8" s="93">
        <v>11.1</v>
      </c>
      <c r="K8" s="24"/>
    </row>
    <row r="9" spans="1:11" ht="10.15" customHeight="1">
      <c r="A9" s="90">
        <v>1982</v>
      </c>
      <c r="B9" s="91">
        <v>8122</v>
      </c>
      <c r="C9" s="91">
        <v>8110.2</v>
      </c>
      <c r="D9" s="92"/>
      <c r="E9" s="91">
        <v>4536.7</v>
      </c>
      <c r="F9" s="91">
        <v>3573.5</v>
      </c>
      <c r="G9" s="4"/>
      <c r="H9" s="93">
        <v>13.2</v>
      </c>
      <c r="I9" s="93">
        <v>118</v>
      </c>
      <c r="J9" s="93">
        <v>10</v>
      </c>
      <c r="K9" s="24"/>
    </row>
    <row r="10" spans="1:11" ht="10.15" customHeight="1">
      <c r="A10" s="90">
        <v>1983</v>
      </c>
      <c r="B10" s="91">
        <v>8378.5</v>
      </c>
      <c r="C10" s="91">
        <v>8357.9</v>
      </c>
      <c r="D10" s="92"/>
      <c r="E10" s="91">
        <v>4620.5</v>
      </c>
      <c r="F10" s="91">
        <v>3737.4</v>
      </c>
      <c r="G10" s="4"/>
      <c r="H10" s="93">
        <v>14.8</v>
      </c>
      <c r="I10" s="93">
        <v>104</v>
      </c>
      <c r="J10" s="93">
        <v>10.5</v>
      </c>
      <c r="K10" s="24"/>
    </row>
    <row r="11" spans="1:11" ht="10.15" customHeight="1">
      <c r="A11" s="90">
        <v>1984</v>
      </c>
      <c r="B11" s="91">
        <v>8324</v>
      </c>
      <c r="C11" s="91">
        <v>8309.1</v>
      </c>
      <c r="D11" s="92"/>
      <c r="E11" s="91">
        <v>4654.6000000000004</v>
      </c>
      <c r="F11" s="91">
        <v>3654.5</v>
      </c>
      <c r="G11" s="4"/>
      <c r="H11" s="93">
        <v>15.5</v>
      </c>
      <c r="I11" s="93">
        <v>112</v>
      </c>
      <c r="J11" s="93">
        <v>11.1</v>
      </c>
      <c r="K11" s="24"/>
    </row>
    <row r="12" spans="1:11" ht="10.15" customHeight="1">
      <c r="A12" s="90">
        <v>1985</v>
      </c>
      <c r="B12" s="91">
        <v>7914.5</v>
      </c>
      <c r="C12" s="91">
        <v>7826.8</v>
      </c>
      <c r="D12" s="92"/>
      <c r="E12" s="91">
        <v>4221.7</v>
      </c>
      <c r="F12" s="91">
        <v>3605.1</v>
      </c>
      <c r="G12" s="4"/>
      <c r="H12" s="93">
        <v>17.3</v>
      </c>
      <c r="I12" s="93">
        <v>103</v>
      </c>
      <c r="J12" s="93">
        <v>11.7</v>
      </c>
      <c r="K12" s="24"/>
    </row>
    <row r="13" spans="1:11" ht="3" customHeight="1">
      <c r="A13" s="90"/>
      <c r="B13" s="91"/>
      <c r="C13" s="91"/>
      <c r="D13" s="92"/>
      <c r="E13" s="91"/>
      <c r="F13" s="91"/>
      <c r="G13" s="4"/>
      <c r="H13" s="93"/>
      <c r="I13" s="93"/>
      <c r="J13" s="93"/>
      <c r="K13" s="24"/>
    </row>
    <row r="14" spans="1:11" ht="10.15" customHeight="1">
      <c r="A14" s="90">
        <v>1986</v>
      </c>
      <c r="B14" s="91">
        <v>7859</v>
      </c>
      <c r="C14" s="91">
        <v>7833.3</v>
      </c>
      <c r="D14" s="92"/>
      <c r="E14" s="91">
        <v>4463.6000000000004</v>
      </c>
      <c r="F14" s="91">
        <v>3369.7</v>
      </c>
      <c r="G14" s="4"/>
      <c r="H14" s="93">
        <v>19.100000000000001</v>
      </c>
      <c r="I14" s="93">
        <v>116</v>
      </c>
      <c r="J14" s="93">
        <v>13.4</v>
      </c>
      <c r="K14" s="94"/>
    </row>
    <row r="15" spans="1:11" ht="10.15" customHeight="1">
      <c r="A15" s="90">
        <v>1987</v>
      </c>
      <c r="B15" s="91">
        <v>10742.1</v>
      </c>
      <c r="C15" s="91">
        <v>10451.299999999999</v>
      </c>
      <c r="D15" s="92"/>
      <c r="E15" s="91">
        <v>5610.1</v>
      </c>
      <c r="F15" s="91">
        <v>4841.2</v>
      </c>
      <c r="G15" s="4"/>
      <c r="H15" s="93">
        <v>12.7</v>
      </c>
      <c r="I15" s="93">
        <v>79.3</v>
      </c>
      <c r="J15" s="93">
        <v>8.6</v>
      </c>
      <c r="K15" s="24"/>
    </row>
    <row r="16" spans="1:11" ht="10.15" customHeight="1">
      <c r="A16" s="90">
        <v>1988</v>
      </c>
      <c r="B16" s="91">
        <v>9120</v>
      </c>
      <c r="C16" s="91">
        <v>9070.4</v>
      </c>
      <c r="D16" s="92"/>
      <c r="E16" s="91">
        <v>5230.3</v>
      </c>
      <c r="F16" s="91">
        <v>3840.1</v>
      </c>
      <c r="G16" s="4"/>
      <c r="H16" s="93">
        <v>17.399999999999999</v>
      </c>
      <c r="I16" s="93">
        <v>123</v>
      </c>
      <c r="J16" s="93">
        <v>12.7</v>
      </c>
      <c r="K16" s="24"/>
    </row>
    <row r="17" spans="1:11" ht="10.15" customHeight="1">
      <c r="A17" s="90">
        <v>1989</v>
      </c>
      <c r="B17" s="91">
        <v>9916.7999999999993</v>
      </c>
      <c r="C17" s="91">
        <v>9871.4</v>
      </c>
      <c r="D17" s="92"/>
      <c r="E17" s="91">
        <v>5822.3</v>
      </c>
      <c r="F17" s="91">
        <v>4049.1</v>
      </c>
      <c r="G17" s="4"/>
      <c r="H17" s="93">
        <v>13.9</v>
      </c>
      <c r="I17" s="93">
        <v>107</v>
      </c>
      <c r="J17" s="93">
        <v>10.4</v>
      </c>
      <c r="K17" s="24"/>
    </row>
    <row r="18" spans="1:11" ht="10.15" customHeight="1">
      <c r="A18" s="90">
        <v>1990</v>
      </c>
      <c r="B18" s="91">
        <v>9656.7999999999993</v>
      </c>
      <c r="C18" s="91">
        <v>9618.2000000000007</v>
      </c>
      <c r="D18" s="92"/>
      <c r="E18" s="91">
        <v>5515</v>
      </c>
      <c r="F18" s="91">
        <v>4103.2</v>
      </c>
      <c r="G18" s="4"/>
      <c r="H18" s="93">
        <v>20.9</v>
      </c>
      <c r="I18" s="93">
        <v>144</v>
      </c>
      <c r="J18" s="93">
        <v>15.1</v>
      </c>
      <c r="K18" s="24"/>
    </row>
    <row r="19" spans="1:11" ht="10.15" customHeight="1">
      <c r="A19" s="90">
        <v>1991</v>
      </c>
      <c r="B19" s="91">
        <v>9706.7000000000007</v>
      </c>
      <c r="C19" s="91">
        <v>9636.7999999999993</v>
      </c>
      <c r="D19" s="92"/>
      <c r="E19" s="91">
        <v>5447</v>
      </c>
      <c r="F19" s="91">
        <v>4189.8</v>
      </c>
      <c r="G19" s="4"/>
      <c r="H19" s="93">
        <v>25.1</v>
      </c>
      <c r="I19" s="93">
        <v>171</v>
      </c>
      <c r="J19" s="93">
        <v>17.899999999999999</v>
      </c>
      <c r="K19" s="24"/>
    </row>
    <row r="20" spans="1:11" ht="3" customHeight="1">
      <c r="A20" s="90"/>
      <c r="B20" s="91"/>
      <c r="C20" s="91"/>
      <c r="D20" s="92"/>
      <c r="E20" s="91"/>
      <c r="F20" s="91"/>
      <c r="G20" s="4"/>
      <c r="H20" s="93"/>
      <c r="I20" s="93"/>
      <c r="J20" s="93"/>
      <c r="K20" s="24"/>
    </row>
    <row r="21" spans="1:11" ht="10.15" customHeight="1">
      <c r="A21" s="90">
        <v>1992</v>
      </c>
      <c r="B21" s="91">
        <v>10568.5</v>
      </c>
      <c r="C21" s="91">
        <v>10463.299999999999</v>
      </c>
      <c r="D21" s="92"/>
      <c r="E21" s="91">
        <v>5767</v>
      </c>
      <c r="F21" s="91">
        <v>4696.3</v>
      </c>
      <c r="G21" s="4"/>
      <c r="H21" s="93">
        <v>19.5</v>
      </c>
      <c r="I21" s="93">
        <v>130</v>
      </c>
      <c r="J21" s="93">
        <v>13.6</v>
      </c>
      <c r="K21" s="24"/>
    </row>
    <row r="22" spans="1:11" ht="10.15" customHeight="1">
      <c r="A22" s="90">
        <v>1993</v>
      </c>
      <c r="B22" s="91">
        <v>10685.1</v>
      </c>
      <c r="C22" s="91">
        <v>10574.3</v>
      </c>
      <c r="D22" s="92"/>
      <c r="E22" s="91">
        <v>6124.6</v>
      </c>
      <c r="F22" s="91">
        <v>4449.7</v>
      </c>
      <c r="G22" s="4"/>
      <c r="H22" s="93">
        <v>18.399999999999999</v>
      </c>
      <c r="I22" s="93">
        <v>107</v>
      </c>
      <c r="J22" s="93">
        <v>12.9</v>
      </c>
      <c r="K22" s="94"/>
    </row>
    <row r="23" spans="1:11" ht="10.15" customHeight="1">
      <c r="A23" s="90">
        <v>1994</v>
      </c>
      <c r="B23" s="91">
        <v>11500.9</v>
      </c>
      <c r="C23" s="91">
        <v>11332.8</v>
      </c>
      <c r="D23" s="92"/>
      <c r="E23" s="91">
        <v>6368.8</v>
      </c>
      <c r="F23" s="91">
        <v>4964</v>
      </c>
      <c r="G23" s="4"/>
      <c r="H23" s="93">
        <v>18.600000000000001</v>
      </c>
      <c r="I23" s="93">
        <v>114</v>
      </c>
      <c r="J23" s="93">
        <v>12.9</v>
      </c>
      <c r="K23" s="94"/>
    </row>
    <row r="24" spans="1:11" ht="10.15" customHeight="1">
      <c r="A24" s="95">
        <v>1995</v>
      </c>
      <c r="B24" s="96">
        <v>10578.4</v>
      </c>
      <c r="C24" s="96">
        <v>10383.9</v>
      </c>
      <c r="D24" s="97"/>
      <c r="E24" s="96">
        <v>5840.2</v>
      </c>
      <c r="F24" s="96">
        <v>4543.7</v>
      </c>
      <c r="G24" s="7"/>
      <c r="H24" s="98">
        <v>24.1</v>
      </c>
      <c r="I24" s="98">
        <v>159</v>
      </c>
      <c r="J24" s="98">
        <v>17</v>
      </c>
      <c r="K24" s="24"/>
    </row>
    <row r="25" spans="1:11" ht="10.15" customHeight="1">
      <c r="A25" s="95">
        <v>1996</v>
      </c>
      <c r="B25" s="96">
        <v>10381.9</v>
      </c>
      <c r="C25" s="96">
        <v>10330</v>
      </c>
      <c r="D25" s="97"/>
      <c r="E25" s="96">
        <v>6206.9</v>
      </c>
      <c r="F25" s="96">
        <v>4123.1000000000004</v>
      </c>
      <c r="G25" s="7"/>
      <c r="H25" s="98">
        <v>20.8</v>
      </c>
      <c r="I25" s="98">
        <v>171</v>
      </c>
      <c r="J25" s="98">
        <v>15.9</v>
      </c>
      <c r="K25" s="24"/>
    </row>
    <row r="26" spans="1:11" ht="10.15" customHeight="1">
      <c r="A26" s="95">
        <v>1997</v>
      </c>
      <c r="B26" s="96">
        <v>10323.799999999999</v>
      </c>
      <c r="C26" s="96">
        <v>10254.299999999999</v>
      </c>
      <c r="D26" s="97"/>
      <c r="E26" s="96">
        <v>5814.5</v>
      </c>
      <c r="F26" s="96">
        <v>4439.8</v>
      </c>
      <c r="G26" s="7"/>
      <c r="H26" s="98">
        <v>22.1</v>
      </c>
      <c r="I26" s="98">
        <v>130</v>
      </c>
      <c r="J26" s="98">
        <v>15.4</v>
      </c>
      <c r="K26" s="24"/>
    </row>
    <row r="27" spans="1:11" ht="3" customHeight="1">
      <c r="A27" s="95"/>
      <c r="B27" s="96"/>
      <c r="C27" s="96"/>
      <c r="D27" s="97"/>
      <c r="E27" s="96"/>
      <c r="F27" s="96"/>
      <c r="G27" s="7"/>
      <c r="H27" s="98"/>
      <c r="I27" s="98"/>
      <c r="J27" s="98"/>
      <c r="K27" s="24"/>
    </row>
    <row r="28" spans="1:11" ht="10.15" customHeight="1">
      <c r="A28" s="95">
        <v>1998</v>
      </c>
      <c r="B28" s="96">
        <v>11646.4</v>
      </c>
      <c r="C28" s="96">
        <v>10762.5</v>
      </c>
      <c r="D28" s="97"/>
      <c r="E28" s="96">
        <v>6412.5</v>
      </c>
      <c r="F28" s="96">
        <v>4350</v>
      </c>
      <c r="G28" s="7"/>
      <c r="H28" s="98">
        <v>17.3</v>
      </c>
      <c r="I28" s="98">
        <v>95.1</v>
      </c>
      <c r="J28" s="98">
        <v>12.2</v>
      </c>
      <c r="K28" s="24"/>
    </row>
    <row r="29" spans="1:11" ht="10.15" customHeight="1">
      <c r="A29" s="95">
        <v>1999</v>
      </c>
      <c r="B29" s="96">
        <v>10631.6</v>
      </c>
      <c r="C29" s="96">
        <v>10447.4</v>
      </c>
      <c r="D29" s="97"/>
      <c r="E29" s="96">
        <v>5995.7</v>
      </c>
      <c r="F29" s="96">
        <v>4451.7</v>
      </c>
      <c r="G29" s="7"/>
      <c r="H29" s="98">
        <v>21.3</v>
      </c>
      <c r="I29" s="98">
        <v>128</v>
      </c>
      <c r="J29" s="98">
        <v>15</v>
      </c>
      <c r="K29" s="24"/>
    </row>
    <row r="30" spans="1:11" ht="10.15" customHeight="1">
      <c r="A30" s="95">
        <v>2000</v>
      </c>
      <c r="B30" s="96">
        <v>10580.9</v>
      </c>
      <c r="C30" s="96">
        <v>10319.799999999999</v>
      </c>
      <c r="D30" s="97"/>
      <c r="E30" s="96">
        <v>6265.5</v>
      </c>
      <c r="F30" s="96">
        <v>4054.3</v>
      </c>
      <c r="G30" s="7"/>
      <c r="H30" s="98">
        <v>17.8</v>
      </c>
      <c r="I30" s="98">
        <v>101</v>
      </c>
      <c r="J30" s="98">
        <v>12.8</v>
      </c>
      <c r="K30" s="24"/>
    </row>
    <row r="31" spans="1:11" ht="10.15" customHeight="1">
      <c r="A31" s="95">
        <v>2001</v>
      </c>
      <c r="B31" s="96">
        <v>9423</v>
      </c>
      <c r="C31" s="96">
        <v>9209.2000000000007</v>
      </c>
      <c r="D31" s="97"/>
      <c r="E31" s="96">
        <v>5467.5</v>
      </c>
      <c r="F31" s="96">
        <v>3741.7</v>
      </c>
      <c r="G31" s="7"/>
      <c r="H31" s="98">
        <v>22.9</v>
      </c>
      <c r="I31" s="98">
        <v>108</v>
      </c>
      <c r="J31" s="98">
        <v>15.8</v>
      </c>
      <c r="K31" s="24"/>
    </row>
    <row r="32" spans="1:11" ht="10.15" customHeight="1">
      <c r="A32" s="95">
        <v>2002</v>
      </c>
      <c r="B32" s="96">
        <v>8523.9</v>
      </c>
      <c r="C32" s="96">
        <v>8374.1</v>
      </c>
      <c r="D32" s="97"/>
      <c r="E32" s="96">
        <v>5366</v>
      </c>
      <c r="F32" s="96">
        <v>3008.1</v>
      </c>
      <c r="G32" s="7"/>
      <c r="H32" s="98">
        <v>25.8</v>
      </c>
      <c r="I32" s="98">
        <v>130</v>
      </c>
      <c r="J32" s="98">
        <v>18.899999999999999</v>
      </c>
      <c r="K32" s="24"/>
    </row>
    <row r="33" spans="1:11" ht="10.15" customHeight="1">
      <c r="A33" s="95">
        <v>2003</v>
      </c>
      <c r="B33" s="96">
        <v>8780.1</v>
      </c>
      <c r="C33" s="96">
        <v>8692</v>
      </c>
      <c r="D33" s="97"/>
      <c r="E33" s="96">
        <v>5453.3</v>
      </c>
      <c r="F33" s="96">
        <v>3238.7</v>
      </c>
      <c r="G33" s="7"/>
      <c r="H33" s="98">
        <v>26.1</v>
      </c>
      <c r="I33" s="98">
        <v>131</v>
      </c>
      <c r="J33" s="98">
        <v>18.8</v>
      </c>
      <c r="K33" s="24"/>
    </row>
    <row r="34" spans="1:11" ht="3" customHeight="1">
      <c r="A34" s="95"/>
      <c r="B34" s="96"/>
      <c r="C34" s="96"/>
      <c r="D34" s="97"/>
      <c r="E34" s="96"/>
      <c r="F34" s="96"/>
      <c r="G34" s="7"/>
      <c r="H34" s="98"/>
      <c r="I34" s="98"/>
      <c r="J34" s="98"/>
      <c r="K34" s="24"/>
    </row>
    <row r="35" spans="1:11" ht="10.15" customHeight="1">
      <c r="A35" s="95">
        <v>2004</v>
      </c>
      <c r="B35" s="96">
        <v>10412.1</v>
      </c>
      <c r="C35" s="96">
        <v>10332.799999999999</v>
      </c>
      <c r="D35" s="97"/>
      <c r="E35" s="96">
        <v>6619</v>
      </c>
      <c r="F35" s="96">
        <v>3713.8</v>
      </c>
      <c r="G35" s="7"/>
      <c r="H35" s="98">
        <v>18.2</v>
      </c>
      <c r="I35" s="98">
        <v>107</v>
      </c>
      <c r="J35" s="98">
        <v>13.6</v>
      </c>
      <c r="K35" s="24"/>
    </row>
    <row r="36" spans="1:11" ht="10.15" customHeight="1">
      <c r="A36" s="95">
        <v>2005</v>
      </c>
      <c r="B36" s="96">
        <v>9666.9</v>
      </c>
      <c r="C36" s="96">
        <v>9567.2000000000007</v>
      </c>
      <c r="D36" s="97"/>
      <c r="E36" s="96">
        <v>6096.9</v>
      </c>
      <c r="F36" s="96">
        <v>3470.3</v>
      </c>
      <c r="G36" s="7"/>
      <c r="H36" s="98">
        <v>24.2</v>
      </c>
      <c r="I36" s="98">
        <v>106</v>
      </c>
      <c r="J36" s="98">
        <v>17.3</v>
      </c>
      <c r="K36" s="24"/>
    </row>
    <row r="37" spans="1:11" ht="10.15" customHeight="1">
      <c r="A37" s="95">
        <v>2006</v>
      </c>
      <c r="B37" s="96">
        <v>9823.4</v>
      </c>
      <c r="C37" s="96">
        <v>9730.2000000000007</v>
      </c>
      <c r="D37" s="97"/>
      <c r="E37" s="96">
        <v>6308.5</v>
      </c>
      <c r="F37" s="96">
        <v>3421.7</v>
      </c>
      <c r="G37" s="7"/>
      <c r="H37" s="98">
        <v>31.6</v>
      </c>
      <c r="I37" s="98">
        <v>129</v>
      </c>
      <c r="J37" s="98">
        <v>22.7</v>
      </c>
      <c r="K37" s="24"/>
    </row>
    <row r="38" spans="1:11" ht="10.15" customHeight="1">
      <c r="A38" s="95">
        <v>2007</v>
      </c>
      <c r="B38" s="96">
        <v>9089.4</v>
      </c>
      <c r="C38" s="96">
        <v>9045.4</v>
      </c>
      <c r="D38" s="97"/>
      <c r="E38" s="96">
        <v>6077.3</v>
      </c>
      <c r="F38" s="96">
        <v>2968.1</v>
      </c>
      <c r="G38" s="7"/>
      <c r="H38" s="98">
        <v>38.299999999999997</v>
      </c>
      <c r="I38" s="98">
        <v>190</v>
      </c>
      <c r="J38" s="98">
        <v>28.8</v>
      </c>
      <c r="K38" s="24"/>
    </row>
    <row r="39" spans="1:11" ht="10.15" customHeight="1">
      <c r="A39" s="95">
        <v>2008</v>
      </c>
      <c r="B39" s="99">
        <v>9623.2999999999993</v>
      </c>
      <c r="C39" s="99">
        <v>9531.7000000000007</v>
      </c>
      <c r="D39" s="97"/>
      <c r="E39" s="96">
        <v>6265.9</v>
      </c>
      <c r="F39" s="96">
        <v>3265.8</v>
      </c>
      <c r="G39" s="7"/>
      <c r="H39" s="98">
        <v>30.1</v>
      </c>
      <c r="I39" s="98">
        <v>198</v>
      </c>
      <c r="J39" s="98">
        <v>23.2</v>
      </c>
      <c r="K39" s="94"/>
    </row>
    <row r="40" spans="1:11" ht="10.15" customHeight="1">
      <c r="A40" s="95">
        <v>2009</v>
      </c>
      <c r="B40" s="99">
        <v>9687.7000000000007</v>
      </c>
      <c r="C40" s="99">
        <v>9435.6</v>
      </c>
      <c r="D40" s="97"/>
      <c r="E40" s="96">
        <v>6296.4</v>
      </c>
      <c r="F40" s="96">
        <v>3139.2</v>
      </c>
      <c r="G40" s="7"/>
      <c r="H40" s="98">
        <v>31.4</v>
      </c>
      <c r="I40" s="98">
        <v>132</v>
      </c>
      <c r="J40" s="98">
        <v>23.1</v>
      </c>
    </row>
    <row r="41" spans="1:11" ht="10.15" customHeight="1">
      <c r="A41" s="95">
        <v>2010</v>
      </c>
      <c r="B41" s="99">
        <v>9282.1</v>
      </c>
      <c r="C41" s="96">
        <v>9205</v>
      </c>
      <c r="D41" s="97"/>
      <c r="E41" s="96">
        <v>6248.8</v>
      </c>
      <c r="F41" s="96">
        <v>2956.2</v>
      </c>
      <c r="G41" s="7"/>
      <c r="H41" s="98">
        <v>32.6</v>
      </c>
      <c r="I41" s="98">
        <v>187</v>
      </c>
      <c r="J41" s="98">
        <v>25.1</v>
      </c>
    </row>
    <row r="42" spans="1:11" ht="10.15" customHeight="1">
      <c r="A42" s="95">
        <v>2011</v>
      </c>
      <c r="B42" s="99">
        <v>9439.6</v>
      </c>
      <c r="C42" s="96">
        <v>9328.7999999999993</v>
      </c>
      <c r="D42" s="97"/>
      <c r="E42" s="96">
        <v>6312.9</v>
      </c>
      <c r="F42" s="96">
        <v>3015.9</v>
      </c>
      <c r="G42" s="7"/>
      <c r="H42" s="98">
        <v>39.4</v>
      </c>
      <c r="I42" s="98">
        <v>226</v>
      </c>
      <c r="J42" s="98">
        <v>30.3</v>
      </c>
    </row>
    <row r="43" spans="1:11" ht="10.15" customHeight="1">
      <c r="A43" s="95">
        <v>2012</v>
      </c>
      <c r="B43" s="99">
        <v>8992.2999999999993</v>
      </c>
      <c r="C43" s="96">
        <v>8926.5</v>
      </c>
      <c r="D43" s="97"/>
      <c r="E43" s="100">
        <v>6594.9</v>
      </c>
      <c r="F43" s="100">
        <v>2331.6</v>
      </c>
      <c r="G43" s="7"/>
      <c r="H43" s="101">
        <v>45.300000000000004</v>
      </c>
      <c r="I43" s="101">
        <v>281</v>
      </c>
      <c r="J43" s="98">
        <v>37.1</v>
      </c>
    </row>
    <row r="44" spans="1:11" ht="10.15" customHeight="1">
      <c r="A44" s="95">
        <v>2013</v>
      </c>
      <c r="B44" s="99">
        <v>10523.4</v>
      </c>
      <c r="C44" s="96">
        <v>10431.700000000001</v>
      </c>
      <c r="D44" s="97" t="s">
        <v>376</v>
      </c>
      <c r="E44" s="100">
        <v>6918.7</v>
      </c>
      <c r="F44" s="100">
        <v>3513</v>
      </c>
      <c r="G44" s="7"/>
      <c r="H44" s="101">
        <v>40.5</v>
      </c>
      <c r="I44" s="101">
        <v>197</v>
      </c>
      <c r="J44" s="98">
        <v>30.2</v>
      </c>
    </row>
    <row r="45" spans="1:11" ht="10.15" customHeight="1">
      <c r="A45" s="95">
        <v>2014</v>
      </c>
      <c r="B45" s="99">
        <v>11863.1</v>
      </c>
      <c r="C45" s="96">
        <v>11269.9</v>
      </c>
      <c r="D45" s="97" t="s">
        <v>376</v>
      </c>
      <c r="E45" s="100">
        <v>7909</v>
      </c>
      <c r="F45" s="100">
        <v>3360.9</v>
      </c>
      <c r="G45" s="7"/>
      <c r="H45" s="101">
        <v>32.700000000000003</v>
      </c>
      <c r="I45" s="101">
        <v>178</v>
      </c>
      <c r="J45" s="98">
        <v>25.6</v>
      </c>
    </row>
    <row r="46" spans="1:11" ht="10.15" customHeight="1">
      <c r="A46" s="95">
        <v>2015</v>
      </c>
      <c r="B46" s="99">
        <v>10102.5</v>
      </c>
      <c r="C46" s="96">
        <v>10022.9</v>
      </c>
      <c r="D46" s="97" t="s">
        <v>376</v>
      </c>
      <c r="E46" s="100">
        <v>6928.1</v>
      </c>
      <c r="F46" s="100">
        <v>3094.8</v>
      </c>
      <c r="G46" s="7"/>
      <c r="H46" s="101">
        <v>44.1</v>
      </c>
      <c r="I46" s="101">
        <v>201</v>
      </c>
      <c r="J46" s="98">
        <v>33.6</v>
      </c>
    </row>
    <row r="47" spans="1:11" ht="10.15" customHeight="1">
      <c r="A47" s="95">
        <v>2016</v>
      </c>
      <c r="B47" s="99">
        <v>11495</v>
      </c>
      <c r="C47" s="96">
        <v>11045.6</v>
      </c>
      <c r="D47" s="97"/>
      <c r="E47" s="100">
        <v>7745.1</v>
      </c>
      <c r="F47" s="100">
        <v>3300.5</v>
      </c>
      <c r="G47" s="7"/>
      <c r="H47" s="101">
        <v>40.5</v>
      </c>
      <c r="I47" s="101">
        <v>214</v>
      </c>
      <c r="J47" s="98">
        <v>31.6</v>
      </c>
    </row>
    <row r="48" spans="1:11" ht="10.15" customHeight="1">
      <c r="A48" s="95">
        <v>2017</v>
      </c>
      <c r="B48" s="99">
        <v>11553.7</v>
      </c>
      <c r="C48" s="96">
        <v>11209.9</v>
      </c>
      <c r="D48" s="97"/>
      <c r="E48" s="100">
        <v>7815.8</v>
      </c>
      <c r="F48" s="100">
        <v>3394.1</v>
      </c>
      <c r="G48" s="7"/>
      <c r="H48" s="101">
        <v>40.699999999999996</v>
      </c>
      <c r="I48" s="101">
        <v>248</v>
      </c>
      <c r="J48" s="98">
        <v>32.1</v>
      </c>
    </row>
    <row r="49" spans="1:11" ht="10.15" customHeight="1">
      <c r="A49" s="102">
        <v>2018</v>
      </c>
      <c r="B49" s="526">
        <v>10257</v>
      </c>
      <c r="C49" s="103">
        <v>9890.7999999999993</v>
      </c>
      <c r="D49" s="104"/>
      <c r="E49" s="105">
        <v>6865.1</v>
      </c>
      <c r="F49" s="105">
        <v>3025.7</v>
      </c>
      <c r="G49" s="76"/>
      <c r="H49" s="106">
        <v>39.4</v>
      </c>
      <c r="I49" s="106">
        <v>206</v>
      </c>
      <c r="J49" s="107">
        <v>30.5</v>
      </c>
      <c r="K49" s="24"/>
    </row>
    <row r="50" spans="1:11">
      <c r="A50" s="20" t="s">
        <v>99</v>
      </c>
      <c r="B50" s="4"/>
      <c r="C50" s="4"/>
      <c r="D50" s="4"/>
      <c r="E50" s="4"/>
      <c r="F50" s="4"/>
      <c r="G50" s="4"/>
      <c r="H50" s="4"/>
      <c r="I50" s="4"/>
      <c r="J50" s="4"/>
      <c r="K50" s="24"/>
    </row>
    <row r="51" spans="1:11">
      <c r="A51" s="23" t="s">
        <v>14</v>
      </c>
      <c r="B51" s="4"/>
      <c r="C51" s="4"/>
      <c r="D51" s="4"/>
      <c r="E51" s="4"/>
      <c r="F51" s="4"/>
      <c r="G51" s="4"/>
      <c r="H51" s="4"/>
      <c r="I51" s="4"/>
      <c r="J51" s="4"/>
      <c r="K51" s="24"/>
    </row>
    <row r="52" spans="1:11">
      <c r="A52" s="108"/>
      <c r="B52" s="99"/>
      <c r="H52" s="109"/>
      <c r="I52" s="109"/>
      <c r="J52" s="109"/>
    </row>
    <row r="53" spans="1:11">
      <c r="H53" s="109"/>
      <c r="I53" s="109"/>
      <c r="J53" s="109"/>
    </row>
  </sheetData>
  <pageMargins left="0.66700000000000004" right="0.66700000000000004" top="0.66700000000000004" bottom="0.72" header="0" footer="0"/>
  <pageSetup scale="98" firstPageNumber="41"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4"/>
  <sheetViews>
    <sheetView showGridLines="0" zoomScaleNormal="100" workbookViewId="0">
      <selection activeCell="S21" sqref="S21"/>
    </sheetView>
  </sheetViews>
  <sheetFormatPr defaultColWidth="9.7109375" defaultRowHeight="12"/>
  <cols>
    <col min="1" max="1" width="6.85546875" customWidth="1"/>
    <col min="2" max="13" width="7.85546875" customWidth="1"/>
  </cols>
  <sheetData>
    <row r="1" spans="1:13">
      <c r="A1" s="1" t="s">
        <v>100</v>
      </c>
      <c r="B1" s="2"/>
      <c r="C1" s="2"/>
      <c r="D1" s="2"/>
      <c r="E1" s="2"/>
      <c r="F1" s="2"/>
      <c r="G1" s="2"/>
      <c r="H1" s="2"/>
      <c r="I1" s="2"/>
      <c r="J1" s="2"/>
      <c r="K1" s="2"/>
      <c r="L1" s="2"/>
      <c r="M1" s="2"/>
    </row>
    <row r="2" spans="1:13">
      <c r="A2" s="110" t="s">
        <v>2</v>
      </c>
      <c r="B2" s="6" t="s">
        <v>101</v>
      </c>
      <c r="C2" s="6" t="s">
        <v>102</v>
      </c>
      <c r="D2" s="6" t="s">
        <v>103</v>
      </c>
      <c r="E2" s="6" t="s">
        <v>104</v>
      </c>
      <c r="F2" s="6" t="s">
        <v>105</v>
      </c>
      <c r="G2" s="6" t="s">
        <v>106</v>
      </c>
      <c r="H2" s="6" t="s">
        <v>107</v>
      </c>
      <c r="I2" s="6" t="s">
        <v>108</v>
      </c>
      <c r="J2" s="6" t="s">
        <v>109</v>
      </c>
      <c r="K2" s="6" t="s">
        <v>110</v>
      </c>
      <c r="L2" s="6" t="s">
        <v>111</v>
      </c>
      <c r="M2" s="6" t="s">
        <v>112</v>
      </c>
    </row>
    <row r="3" spans="1:13" ht="3.95" customHeight="1">
      <c r="A3" s="111"/>
      <c r="B3" s="8"/>
      <c r="C3" s="8"/>
      <c r="D3" s="8"/>
      <c r="E3" s="8"/>
      <c r="F3" s="8"/>
      <c r="G3" s="8"/>
      <c r="H3" s="8"/>
      <c r="I3" s="8"/>
      <c r="J3" s="8"/>
      <c r="K3" s="8"/>
      <c r="L3" s="8"/>
      <c r="M3" s="8"/>
    </row>
    <row r="4" spans="1:13">
      <c r="A4" s="4"/>
      <c r="B4" s="9" t="s">
        <v>113</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112">
        <v>1980</v>
      </c>
      <c r="B6" s="113">
        <v>0.14099999999999999</v>
      </c>
      <c r="C6" s="113">
        <v>0.14899999999999999</v>
      </c>
      <c r="D6" s="113">
        <v>0.16600000000000001</v>
      </c>
      <c r="E6" s="113">
        <v>0.17</v>
      </c>
      <c r="F6" s="113">
        <v>0.17899999999999999</v>
      </c>
      <c r="G6" s="113">
        <v>0.21</v>
      </c>
      <c r="H6" s="113">
        <v>0.246</v>
      </c>
      <c r="I6" s="113">
        <v>0.17499999999999999</v>
      </c>
      <c r="J6" s="113">
        <v>0.157</v>
      </c>
      <c r="K6" s="113">
        <v>0.125</v>
      </c>
      <c r="L6" s="113">
        <v>0.115</v>
      </c>
      <c r="M6" s="113">
        <v>0.107</v>
      </c>
    </row>
    <row r="7" spans="1:13" ht="10.15" customHeight="1">
      <c r="A7" s="112">
        <v>1981</v>
      </c>
      <c r="B7" s="113">
        <v>0.107</v>
      </c>
      <c r="C7" s="113">
        <v>0.124</v>
      </c>
      <c r="D7" s="113">
        <v>0.121</v>
      </c>
      <c r="E7" s="113">
        <v>0.113</v>
      </c>
      <c r="F7" s="113">
        <v>0.107</v>
      </c>
      <c r="G7" s="113">
        <v>0.105</v>
      </c>
      <c r="H7" s="113">
        <v>0.127</v>
      </c>
      <c r="I7" s="113">
        <v>0.14599999999999999</v>
      </c>
      <c r="J7" s="113">
        <v>0.16</v>
      </c>
      <c r="K7" s="113">
        <v>0.16</v>
      </c>
      <c r="L7" s="113">
        <v>0.161</v>
      </c>
      <c r="M7" s="113">
        <v>0.157</v>
      </c>
    </row>
    <row r="8" spans="1:13" ht="10.15" customHeight="1">
      <c r="A8" s="112">
        <v>1982</v>
      </c>
      <c r="B8" s="113">
        <v>0.14099999999999999</v>
      </c>
      <c r="C8" s="113">
        <v>0.157</v>
      </c>
      <c r="D8" s="113">
        <v>0.16</v>
      </c>
      <c r="E8" s="113">
        <v>0.14499999999999999</v>
      </c>
      <c r="F8" s="113">
        <v>0.16200000000000001</v>
      </c>
      <c r="G8" s="113">
        <v>0.17699999999999999</v>
      </c>
      <c r="H8" s="113">
        <v>0.153</v>
      </c>
      <c r="I8" s="113">
        <v>0.128</v>
      </c>
      <c r="J8" s="113">
        <v>0.16300000000000001</v>
      </c>
      <c r="K8" s="113">
        <v>0.14499999999999999</v>
      </c>
      <c r="L8" s="113">
        <v>0.13900000000000001</v>
      </c>
      <c r="M8" s="113">
        <v>0.13</v>
      </c>
    </row>
    <row r="9" spans="1:13" ht="10.15" customHeight="1">
      <c r="A9" s="112">
        <v>1983</v>
      </c>
      <c r="B9" s="113">
        <v>0.11</v>
      </c>
      <c r="C9" s="113">
        <v>0.122</v>
      </c>
      <c r="D9" s="113">
        <v>0.12</v>
      </c>
      <c r="E9" s="113">
        <v>0.113</v>
      </c>
      <c r="F9" s="113">
        <v>0.11899999999999999</v>
      </c>
      <c r="G9" s="113">
        <v>0.111</v>
      </c>
      <c r="H9" s="113">
        <v>0.12</v>
      </c>
      <c r="I9" s="113">
        <v>0.16</v>
      </c>
      <c r="J9" s="113">
        <v>0.159</v>
      </c>
      <c r="K9" s="113">
        <v>0.14899999999999999</v>
      </c>
      <c r="L9" s="113">
        <v>0.14599999999999999</v>
      </c>
      <c r="M9" s="113">
        <v>0.14000000000000001</v>
      </c>
    </row>
    <row r="10" spans="1:13" ht="10.15" customHeight="1">
      <c r="A10" s="112">
        <v>1984</v>
      </c>
      <c r="B10" s="113">
        <v>0.14299999999999999</v>
      </c>
      <c r="C10" s="113">
        <v>0.151</v>
      </c>
      <c r="D10" s="113">
        <v>0.152</v>
      </c>
      <c r="E10" s="113">
        <v>0.14799999999999999</v>
      </c>
      <c r="F10" s="113">
        <v>0.15</v>
      </c>
      <c r="G10" s="113">
        <v>0.14599999999999999</v>
      </c>
      <c r="H10" s="113">
        <v>0.14899999999999999</v>
      </c>
      <c r="I10" s="113">
        <v>0.16500000000000001</v>
      </c>
      <c r="J10" s="113">
        <v>0.185</v>
      </c>
      <c r="K10" s="113">
        <v>0.17399999999999999</v>
      </c>
      <c r="L10" s="113">
        <v>0.16400000000000001</v>
      </c>
      <c r="M10" s="113">
        <v>0.156</v>
      </c>
    </row>
    <row r="11" spans="1:13" ht="10.15" customHeight="1">
      <c r="A11" s="112">
        <v>1985</v>
      </c>
      <c r="B11" s="113">
        <v>0.14000000000000001</v>
      </c>
      <c r="C11" s="113">
        <v>0.14299999999999999</v>
      </c>
      <c r="D11" s="113">
        <v>0.157</v>
      </c>
      <c r="E11" s="113">
        <v>0.151</v>
      </c>
      <c r="F11" s="113">
        <v>0.14099999999999999</v>
      </c>
      <c r="G11" s="113">
        <v>0.13100000000000001</v>
      </c>
      <c r="H11" s="113">
        <v>0.126</v>
      </c>
      <c r="I11" s="113">
        <v>0.121</v>
      </c>
      <c r="J11" s="113">
        <v>0.16400000000000001</v>
      </c>
      <c r="K11" s="113">
        <v>0.154</v>
      </c>
      <c r="L11" s="113">
        <v>0.16400000000000001</v>
      </c>
      <c r="M11" s="113">
        <v>0.16600000000000001</v>
      </c>
    </row>
    <row r="12" spans="1:13" ht="3" customHeight="1">
      <c r="A12" s="112"/>
      <c r="B12" s="113"/>
      <c r="C12" s="113"/>
      <c r="D12" s="113"/>
      <c r="E12" s="113"/>
      <c r="F12" s="113"/>
      <c r="G12" s="113"/>
      <c r="H12" s="113"/>
      <c r="I12" s="113"/>
      <c r="J12" s="113"/>
      <c r="K12" s="113"/>
      <c r="L12" s="113"/>
      <c r="M12" s="113"/>
    </row>
    <row r="13" spans="1:13" ht="10.15" customHeight="1">
      <c r="A13" s="112">
        <v>1986</v>
      </c>
      <c r="B13" s="113">
        <v>0.16600000000000001</v>
      </c>
      <c r="C13" s="113">
        <v>0.17199999999999999</v>
      </c>
      <c r="D13" s="113">
        <v>0.17199999999999999</v>
      </c>
      <c r="E13" s="113">
        <v>0.17199999999999999</v>
      </c>
      <c r="F13" s="113">
        <v>0.20699999999999999</v>
      </c>
      <c r="G13" s="113">
        <v>0.21</v>
      </c>
      <c r="H13" s="113">
        <v>0.28499999999999998</v>
      </c>
      <c r="I13" s="113">
        <v>0.27600000000000002</v>
      </c>
      <c r="J13" s="113">
        <v>0.20899999999999999</v>
      </c>
      <c r="K13" s="113">
        <v>0.18</v>
      </c>
      <c r="L13" s="113">
        <v>0.17299999999999999</v>
      </c>
      <c r="M13" s="113">
        <v>0.16500000000000001</v>
      </c>
    </row>
    <row r="14" spans="1:13" ht="10.15" customHeight="1">
      <c r="A14" s="112">
        <v>1987</v>
      </c>
      <c r="B14" s="113">
        <v>0.183</v>
      </c>
      <c r="C14" s="113">
        <v>0.19</v>
      </c>
      <c r="D14" s="113">
        <v>0.18</v>
      </c>
      <c r="E14" s="113">
        <v>0.191</v>
      </c>
      <c r="F14" s="113">
        <v>0.224</v>
      </c>
      <c r="G14" s="113">
        <v>0.246</v>
      </c>
      <c r="H14" s="113">
        <v>0.255</v>
      </c>
      <c r="I14" s="113">
        <v>0.152</v>
      </c>
      <c r="J14" s="113">
        <v>0.14799999999999999</v>
      </c>
      <c r="K14" s="113">
        <v>0.121</v>
      </c>
      <c r="L14" s="113">
        <v>0.113</v>
      </c>
      <c r="M14" s="113">
        <v>0.104</v>
      </c>
    </row>
    <row r="15" spans="1:13" ht="10.15" customHeight="1">
      <c r="A15" s="112">
        <v>1988</v>
      </c>
      <c r="B15" s="113">
        <v>0.111</v>
      </c>
      <c r="C15" s="113">
        <v>0.129</v>
      </c>
      <c r="D15" s="113">
        <v>0.125</v>
      </c>
      <c r="E15" s="113">
        <v>0.11</v>
      </c>
      <c r="F15" s="113">
        <v>0.109</v>
      </c>
      <c r="G15" s="113">
        <v>0.104</v>
      </c>
      <c r="H15" s="113">
        <v>0.22800000000000001</v>
      </c>
      <c r="I15" s="113">
        <v>0.27700000000000002</v>
      </c>
      <c r="J15" s="113">
        <v>0.23699999999999999</v>
      </c>
      <c r="K15" s="113">
        <v>0.185</v>
      </c>
      <c r="L15" s="113">
        <v>0.17499999999999999</v>
      </c>
      <c r="M15" s="113">
        <v>0.17399999999999999</v>
      </c>
    </row>
    <row r="16" spans="1:13" ht="10.15" customHeight="1">
      <c r="A16" s="112">
        <v>1989</v>
      </c>
      <c r="B16" s="113">
        <v>0.18099999999999999</v>
      </c>
      <c r="C16" s="113">
        <v>0.17899999999999999</v>
      </c>
      <c r="D16" s="113">
        <v>0.16500000000000001</v>
      </c>
      <c r="E16" s="113">
        <v>0.14399999999999999</v>
      </c>
      <c r="F16" s="113">
        <v>0.13500000000000001</v>
      </c>
      <c r="G16" s="113">
        <v>0.108</v>
      </c>
      <c r="H16" s="113">
        <v>0.115</v>
      </c>
      <c r="I16" s="113">
        <v>0.159</v>
      </c>
      <c r="J16" s="113">
        <v>0.16700000000000001</v>
      </c>
      <c r="K16" s="113">
        <v>0.14299999999999999</v>
      </c>
      <c r="L16" s="113">
        <v>0.13300000000000001</v>
      </c>
      <c r="M16" s="113">
        <v>0.121</v>
      </c>
    </row>
    <row r="17" spans="1:23" ht="10.15" customHeight="1">
      <c r="A17" s="112">
        <v>1990</v>
      </c>
      <c r="B17" s="113">
        <v>0.122</v>
      </c>
      <c r="C17" s="113">
        <v>0.124</v>
      </c>
      <c r="D17" s="113">
        <v>0.123</v>
      </c>
      <c r="E17" s="113">
        <v>0.12</v>
      </c>
      <c r="F17" s="113">
        <v>0.126</v>
      </c>
      <c r="G17" s="113">
        <v>0.13700000000000001</v>
      </c>
      <c r="H17" s="113">
        <v>0.20300000000000001</v>
      </c>
      <c r="I17" s="113">
        <v>0.223</v>
      </c>
      <c r="J17" s="113">
        <v>0.222</v>
      </c>
      <c r="K17" s="113">
        <v>0.193</v>
      </c>
      <c r="L17" s="113">
        <v>0.19600000000000001</v>
      </c>
      <c r="M17" s="113">
        <v>0.20899999999999999</v>
      </c>
    </row>
    <row r="18" spans="1:23" ht="10.15" customHeight="1">
      <c r="A18" s="112">
        <v>1991</v>
      </c>
      <c r="B18" s="113">
        <v>0.20100000000000001</v>
      </c>
      <c r="C18" s="113">
        <v>0.20499999999999999</v>
      </c>
      <c r="D18" s="113">
        <v>0.20300000000000001</v>
      </c>
      <c r="E18" s="113">
        <v>0.20200000000000001</v>
      </c>
      <c r="F18" s="113">
        <v>0.22500000000000001</v>
      </c>
      <c r="G18" s="113">
        <v>0.23200000000000001</v>
      </c>
      <c r="H18" s="113">
        <v>0.246</v>
      </c>
      <c r="I18" s="113">
        <v>0.23200000000000001</v>
      </c>
      <c r="J18" s="113">
        <v>0.26400000000000001</v>
      </c>
      <c r="K18" s="113">
        <v>0.23799999999999999</v>
      </c>
      <c r="L18" s="113">
        <v>0.251</v>
      </c>
      <c r="M18" s="113">
        <v>0.25700000000000001</v>
      </c>
    </row>
    <row r="19" spans="1:23" ht="3" customHeight="1">
      <c r="A19" s="112"/>
      <c r="B19" s="113"/>
      <c r="C19" s="113"/>
      <c r="D19" s="113"/>
      <c r="E19" s="113"/>
      <c r="F19" s="113"/>
      <c r="G19" s="113"/>
      <c r="H19" s="113"/>
      <c r="I19" s="113"/>
      <c r="J19" s="113"/>
      <c r="K19" s="113"/>
      <c r="L19" s="113"/>
      <c r="M19" s="113"/>
    </row>
    <row r="20" spans="1:23" ht="10.15" customHeight="1">
      <c r="A20" s="112">
        <v>1992</v>
      </c>
      <c r="B20" s="114">
        <v>0.246</v>
      </c>
      <c r="C20" s="114">
        <v>0.248</v>
      </c>
      <c r="D20" s="114">
        <v>0.24299999999999999</v>
      </c>
      <c r="E20" s="114">
        <v>0.24099999999999999</v>
      </c>
      <c r="F20" s="114">
        <v>0.25</v>
      </c>
      <c r="G20" s="114">
        <v>0.252</v>
      </c>
      <c r="H20" s="114">
        <v>0.28599999999999998</v>
      </c>
      <c r="I20" s="114">
        <v>0.33300000000000002</v>
      </c>
      <c r="J20" s="114">
        <v>0.27100000000000002</v>
      </c>
      <c r="K20" s="114">
        <v>0.21199999999999999</v>
      </c>
      <c r="L20" s="114">
        <v>0.19400000000000001</v>
      </c>
      <c r="M20" s="114">
        <v>0.19900000000000001</v>
      </c>
    </row>
    <row r="21" spans="1:23" ht="10.15" customHeight="1">
      <c r="A21" s="112">
        <v>1993</v>
      </c>
      <c r="B21" s="114">
        <v>0.183</v>
      </c>
      <c r="C21" s="114">
        <v>0.16700000000000001</v>
      </c>
      <c r="D21" s="114">
        <v>0.14499999999999999</v>
      </c>
      <c r="E21" s="114">
        <v>0.14299999999999999</v>
      </c>
      <c r="F21" s="114">
        <v>0.14899999999999999</v>
      </c>
      <c r="G21" s="114">
        <v>0.161</v>
      </c>
      <c r="H21" s="114">
        <v>0.17799999999999999</v>
      </c>
      <c r="I21" s="114">
        <v>0.24399999999999999</v>
      </c>
      <c r="J21" s="114">
        <v>0.24099999999999999</v>
      </c>
      <c r="K21" s="114">
        <v>0.21099999999999999</v>
      </c>
      <c r="L21" s="114">
        <v>0.193</v>
      </c>
      <c r="M21" s="114">
        <v>0.186</v>
      </c>
    </row>
    <row r="22" spans="1:23" ht="10.15" customHeight="1">
      <c r="A22" s="112">
        <v>1994</v>
      </c>
      <c r="B22" s="114">
        <v>0.187</v>
      </c>
      <c r="C22" s="114">
        <v>0.17799999999999999</v>
      </c>
      <c r="D22" s="114">
        <v>0.16600000000000001</v>
      </c>
      <c r="E22" s="114">
        <v>0.155</v>
      </c>
      <c r="F22" s="114">
        <v>0.14299999999999999</v>
      </c>
      <c r="G22" s="114">
        <v>0.13500000000000001</v>
      </c>
      <c r="H22" s="114">
        <v>0.19400000000000001</v>
      </c>
      <c r="I22" s="114">
        <v>0.28899999999999998</v>
      </c>
      <c r="J22" s="114">
        <v>0.20699999999999999</v>
      </c>
      <c r="K22" s="114">
        <v>0.191</v>
      </c>
      <c r="L22" s="114">
        <v>0.16400000000000001</v>
      </c>
      <c r="M22" s="114">
        <v>0.192</v>
      </c>
    </row>
    <row r="23" spans="1:23" ht="10.15" customHeight="1">
      <c r="A23" s="112">
        <v>1995</v>
      </c>
      <c r="B23" s="114">
        <v>0.19500000000000001</v>
      </c>
      <c r="C23" s="114">
        <v>0.183</v>
      </c>
      <c r="D23" s="114">
        <v>0.182</v>
      </c>
      <c r="E23" s="114">
        <v>0.16600000000000001</v>
      </c>
      <c r="F23" s="114">
        <v>0.154</v>
      </c>
      <c r="G23" s="114">
        <v>0.156</v>
      </c>
      <c r="H23" s="114">
        <v>0.17899999999999999</v>
      </c>
      <c r="I23" s="114">
        <v>0.24399999999999999</v>
      </c>
      <c r="J23" s="114">
        <v>0.26200000000000001</v>
      </c>
      <c r="K23" s="114">
        <v>0.253</v>
      </c>
      <c r="L23" s="114">
        <v>0.23799999999999999</v>
      </c>
      <c r="M23" s="114">
        <v>0.24399999999999999</v>
      </c>
    </row>
    <row r="24" spans="1:23" ht="10.15" customHeight="1">
      <c r="A24" s="111">
        <v>1996</v>
      </c>
      <c r="B24" s="115">
        <v>0.254</v>
      </c>
      <c r="C24" s="115">
        <v>0.24199999999999999</v>
      </c>
      <c r="D24" s="115">
        <v>0.251</v>
      </c>
      <c r="E24" s="115">
        <v>0.22600000000000001</v>
      </c>
      <c r="F24" s="115">
        <v>0.219</v>
      </c>
      <c r="G24" s="115">
        <v>0.219</v>
      </c>
      <c r="H24" s="115">
        <v>0.23300000000000001</v>
      </c>
      <c r="I24" s="115">
        <v>0.252</v>
      </c>
      <c r="J24" s="115">
        <v>0.30499999999999999</v>
      </c>
      <c r="K24" s="115">
        <v>0.247</v>
      </c>
      <c r="L24" s="115">
        <v>0.23200000000000001</v>
      </c>
      <c r="M24" s="115">
        <v>0.22700000000000001</v>
      </c>
      <c r="N24" s="116"/>
      <c r="O24" s="116"/>
      <c r="P24" s="116"/>
      <c r="Q24" s="116"/>
      <c r="R24" s="116"/>
      <c r="S24" s="116"/>
      <c r="T24" s="116"/>
      <c r="U24" s="116"/>
      <c r="V24" s="116"/>
      <c r="W24" s="116"/>
    </row>
    <row r="25" spans="1:23" ht="10.15" customHeight="1">
      <c r="A25" s="111">
        <v>1997</v>
      </c>
      <c r="B25" s="115">
        <v>0.22500000000000001</v>
      </c>
      <c r="C25" s="115">
        <v>0.20300000000000001</v>
      </c>
      <c r="D25" s="115">
        <v>0.17599999999999999</v>
      </c>
      <c r="E25" s="115">
        <v>0.156</v>
      </c>
      <c r="F25" s="115">
        <v>0.14299999999999999</v>
      </c>
      <c r="G25" s="115">
        <v>0.13700000000000001</v>
      </c>
      <c r="H25" s="115">
        <v>0.14599999999999999</v>
      </c>
      <c r="I25" s="115">
        <v>0.17399999999999999</v>
      </c>
      <c r="J25" s="115">
        <v>0.25900000000000001</v>
      </c>
      <c r="K25" s="115">
        <v>0.253</v>
      </c>
      <c r="L25" s="115">
        <v>0.23</v>
      </c>
      <c r="M25" s="115">
        <v>0.23300000000000001</v>
      </c>
      <c r="N25" s="116"/>
      <c r="O25" s="116"/>
      <c r="P25" s="116"/>
      <c r="Q25" s="116"/>
      <c r="R25" s="116"/>
      <c r="S25" s="116"/>
      <c r="T25" s="116"/>
      <c r="U25" s="116"/>
      <c r="V25" s="116"/>
      <c r="W25" s="116"/>
    </row>
    <row r="26" spans="1:23" ht="3" customHeight="1">
      <c r="A26" s="111"/>
      <c r="B26" s="115"/>
      <c r="C26" s="115"/>
      <c r="D26" s="115"/>
      <c r="E26" s="115"/>
      <c r="F26" s="115"/>
      <c r="G26" s="115"/>
      <c r="H26" s="115"/>
      <c r="I26" s="115"/>
      <c r="J26" s="115"/>
      <c r="K26" s="115"/>
      <c r="L26" s="115"/>
      <c r="M26" s="115"/>
      <c r="N26" s="116"/>
      <c r="O26" s="116"/>
      <c r="P26" s="116"/>
      <c r="Q26" s="116"/>
      <c r="R26" s="116"/>
      <c r="S26" s="116"/>
      <c r="T26" s="116"/>
      <c r="U26" s="116"/>
      <c r="V26" s="116"/>
      <c r="W26" s="116"/>
    </row>
    <row r="27" spans="1:23" ht="10.15" customHeight="1">
      <c r="A27" s="77" t="s">
        <v>114</v>
      </c>
      <c r="B27" s="115">
        <v>0.219</v>
      </c>
      <c r="C27" s="115">
        <v>0.20799999999999999</v>
      </c>
      <c r="D27" s="115">
        <v>0.20499999999999999</v>
      </c>
      <c r="E27" s="115">
        <v>0.19400000000000001</v>
      </c>
      <c r="F27" s="115">
        <v>0.17799999999999999</v>
      </c>
      <c r="G27" s="115">
        <v>0.16300000000000001</v>
      </c>
      <c r="H27" s="115">
        <v>0.127</v>
      </c>
      <c r="I27" s="115">
        <v>0.13800000000000001</v>
      </c>
      <c r="J27" s="115">
        <v>0.22600000000000001</v>
      </c>
      <c r="K27" s="117">
        <v>0.221</v>
      </c>
      <c r="L27" s="115">
        <v>0.17499999999999999</v>
      </c>
      <c r="M27" s="115">
        <v>0.14899999999999999</v>
      </c>
      <c r="N27" s="116"/>
      <c r="O27" s="116"/>
      <c r="P27" s="116"/>
      <c r="Q27" s="116"/>
      <c r="R27" s="116"/>
      <c r="S27" s="116"/>
      <c r="T27" s="116"/>
      <c r="U27" s="116"/>
      <c r="V27" s="116"/>
      <c r="W27" s="116"/>
    </row>
    <row r="28" spans="1:23" ht="10.15" customHeight="1">
      <c r="A28" s="77" t="s">
        <v>115</v>
      </c>
      <c r="B28" s="115">
        <v>0.158</v>
      </c>
      <c r="C28" s="115">
        <v>0.15</v>
      </c>
      <c r="D28" s="115">
        <v>0.153</v>
      </c>
      <c r="E28" s="115">
        <v>0.14099999999999999</v>
      </c>
      <c r="F28" s="115">
        <v>0.13300000000000001</v>
      </c>
      <c r="G28" s="115">
        <v>0.127</v>
      </c>
      <c r="H28" s="115">
        <v>0.124</v>
      </c>
      <c r="I28" s="115">
        <v>0.184</v>
      </c>
      <c r="J28" s="115">
        <v>0.23200000000000001</v>
      </c>
      <c r="K28" s="117">
        <v>0.23499999999999999</v>
      </c>
      <c r="L28" s="115">
        <v>0.23300000000000001</v>
      </c>
      <c r="M28" s="115">
        <v>0.23699999999999999</v>
      </c>
      <c r="N28" s="118"/>
      <c r="O28" s="116"/>
      <c r="P28" s="116"/>
      <c r="Q28" s="116"/>
      <c r="R28" s="116"/>
      <c r="S28" s="116"/>
      <c r="T28" s="116"/>
      <c r="U28" s="116"/>
      <c r="V28" s="116"/>
      <c r="W28" s="116"/>
    </row>
    <row r="29" spans="1:23" ht="10.15" customHeight="1">
      <c r="A29" s="111">
        <v>2000</v>
      </c>
      <c r="B29" s="115">
        <v>0.23499999999999999</v>
      </c>
      <c r="C29" s="115">
        <v>0.21099999999999999</v>
      </c>
      <c r="D29" s="115">
        <v>0.20499999999999999</v>
      </c>
      <c r="E29" s="115">
        <v>0.19700000000000001</v>
      </c>
      <c r="F29" s="115">
        <v>0.182</v>
      </c>
      <c r="G29" s="115">
        <v>0.16300000000000001</v>
      </c>
      <c r="H29" s="115">
        <v>0.16200000000000001</v>
      </c>
      <c r="I29" s="115">
        <v>0.188</v>
      </c>
      <c r="J29" s="115">
        <v>0.23699999999999999</v>
      </c>
      <c r="K29" s="117">
        <v>0.20599999999999999</v>
      </c>
      <c r="L29" s="115">
        <v>0.17899999999999999</v>
      </c>
      <c r="M29" s="115">
        <v>0.17499999999999999</v>
      </c>
      <c r="N29" s="118"/>
      <c r="O29" s="116"/>
      <c r="P29" s="116"/>
      <c r="Q29" s="116"/>
      <c r="R29" s="116"/>
      <c r="S29" s="116"/>
      <c r="T29" s="116"/>
      <c r="U29" s="116"/>
      <c r="V29" s="116"/>
      <c r="W29" s="116"/>
    </row>
    <row r="30" spans="1:23" ht="10.15" customHeight="1">
      <c r="A30" s="111">
        <v>2001</v>
      </c>
      <c r="B30" s="115">
        <v>0.158</v>
      </c>
      <c r="C30" s="115">
        <v>0.152</v>
      </c>
      <c r="D30" s="115">
        <v>0.14599999999999999</v>
      </c>
      <c r="E30" s="115">
        <v>0.157</v>
      </c>
      <c r="F30" s="115">
        <v>0.152</v>
      </c>
      <c r="G30" s="115">
        <v>0.14899999999999999</v>
      </c>
      <c r="H30" s="115">
        <v>0.151</v>
      </c>
      <c r="I30" s="115">
        <v>0.16700000000000001</v>
      </c>
      <c r="J30" s="115">
        <v>0.21299999999999999</v>
      </c>
      <c r="K30" s="117">
        <v>0.247</v>
      </c>
      <c r="L30" s="115">
        <v>0.23499999999999999</v>
      </c>
      <c r="M30" s="115">
        <v>0.23100000000000001</v>
      </c>
      <c r="N30" s="118"/>
      <c r="O30" s="116"/>
      <c r="P30" s="116"/>
      <c r="Q30" s="116"/>
      <c r="R30" s="116"/>
      <c r="S30" s="116"/>
      <c r="T30" s="116"/>
      <c r="U30" s="116"/>
      <c r="V30" s="116"/>
      <c r="W30" s="116"/>
    </row>
    <row r="31" spans="1:23" ht="10.15" customHeight="1">
      <c r="A31" s="111">
        <v>2002</v>
      </c>
      <c r="B31" s="115">
        <v>0.218</v>
      </c>
      <c r="C31" s="115">
        <v>0.216</v>
      </c>
      <c r="D31" s="115">
        <v>0.22</v>
      </c>
      <c r="E31" s="115">
        <v>0.218</v>
      </c>
      <c r="F31" s="115">
        <v>0.215</v>
      </c>
      <c r="G31" s="115">
        <v>0.20399999999999999</v>
      </c>
      <c r="H31" s="115">
        <v>0.20699999999999999</v>
      </c>
      <c r="I31" s="115">
        <v>0.254</v>
      </c>
      <c r="J31" s="115">
        <v>0.30099999999999999</v>
      </c>
      <c r="K31" s="117">
        <v>0.30099999999999999</v>
      </c>
      <c r="L31" s="115">
        <v>0.27400000000000002</v>
      </c>
      <c r="M31" s="115">
        <v>0.26500000000000001</v>
      </c>
      <c r="N31" s="118"/>
      <c r="O31" s="116"/>
      <c r="P31" s="116"/>
      <c r="Q31" s="116"/>
      <c r="R31" s="116"/>
      <c r="S31" s="116"/>
      <c r="T31" s="116"/>
      <c r="U31" s="116"/>
      <c r="V31" s="116"/>
      <c r="W31" s="116"/>
    </row>
    <row r="32" spans="1:23" ht="10.15" customHeight="1">
      <c r="A32" s="111">
        <v>2003</v>
      </c>
      <c r="B32" s="115">
        <v>0.255</v>
      </c>
      <c r="C32" s="115">
        <v>0.247</v>
      </c>
      <c r="D32" s="115">
        <v>0.23100000000000001</v>
      </c>
      <c r="E32" s="115">
        <v>0.23</v>
      </c>
      <c r="F32" s="115">
        <v>0.216</v>
      </c>
      <c r="G32" s="115">
        <v>0.20399999999999999</v>
      </c>
      <c r="H32" s="115">
        <v>0.20799999999999999</v>
      </c>
      <c r="I32" s="115">
        <v>0.34599999999999997</v>
      </c>
      <c r="J32" s="115">
        <v>0.252</v>
      </c>
      <c r="K32" s="117">
        <v>0.249</v>
      </c>
      <c r="L32" s="115">
        <v>0.27400000000000002</v>
      </c>
      <c r="M32" s="115">
        <v>0.25</v>
      </c>
      <c r="N32" s="118"/>
      <c r="O32" s="116"/>
      <c r="P32" s="116"/>
      <c r="Q32" s="116"/>
      <c r="R32" s="116"/>
      <c r="S32" s="116"/>
      <c r="T32" s="116"/>
      <c r="U32" s="116"/>
      <c r="V32" s="116"/>
      <c r="W32" s="116"/>
    </row>
    <row r="33" spans="1:23" ht="3" customHeight="1">
      <c r="A33" s="111"/>
      <c r="B33" s="115"/>
      <c r="C33" s="115"/>
      <c r="D33" s="115"/>
      <c r="E33" s="115"/>
      <c r="F33" s="115"/>
      <c r="G33" s="115"/>
      <c r="H33" s="115"/>
      <c r="I33" s="115"/>
      <c r="J33" s="115"/>
      <c r="K33" s="117"/>
      <c r="L33" s="115"/>
      <c r="M33" s="115"/>
      <c r="N33" s="118"/>
      <c r="O33" s="116"/>
      <c r="P33" s="116"/>
      <c r="Q33" s="116"/>
      <c r="R33" s="116"/>
      <c r="S33" s="116"/>
      <c r="T33" s="116"/>
      <c r="U33" s="116"/>
      <c r="V33" s="116"/>
      <c r="W33" s="116"/>
    </row>
    <row r="34" spans="1:23" ht="10.15" customHeight="1">
      <c r="A34" s="111">
        <v>2004</v>
      </c>
      <c r="B34" s="115">
        <v>0.26100000000000001</v>
      </c>
      <c r="C34" s="115">
        <v>0.25900000000000001</v>
      </c>
      <c r="D34" s="115">
        <v>0.26100000000000001</v>
      </c>
      <c r="E34" s="115">
        <v>0.254</v>
      </c>
      <c r="F34" s="115">
        <v>0.249</v>
      </c>
      <c r="G34" s="115">
        <v>0.246</v>
      </c>
      <c r="H34" s="115">
        <v>0.24299999999999999</v>
      </c>
      <c r="I34" s="115">
        <v>0.22700000000000001</v>
      </c>
      <c r="J34" s="115">
        <v>0.246</v>
      </c>
      <c r="K34" s="117">
        <v>0.23200000000000001</v>
      </c>
      <c r="L34" s="115">
        <v>0.214</v>
      </c>
      <c r="M34" s="115">
        <v>0.185</v>
      </c>
      <c r="N34" s="118"/>
      <c r="O34" s="116"/>
      <c r="P34" s="116"/>
      <c r="Q34" s="116"/>
      <c r="R34" s="116"/>
      <c r="S34" s="116"/>
      <c r="T34" s="116"/>
      <c r="U34" s="116"/>
      <c r="V34" s="116"/>
      <c r="W34" s="116"/>
    </row>
    <row r="35" spans="1:23" ht="10.15" customHeight="1">
      <c r="A35" s="111">
        <v>2005</v>
      </c>
      <c r="B35" s="115">
        <v>0.17699999999999999</v>
      </c>
      <c r="C35" s="115">
        <v>0.161</v>
      </c>
      <c r="D35" s="115">
        <v>0.13900000000000001</v>
      </c>
      <c r="E35" s="115">
        <v>0.127</v>
      </c>
      <c r="F35" s="115">
        <v>0.123</v>
      </c>
      <c r="G35" s="115">
        <v>0.11600000000000001</v>
      </c>
      <c r="H35" s="115">
        <v>9.8000000000000004E-2</v>
      </c>
      <c r="I35" s="115">
        <v>0.17699999999999999</v>
      </c>
      <c r="J35" s="115">
        <v>0.26400000000000001</v>
      </c>
      <c r="K35" s="117">
        <v>0.25700000000000001</v>
      </c>
      <c r="L35" s="115">
        <v>0.255</v>
      </c>
      <c r="M35" s="115">
        <v>0.217</v>
      </c>
      <c r="N35" s="118"/>
      <c r="O35" s="116"/>
      <c r="P35" s="116"/>
      <c r="Q35" s="116"/>
      <c r="R35" s="116"/>
      <c r="S35" s="116"/>
      <c r="T35" s="116"/>
      <c r="U35" s="116"/>
      <c r="V35" s="116"/>
      <c r="W35" s="116"/>
    </row>
    <row r="36" spans="1:23" ht="10.15" customHeight="1">
      <c r="A36" s="111">
        <v>2006</v>
      </c>
      <c r="B36" s="115">
        <v>0.217</v>
      </c>
      <c r="C36" s="115">
        <v>0.28499999999999998</v>
      </c>
      <c r="D36" s="115">
        <v>0.19900000000000001</v>
      </c>
      <c r="E36" s="115">
        <v>0.193</v>
      </c>
      <c r="F36" s="115">
        <v>0.189</v>
      </c>
      <c r="G36" s="115">
        <v>0.22800000000000001</v>
      </c>
      <c r="H36" s="115">
        <v>0.28299999999999997</v>
      </c>
      <c r="I36" s="115">
        <v>0.36</v>
      </c>
      <c r="J36" s="115">
        <v>0.38200000000000001</v>
      </c>
      <c r="K36" s="117">
        <v>0.34699999999999998</v>
      </c>
      <c r="L36" s="115">
        <v>0.34799999999999998</v>
      </c>
      <c r="M36" s="115">
        <v>0.28699999999999998</v>
      </c>
      <c r="N36" s="118"/>
      <c r="O36" s="116"/>
      <c r="P36" s="116"/>
      <c r="Q36" s="116"/>
      <c r="R36" s="116"/>
      <c r="S36" s="116"/>
      <c r="T36" s="116"/>
      <c r="U36" s="116"/>
      <c r="V36" s="116"/>
      <c r="W36" s="116"/>
    </row>
    <row r="37" spans="1:23" ht="10.15" customHeight="1">
      <c r="A37" s="111">
        <v>2007</v>
      </c>
      <c r="B37" s="115">
        <v>0.28599999999999998</v>
      </c>
      <c r="C37" s="115">
        <v>0.28499999999999998</v>
      </c>
      <c r="D37" s="115">
        <v>0.28399999999999997</v>
      </c>
      <c r="E37" s="115">
        <v>0.28399999999999997</v>
      </c>
      <c r="F37" s="115">
        <v>0.29399999999999998</v>
      </c>
      <c r="G37" s="115">
        <v>0.29199999999999998</v>
      </c>
      <c r="H37" s="115">
        <v>0.30499999999999999</v>
      </c>
      <c r="I37" s="119">
        <v>0.34</v>
      </c>
      <c r="J37" s="119">
        <v>0.40300000000000002</v>
      </c>
      <c r="K37" s="117">
        <v>0.379</v>
      </c>
      <c r="L37" s="115">
        <v>0.40300000000000002</v>
      </c>
      <c r="M37" s="115">
        <v>0.35</v>
      </c>
      <c r="N37" s="116"/>
      <c r="O37" s="120"/>
      <c r="P37" s="116"/>
      <c r="Q37" s="116"/>
      <c r="R37" s="116"/>
      <c r="S37" s="116"/>
      <c r="T37" s="116"/>
      <c r="U37" s="116"/>
      <c r="V37" s="116"/>
      <c r="W37" s="116"/>
    </row>
    <row r="38" spans="1:23" ht="10.15" customHeight="1">
      <c r="A38" s="111">
        <v>2008</v>
      </c>
      <c r="B38" s="115">
        <v>0.35499999999999998</v>
      </c>
      <c r="C38" s="115">
        <v>0.34799999999999998</v>
      </c>
      <c r="D38" s="115">
        <v>0.34399999999999997</v>
      </c>
      <c r="E38" s="115">
        <v>0.33800000000000002</v>
      </c>
      <c r="F38" s="115">
        <v>0.36199999999999999</v>
      </c>
      <c r="G38" s="115">
        <v>0.41199999999999998</v>
      </c>
      <c r="H38" s="115">
        <v>0.44600000000000001</v>
      </c>
      <c r="I38" s="119">
        <v>0.53700000000000003</v>
      </c>
      <c r="J38" s="119">
        <v>0.50600000000000001</v>
      </c>
      <c r="K38" s="117">
        <v>0.42499999999999999</v>
      </c>
      <c r="L38" s="115">
        <v>0.36</v>
      </c>
      <c r="M38" s="115">
        <v>0.29299999999999998</v>
      </c>
      <c r="N38" s="116"/>
      <c r="O38" s="120"/>
      <c r="P38" s="116"/>
      <c r="Q38" s="116"/>
      <c r="R38" s="116"/>
      <c r="S38" s="116"/>
      <c r="T38" s="116"/>
      <c r="U38" s="116"/>
      <c r="V38" s="116"/>
      <c r="W38" s="116"/>
    </row>
    <row r="39" spans="1:23" ht="10.15" customHeight="1">
      <c r="A39" s="111">
        <v>2009</v>
      </c>
      <c r="B39" s="115">
        <v>0.27200000000000002</v>
      </c>
      <c r="C39" s="115">
        <v>0.23699999999999999</v>
      </c>
      <c r="D39" s="115">
        <v>0.215</v>
      </c>
      <c r="E39" s="115">
        <v>0.20399999999999999</v>
      </c>
      <c r="F39" s="115">
        <v>0.187</v>
      </c>
      <c r="G39" s="115">
        <v>0.18099999999999999</v>
      </c>
      <c r="H39" s="115">
        <v>0.17199999999999999</v>
      </c>
      <c r="I39" s="119">
        <v>0.23699999999999999</v>
      </c>
      <c r="J39" s="119">
        <v>0.33700000000000002</v>
      </c>
      <c r="K39" s="117">
        <v>0.27400000000000002</v>
      </c>
      <c r="L39" s="115">
        <v>0.25600000000000001</v>
      </c>
      <c r="M39" s="115">
        <v>0.22700000000000001</v>
      </c>
      <c r="N39" s="116"/>
      <c r="O39" s="120"/>
      <c r="P39" s="116"/>
      <c r="Q39" s="116"/>
      <c r="R39" s="116"/>
      <c r="S39" s="116"/>
      <c r="T39" s="116"/>
      <c r="U39" s="116"/>
      <c r="V39" s="116"/>
      <c r="W39" s="116"/>
    </row>
    <row r="40" spans="1:23" ht="10.15" customHeight="1">
      <c r="A40" s="111">
        <v>2010</v>
      </c>
      <c r="B40" s="115">
        <v>0.218</v>
      </c>
      <c r="C40" s="115">
        <v>0.24299999999999999</v>
      </c>
      <c r="D40" s="115">
        <v>0.22</v>
      </c>
      <c r="E40" s="115">
        <v>0.20899999999999999</v>
      </c>
      <c r="F40" s="115">
        <v>0.22900000000000001</v>
      </c>
      <c r="G40" s="115">
        <v>0.20799999999999999</v>
      </c>
      <c r="H40" s="115">
        <v>0.29899999999999999</v>
      </c>
      <c r="I40" s="119">
        <v>0.29099999999999998</v>
      </c>
      <c r="J40" s="119">
        <v>0.32400000000000001</v>
      </c>
      <c r="K40" s="117">
        <v>0.33200000000000002</v>
      </c>
      <c r="L40" s="115">
        <v>0.30299999999999999</v>
      </c>
      <c r="M40" s="115">
        <v>0.26800000000000002</v>
      </c>
      <c r="N40" s="116"/>
      <c r="O40" s="116"/>
      <c r="P40" s="116"/>
      <c r="Q40" s="116"/>
      <c r="R40" s="116"/>
      <c r="S40" s="116"/>
      <c r="T40" s="116"/>
      <c r="U40" s="116"/>
      <c r="V40" s="116"/>
      <c r="W40" s="116"/>
    </row>
    <row r="41" spans="1:23" ht="10.15" customHeight="1">
      <c r="A41" s="111">
        <v>2011</v>
      </c>
      <c r="B41" s="115">
        <v>0.251</v>
      </c>
      <c r="C41" s="115">
        <v>0.23799999999999999</v>
      </c>
      <c r="D41" s="115">
        <v>0.26800000000000002</v>
      </c>
      <c r="E41" s="115">
        <v>0.26900000000000002</v>
      </c>
      <c r="F41" s="115">
        <v>0.27700000000000002</v>
      </c>
      <c r="G41" s="115">
        <v>0.27800000000000002</v>
      </c>
      <c r="H41" s="115">
        <v>0.35799999999999998</v>
      </c>
      <c r="I41" s="119">
        <v>0.63400000000000001</v>
      </c>
      <c r="J41" s="119">
        <v>0.42099999999999999</v>
      </c>
      <c r="K41" s="117">
        <v>0.43099999999999999</v>
      </c>
      <c r="L41" s="115">
        <v>0.34399999999999997</v>
      </c>
      <c r="M41" s="115">
        <v>0.30199999999999999</v>
      </c>
      <c r="N41" s="116"/>
      <c r="O41" s="116"/>
      <c r="P41" s="116"/>
      <c r="Q41" s="116"/>
      <c r="R41" s="116"/>
      <c r="S41" s="116"/>
      <c r="T41" s="116"/>
      <c r="U41" s="116"/>
      <c r="V41" s="116"/>
      <c r="W41" s="116"/>
    </row>
    <row r="42" spans="1:23" ht="10.15" customHeight="1">
      <c r="A42" s="111">
        <v>2012</v>
      </c>
      <c r="B42" s="115">
        <v>0.36599999999999999</v>
      </c>
      <c r="C42" s="115">
        <v>0.34200000000000003</v>
      </c>
      <c r="D42" s="115">
        <v>0.33600000000000002</v>
      </c>
      <c r="E42" s="115">
        <v>0.32600000000000001</v>
      </c>
      <c r="F42" s="115">
        <v>0.34799999999999998</v>
      </c>
      <c r="G42" s="115">
        <v>0.38700000000000001</v>
      </c>
      <c r="H42" s="115">
        <v>0.41899999999999998</v>
      </c>
      <c r="I42" s="119">
        <v>0.49299999999999999</v>
      </c>
      <c r="J42" s="121">
        <v>0.58699999999999997</v>
      </c>
      <c r="K42" s="117">
        <v>0.52200000000000002</v>
      </c>
      <c r="L42" s="115">
        <v>0.51900000000000002</v>
      </c>
      <c r="M42" s="115">
        <v>0.45400000000000001</v>
      </c>
      <c r="N42" s="116"/>
      <c r="O42" s="116"/>
      <c r="P42" s="116"/>
      <c r="Q42" s="116"/>
      <c r="R42" s="116"/>
      <c r="S42" s="116"/>
      <c r="T42" s="116"/>
      <c r="U42" s="116"/>
      <c r="V42" s="116"/>
      <c r="W42" s="116"/>
    </row>
    <row r="43" spans="1:23" ht="10.15" customHeight="1">
      <c r="A43" s="111">
        <v>2013</v>
      </c>
      <c r="B43" s="115">
        <v>0.438</v>
      </c>
      <c r="C43" s="115">
        <v>0.41599999999999998</v>
      </c>
      <c r="D43" s="115">
        <v>0.39500000000000002</v>
      </c>
      <c r="E43" s="122" t="s">
        <v>173</v>
      </c>
      <c r="F43" s="122" t="s">
        <v>173</v>
      </c>
      <c r="G43" s="122" t="s">
        <v>173</v>
      </c>
      <c r="H43" s="122" t="s">
        <v>173</v>
      </c>
      <c r="I43" s="122" t="s">
        <v>173</v>
      </c>
      <c r="J43" s="122" t="s">
        <v>173</v>
      </c>
      <c r="K43" s="122" t="s">
        <v>173</v>
      </c>
      <c r="L43" s="122" t="s">
        <v>173</v>
      </c>
      <c r="M43" s="122" t="s">
        <v>173</v>
      </c>
      <c r="N43" s="116"/>
      <c r="O43" s="116"/>
      <c r="P43" s="116"/>
      <c r="Q43" s="116"/>
      <c r="R43" s="116"/>
      <c r="S43" s="116"/>
      <c r="T43" s="116"/>
      <c r="U43" s="116"/>
      <c r="V43" s="116"/>
      <c r="W43" s="116"/>
    </row>
    <row r="44" spans="1:23" ht="10.15" customHeight="1">
      <c r="A44" s="111">
        <v>2014</v>
      </c>
      <c r="B44" s="122" t="s">
        <v>116</v>
      </c>
      <c r="C44" s="122" t="s">
        <v>116</v>
      </c>
      <c r="D44" s="122" t="s">
        <v>116</v>
      </c>
      <c r="E44" s="123">
        <v>0.39200000000000002</v>
      </c>
      <c r="F44" s="123">
        <v>0.372</v>
      </c>
      <c r="G44" s="123">
        <v>0.34399999999999997</v>
      </c>
      <c r="H44" s="123">
        <v>0.33200000000000002</v>
      </c>
      <c r="I44" s="123">
        <v>0.38800000000000001</v>
      </c>
      <c r="J44" s="123">
        <v>0.46</v>
      </c>
      <c r="K44" s="122">
        <v>0.4</v>
      </c>
      <c r="L44" s="115">
        <v>0.35599999999999998</v>
      </c>
      <c r="M44" s="115">
        <v>0.316</v>
      </c>
      <c r="N44" s="116"/>
      <c r="O44" s="116"/>
      <c r="P44" s="116"/>
      <c r="Q44" s="116"/>
      <c r="R44" s="116"/>
      <c r="S44" s="116"/>
      <c r="T44" s="116"/>
      <c r="U44" s="116"/>
      <c r="V44" s="116"/>
      <c r="W44" s="116"/>
    </row>
    <row r="45" spans="1:23" ht="10.15" customHeight="1">
      <c r="A45" s="111">
        <v>2015</v>
      </c>
      <c r="B45" s="115">
        <v>0.317</v>
      </c>
      <c r="C45" s="115">
        <v>0.29399999999999998</v>
      </c>
      <c r="D45" s="115">
        <v>0.28000000000000003</v>
      </c>
      <c r="E45" s="123">
        <v>0.26100000000000001</v>
      </c>
      <c r="F45" s="123">
        <v>0.245</v>
      </c>
      <c r="G45" s="123">
        <v>0.20699999999999999</v>
      </c>
      <c r="H45" s="123">
        <v>0.19</v>
      </c>
      <c r="I45" s="123">
        <v>0.30599999999999999</v>
      </c>
      <c r="J45" s="123">
        <v>0.438</v>
      </c>
      <c r="K45" s="122">
        <v>0.41299999999999998</v>
      </c>
      <c r="L45" s="115">
        <v>0.42699999999999999</v>
      </c>
      <c r="M45" s="115">
        <v>0.44400000000000001</v>
      </c>
      <c r="N45" s="116"/>
      <c r="O45" s="116"/>
      <c r="P45" s="116"/>
      <c r="Q45" s="116"/>
      <c r="R45" s="116"/>
      <c r="S45" s="116"/>
      <c r="T45" s="116"/>
      <c r="U45" s="116"/>
      <c r="V45" s="116"/>
      <c r="W45" s="116"/>
    </row>
    <row r="46" spans="1:23" ht="10.15" customHeight="1">
      <c r="A46" s="111">
        <v>2016</v>
      </c>
      <c r="B46" s="115">
        <v>0.433</v>
      </c>
      <c r="C46" s="115">
        <v>0.437</v>
      </c>
      <c r="D46" s="115">
        <v>0.45</v>
      </c>
      <c r="E46" s="123">
        <v>0.441</v>
      </c>
      <c r="F46" s="123">
        <v>0.39100000000000001</v>
      </c>
      <c r="G46" s="123">
        <v>0.38</v>
      </c>
      <c r="H46" s="483">
        <v>0.40100000000000002</v>
      </c>
      <c r="I46" s="483">
        <v>0.44</v>
      </c>
      <c r="J46" s="123">
        <v>0.51400000000000001</v>
      </c>
      <c r="K46" s="122">
        <v>0.44700000000000001</v>
      </c>
      <c r="L46" s="115">
        <v>0.39900000000000002</v>
      </c>
      <c r="M46" s="115">
        <v>0.39500000000000002</v>
      </c>
      <c r="N46" s="116"/>
      <c r="O46" s="116"/>
      <c r="P46" s="116"/>
      <c r="Q46" s="116"/>
      <c r="R46" s="116"/>
      <c r="S46" s="116"/>
      <c r="T46" s="116"/>
      <c r="U46" s="116"/>
      <c r="V46" s="116"/>
      <c r="W46" s="116"/>
    </row>
    <row r="47" spans="1:23" ht="10.15" customHeight="1">
      <c r="A47" s="111">
        <v>2017</v>
      </c>
      <c r="B47" s="115">
        <v>0.39400000000000002</v>
      </c>
      <c r="C47" s="115">
        <v>0.36699999999999999</v>
      </c>
      <c r="D47" s="115">
        <v>0.35699999999999998</v>
      </c>
      <c r="E47" s="123">
        <v>0.35299999999999998</v>
      </c>
      <c r="F47" s="123">
        <v>0.36</v>
      </c>
      <c r="G47" s="123">
        <v>0.36199999999999999</v>
      </c>
      <c r="H47" s="498">
        <v>0.371</v>
      </c>
      <c r="I47" s="498">
        <v>0.42599999999999999</v>
      </c>
      <c r="J47" s="123">
        <v>0.59099999999999997</v>
      </c>
      <c r="K47" s="122">
        <v>0.45900000000000002</v>
      </c>
      <c r="L47" s="115">
        <v>0.39900000000000002</v>
      </c>
      <c r="M47" s="115">
        <v>0.39700000000000002</v>
      </c>
      <c r="N47" s="116"/>
      <c r="O47" s="116"/>
      <c r="P47" s="116"/>
      <c r="Q47" s="116"/>
      <c r="R47" s="116"/>
      <c r="S47" s="116"/>
      <c r="T47" s="116"/>
      <c r="U47" s="116"/>
      <c r="V47" s="116"/>
      <c r="W47" s="116"/>
    </row>
    <row r="48" spans="1:23" ht="10.15" customHeight="1">
      <c r="A48" s="111">
        <v>2018</v>
      </c>
      <c r="B48" s="115">
        <v>0.375</v>
      </c>
      <c r="C48" s="115">
        <v>0.35</v>
      </c>
      <c r="D48" s="115">
        <v>0.33600000000000002</v>
      </c>
      <c r="E48" s="123">
        <v>0.32700000000000001</v>
      </c>
      <c r="F48" s="123">
        <v>0.29599999999999999</v>
      </c>
      <c r="G48" s="483">
        <v>0.28599999999999998</v>
      </c>
      <c r="H48" s="483">
        <v>0.311</v>
      </c>
      <c r="I48" s="483">
        <v>0.29699999999999999</v>
      </c>
      <c r="J48" s="123">
        <v>0.46700000000000003</v>
      </c>
      <c r="K48" s="122">
        <v>0.41599999999999998</v>
      </c>
      <c r="L48" s="115">
        <v>0.40400000000000003</v>
      </c>
      <c r="M48" s="115">
        <v>0.41399999999999998</v>
      </c>
      <c r="N48" s="116"/>
      <c r="O48" s="116"/>
      <c r="P48" s="116"/>
      <c r="Q48" s="116"/>
      <c r="R48" s="116"/>
      <c r="S48" s="116"/>
      <c r="T48" s="116"/>
      <c r="U48" s="116"/>
      <c r="V48" s="116"/>
      <c r="W48" s="116"/>
    </row>
    <row r="49" spans="1:23" ht="10.15" customHeight="1">
      <c r="A49" s="124">
        <v>2019</v>
      </c>
      <c r="B49" s="127">
        <v>0.41499999999999998</v>
      </c>
      <c r="C49" s="127">
        <v>0.39700000000000002</v>
      </c>
      <c r="D49" s="127">
        <v>0.38900000000000001</v>
      </c>
      <c r="E49" s="127">
        <v>0.39500000000000002</v>
      </c>
      <c r="F49" s="127">
        <v>0.39200000000000002</v>
      </c>
      <c r="G49" s="508">
        <v>0.38</v>
      </c>
      <c r="H49" s="508">
        <v>0.38850000000000001</v>
      </c>
      <c r="I49" s="552">
        <v>0.40200000000000002</v>
      </c>
      <c r="J49" s="126"/>
      <c r="K49" s="125"/>
      <c r="L49" s="127"/>
      <c r="M49" s="127"/>
      <c r="N49" s="116"/>
      <c r="O49" s="116"/>
      <c r="P49" s="116"/>
      <c r="Q49" s="116"/>
      <c r="R49" s="116"/>
      <c r="S49" s="116"/>
      <c r="T49" s="116"/>
      <c r="U49" s="116"/>
      <c r="V49" s="116"/>
      <c r="W49" s="116"/>
    </row>
    <row r="50" spans="1:23" ht="10.15" customHeight="1">
      <c r="A50" s="77" t="s">
        <v>15</v>
      </c>
      <c r="B50" s="115"/>
      <c r="C50" s="115"/>
      <c r="D50" s="115"/>
      <c r="E50" s="122"/>
      <c r="F50" s="122"/>
      <c r="G50" s="122"/>
      <c r="H50" s="122"/>
      <c r="I50" s="122"/>
      <c r="J50" s="122"/>
      <c r="K50" s="117"/>
      <c r="L50" s="115"/>
      <c r="M50" s="115"/>
      <c r="N50" s="116"/>
      <c r="O50" s="116"/>
      <c r="P50" s="116"/>
      <c r="Q50" s="116"/>
      <c r="R50" s="116"/>
      <c r="S50" s="116"/>
      <c r="T50" s="116"/>
      <c r="U50" s="116"/>
      <c r="V50" s="116"/>
      <c r="W50" s="116"/>
    </row>
    <row r="51" spans="1:23" ht="12" customHeight="1">
      <c r="A51" s="112" t="s">
        <v>117</v>
      </c>
      <c r="B51" s="4"/>
      <c r="C51" s="4"/>
      <c r="D51" s="4"/>
      <c r="E51" s="4"/>
      <c r="F51" s="4"/>
      <c r="G51" s="4"/>
      <c r="H51" s="3"/>
      <c r="I51" s="3"/>
      <c r="J51" s="128"/>
      <c r="K51" s="129"/>
      <c r="L51" s="129"/>
      <c r="M51" s="129"/>
    </row>
    <row r="52" spans="1:23">
      <c r="K52" s="130"/>
      <c r="L52" s="130"/>
      <c r="M52" s="130"/>
    </row>
    <row r="53" spans="1:23" ht="15">
      <c r="A53" s="451"/>
      <c r="B53" s="122"/>
      <c r="C53" s="122"/>
      <c r="D53" s="122"/>
      <c r="E53" s="133"/>
      <c r="F53" s="133"/>
      <c r="G53" s="133"/>
      <c r="H53" s="133"/>
      <c r="I53" s="133"/>
      <c r="J53" s="133"/>
      <c r="K53" s="130"/>
      <c r="L53" s="130"/>
      <c r="M53" s="130"/>
    </row>
    <row r="54" spans="1:23" ht="15">
      <c r="A54" s="452"/>
      <c r="B54" s="453"/>
      <c r="C54" s="453"/>
      <c r="D54" s="453"/>
      <c r="E54" s="133"/>
      <c r="F54" s="133"/>
      <c r="G54" s="133"/>
      <c r="H54" s="133"/>
      <c r="I54" s="133"/>
      <c r="J54" s="133"/>
      <c r="K54" s="130"/>
      <c r="L54" s="130"/>
      <c r="M54" s="130"/>
    </row>
    <row r="55" spans="1:23" ht="15">
      <c r="A55" s="134"/>
      <c r="B55" s="132"/>
      <c r="C55" s="133"/>
      <c r="D55" s="133"/>
      <c r="E55" s="135"/>
      <c r="F55" s="135"/>
      <c r="G55" s="136"/>
      <c r="H55" s="136"/>
      <c r="I55" s="136"/>
      <c r="J55" s="136"/>
    </row>
    <row r="56" spans="1:23" ht="15">
      <c r="A56" s="134"/>
      <c r="B56" s="132"/>
      <c r="C56" s="133"/>
      <c r="D56" s="133"/>
      <c r="E56" s="133"/>
      <c r="F56" s="133"/>
      <c r="G56" s="133"/>
      <c r="H56" s="133"/>
      <c r="I56" s="133"/>
      <c r="J56" s="133"/>
    </row>
    <row r="57" spans="1:23" ht="15">
      <c r="A57" s="134"/>
      <c r="B57" s="132"/>
      <c r="C57" s="133"/>
      <c r="D57" s="133"/>
      <c r="E57" s="133"/>
      <c r="F57" s="133"/>
      <c r="G57" s="133"/>
      <c r="H57" s="133"/>
      <c r="I57" s="133"/>
      <c r="J57" s="133"/>
    </row>
    <row r="58" spans="1:23" ht="15">
      <c r="A58" s="134"/>
      <c r="B58" s="132"/>
      <c r="C58" s="133"/>
      <c r="D58" s="133"/>
      <c r="E58" s="133"/>
      <c r="F58" s="133"/>
      <c r="G58" s="133"/>
      <c r="H58" s="133"/>
      <c r="I58" s="133"/>
      <c r="J58" s="133"/>
    </row>
    <row r="59" spans="1:23" ht="15">
      <c r="A59" s="134"/>
      <c r="B59" s="132"/>
      <c r="C59" s="133"/>
      <c r="D59" s="133"/>
      <c r="E59" s="133"/>
      <c r="F59" s="133"/>
      <c r="G59" s="133"/>
      <c r="H59" s="133"/>
      <c r="I59" s="133"/>
      <c r="J59" s="133"/>
    </row>
    <row r="60" spans="1:23" ht="15">
      <c r="A60" s="134"/>
      <c r="B60" s="132"/>
      <c r="C60" s="133"/>
      <c r="D60" s="133"/>
      <c r="E60" s="133"/>
      <c r="F60" s="133"/>
      <c r="G60" s="133"/>
      <c r="H60" s="133"/>
      <c r="I60" s="133"/>
      <c r="J60" s="133"/>
    </row>
    <row r="61" spans="1:23" ht="15">
      <c r="A61" s="134"/>
      <c r="B61" s="132"/>
      <c r="C61" s="133"/>
      <c r="D61" s="133"/>
      <c r="E61" s="133"/>
      <c r="F61" s="133"/>
      <c r="G61" s="133"/>
      <c r="H61" s="133"/>
      <c r="I61" s="133"/>
      <c r="J61" s="133"/>
    </row>
    <row r="62" spans="1:23" ht="15">
      <c r="A62" s="134"/>
      <c r="B62" s="133"/>
      <c r="C62" s="133"/>
      <c r="D62" s="133"/>
      <c r="E62" s="133"/>
      <c r="F62" s="133"/>
      <c r="G62" s="133"/>
      <c r="H62" s="133"/>
      <c r="I62" s="133"/>
      <c r="J62" s="133"/>
    </row>
    <row r="63" spans="1:23" ht="15">
      <c r="A63" s="134"/>
      <c r="B63" s="132"/>
      <c r="C63" s="133"/>
      <c r="D63" s="133"/>
      <c r="E63" s="133"/>
      <c r="F63" s="133"/>
      <c r="G63" s="133"/>
      <c r="H63" s="133"/>
      <c r="I63" s="133"/>
      <c r="J63" s="133"/>
    </row>
    <row r="64" spans="1:23" ht="15">
      <c r="A64" s="134"/>
      <c r="B64" s="132"/>
      <c r="C64" s="133"/>
      <c r="D64" s="133"/>
      <c r="E64" s="133"/>
      <c r="F64" s="133"/>
      <c r="G64" s="133"/>
      <c r="H64" s="133"/>
      <c r="I64" s="133"/>
      <c r="J64" s="133"/>
    </row>
  </sheetData>
  <pageMargins left="0.66700000000000004" right="0.66700000000000004" top="0.66700000000000004" bottom="0.72" header="0" footer="0"/>
  <pageSetup firstPageNumber="42" orientation="portrait" useFirstPageNumber="1" r:id="rId1"/>
  <headerFooter alignWithMargins="0"/>
  <ignoredErrors>
    <ignoredError sqref="A27:A2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70"/>
  <sheetViews>
    <sheetView showGridLines="0" zoomScaleNormal="100" workbookViewId="0"/>
  </sheetViews>
  <sheetFormatPr defaultColWidth="9.7109375" defaultRowHeight="12"/>
  <cols>
    <col min="1" max="1" width="4.5703125" customWidth="1"/>
    <col min="2" max="2" width="7.7109375" customWidth="1"/>
    <col min="3" max="13" width="8.140625" customWidth="1"/>
  </cols>
  <sheetData>
    <row r="1" spans="1:13">
      <c r="A1" s="110" t="s">
        <v>324</v>
      </c>
      <c r="B1" s="2"/>
      <c r="C1" s="2"/>
      <c r="D1" s="2"/>
      <c r="E1" s="2"/>
      <c r="F1" s="2"/>
      <c r="G1" s="2"/>
      <c r="H1" s="2"/>
      <c r="I1" s="2"/>
      <c r="J1" s="2"/>
      <c r="K1" s="2"/>
      <c r="L1" s="2"/>
      <c r="M1" s="2"/>
    </row>
    <row r="2" spans="1:13">
      <c r="A2" s="6" t="s">
        <v>2</v>
      </c>
      <c r="B2" s="6" t="s">
        <v>101</v>
      </c>
      <c r="C2" s="6" t="s">
        <v>102</v>
      </c>
      <c r="D2" s="6" t="s">
        <v>103</v>
      </c>
      <c r="E2" s="6" t="s">
        <v>104</v>
      </c>
      <c r="F2" s="6" t="s">
        <v>105</v>
      </c>
      <c r="G2" s="6" t="s">
        <v>106</v>
      </c>
      <c r="H2" s="6" t="s">
        <v>107</v>
      </c>
      <c r="I2" s="6" t="s">
        <v>108</v>
      </c>
      <c r="J2" s="6" t="s">
        <v>109</v>
      </c>
      <c r="K2" s="6" t="s">
        <v>110</v>
      </c>
      <c r="L2" s="6" t="s">
        <v>111</v>
      </c>
      <c r="M2" s="6" t="s">
        <v>112</v>
      </c>
    </row>
    <row r="3" spans="1:13" ht="3.95" customHeight="1">
      <c r="A3" s="8"/>
      <c r="B3" s="8"/>
      <c r="C3" s="8"/>
      <c r="D3" s="8"/>
      <c r="E3" s="8"/>
      <c r="F3" s="8"/>
      <c r="G3" s="8"/>
      <c r="H3" s="8"/>
      <c r="I3" s="8"/>
      <c r="J3" s="8"/>
      <c r="K3" s="8"/>
      <c r="L3" s="8"/>
      <c r="M3" s="8"/>
    </row>
    <row r="4" spans="1:13">
      <c r="A4" s="4"/>
      <c r="B4" s="9" t="s">
        <v>113</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5">
        <v>1980</v>
      </c>
      <c r="B6" s="137">
        <v>0.55400000000000005</v>
      </c>
      <c r="C6" s="137">
        <v>0.57399999999999995</v>
      </c>
      <c r="D6" s="137">
        <v>0.59299999999999997</v>
      </c>
      <c r="E6" s="137">
        <v>0.63400000000000001</v>
      </c>
      <c r="F6" s="137">
        <v>0.66300000000000003</v>
      </c>
      <c r="G6" s="137">
        <v>0.70099999999999996</v>
      </c>
      <c r="H6" s="137">
        <v>0.753</v>
      </c>
      <c r="I6" s="137">
        <v>0.80700000000000005</v>
      </c>
      <c r="J6" s="137">
        <v>0.70199999999999996</v>
      </c>
      <c r="K6" s="137">
        <v>0.56999999999999995</v>
      </c>
      <c r="L6" s="137">
        <v>0.496</v>
      </c>
      <c r="M6" s="137">
        <v>0.503</v>
      </c>
    </row>
    <row r="7" spans="1:13" ht="10.15" customHeight="1">
      <c r="A7" s="5">
        <v>1981</v>
      </c>
      <c r="B7" s="137">
        <v>0.51200000000000001</v>
      </c>
      <c r="C7" s="137">
        <v>0.504</v>
      </c>
      <c r="D7" s="137">
        <v>0.52500000000000002</v>
      </c>
      <c r="E7" s="137">
        <v>0.52900000000000003</v>
      </c>
      <c r="F7" s="137">
        <v>0.53100000000000003</v>
      </c>
      <c r="G7" s="137">
        <v>0.54600000000000004</v>
      </c>
      <c r="H7" s="137">
        <v>0.57699999999999996</v>
      </c>
      <c r="I7" s="137">
        <v>0.66200000000000003</v>
      </c>
      <c r="J7" s="137">
        <v>0.63</v>
      </c>
      <c r="K7" s="137">
        <v>0.56499999999999995</v>
      </c>
      <c r="L7" s="137">
        <v>0.58199999999999996</v>
      </c>
      <c r="M7" s="137">
        <v>0.61699999999999999</v>
      </c>
    </row>
    <row r="8" spans="1:13" ht="10.15" customHeight="1">
      <c r="A8" s="5">
        <v>1982</v>
      </c>
      <c r="B8" s="137">
        <v>0.63900000000000001</v>
      </c>
      <c r="C8" s="137">
        <v>0.64500000000000002</v>
      </c>
      <c r="D8" s="137">
        <v>0.64800000000000002</v>
      </c>
      <c r="E8" s="138">
        <v>0.63</v>
      </c>
      <c r="F8" s="137">
        <v>0.66700000000000004</v>
      </c>
      <c r="G8" s="137">
        <v>0.72199999999999998</v>
      </c>
      <c r="H8" s="137">
        <v>0.73299999999999998</v>
      </c>
      <c r="I8" s="137">
        <v>0.68300000000000005</v>
      </c>
      <c r="J8" s="137">
        <v>0.627</v>
      </c>
      <c r="K8" s="137">
        <v>0.57999999999999996</v>
      </c>
      <c r="L8" s="137">
        <v>0.53700000000000003</v>
      </c>
      <c r="M8" s="137">
        <v>0.55600000000000005</v>
      </c>
    </row>
    <row r="9" spans="1:13" ht="10.15" customHeight="1">
      <c r="A9" s="5">
        <v>1983</v>
      </c>
      <c r="B9" s="137">
        <v>0.54500000000000004</v>
      </c>
      <c r="C9" s="137">
        <v>0.53800000000000003</v>
      </c>
      <c r="D9" s="137">
        <v>0.53200000000000003</v>
      </c>
      <c r="E9" s="137">
        <v>0.55900000000000005</v>
      </c>
      <c r="F9" s="137">
        <v>0.58399999999999996</v>
      </c>
      <c r="G9" s="137">
        <v>0.61499999999999999</v>
      </c>
      <c r="H9" s="137">
        <v>0.622</v>
      </c>
      <c r="I9" s="137">
        <v>0.67300000000000004</v>
      </c>
      <c r="J9" s="137">
        <v>0.70699999999999996</v>
      </c>
      <c r="K9" s="137">
        <v>0.57399999999999995</v>
      </c>
      <c r="L9" s="137">
        <v>0.56200000000000006</v>
      </c>
      <c r="M9" s="137">
        <v>0.56799999999999995</v>
      </c>
    </row>
    <row r="10" spans="1:13" ht="10.15" customHeight="1">
      <c r="A10" s="5">
        <v>1984</v>
      </c>
      <c r="B10" s="137">
        <v>0.57899999999999996</v>
      </c>
      <c r="C10" s="137">
        <v>0.60799999999999998</v>
      </c>
      <c r="D10" s="137">
        <v>0.64</v>
      </c>
      <c r="E10" s="137">
        <v>0.64400000000000002</v>
      </c>
      <c r="F10" s="137">
        <v>0.64500000000000002</v>
      </c>
      <c r="G10" s="137">
        <v>0.68200000000000005</v>
      </c>
      <c r="H10" s="137">
        <v>0.71199999999999997</v>
      </c>
      <c r="I10" s="137">
        <v>0.73199999999999998</v>
      </c>
      <c r="J10" s="137">
        <v>0.71699999999999997</v>
      </c>
      <c r="K10" s="137">
        <v>0.63500000000000001</v>
      </c>
      <c r="L10" s="137">
        <v>0.65100000000000002</v>
      </c>
      <c r="M10" s="137">
        <v>0.63600000000000001</v>
      </c>
    </row>
    <row r="11" spans="1:13" ht="10.15" customHeight="1">
      <c r="A11" s="5">
        <v>1985</v>
      </c>
      <c r="B11" s="137">
        <v>0.65400000000000003</v>
      </c>
      <c r="C11" s="137">
        <v>0.67600000000000005</v>
      </c>
      <c r="D11" s="137">
        <v>0.67700000000000005</v>
      </c>
      <c r="E11" s="137">
        <v>0.69499999999999995</v>
      </c>
      <c r="F11" s="137">
        <v>0.71</v>
      </c>
      <c r="G11" s="137">
        <v>0.72299999999999998</v>
      </c>
      <c r="H11" s="137">
        <v>0.72099999999999997</v>
      </c>
      <c r="I11" s="137">
        <v>0.70499999999999996</v>
      </c>
      <c r="J11" s="137">
        <v>0.67100000000000004</v>
      </c>
      <c r="K11" s="137">
        <v>0.63900000000000001</v>
      </c>
      <c r="L11" s="137">
        <v>0.66500000000000004</v>
      </c>
      <c r="M11" s="137">
        <v>0.67500000000000004</v>
      </c>
    </row>
    <row r="12" spans="1:13" ht="3" customHeight="1">
      <c r="A12" s="5"/>
      <c r="B12" s="137"/>
      <c r="C12" s="137"/>
      <c r="D12" s="137"/>
      <c r="E12" s="137"/>
      <c r="F12" s="137"/>
      <c r="G12" s="137"/>
      <c r="H12" s="137"/>
      <c r="I12" s="137"/>
      <c r="J12" s="137"/>
      <c r="K12" s="137"/>
      <c r="L12" s="137"/>
      <c r="M12" s="137"/>
    </row>
    <row r="13" spans="1:13" ht="10.15" customHeight="1">
      <c r="A13" s="5">
        <v>1986</v>
      </c>
      <c r="B13" s="137">
        <v>0.68899999999999995</v>
      </c>
      <c r="C13" s="137">
        <v>0.72699999999999998</v>
      </c>
      <c r="D13" s="137">
        <v>0.72</v>
      </c>
      <c r="E13" s="137">
        <v>0.72799999999999998</v>
      </c>
      <c r="F13" s="137">
        <v>0.77</v>
      </c>
      <c r="G13" s="137">
        <v>0.83</v>
      </c>
      <c r="H13" s="137">
        <v>0.85899999999999999</v>
      </c>
      <c r="I13" s="137">
        <v>1.0149999999999999</v>
      </c>
      <c r="J13" s="137">
        <v>0.92500000000000004</v>
      </c>
      <c r="K13" s="137">
        <v>0.69099999999999995</v>
      </c>
      <c r="L13" s="137">
        <v>0.66500000000000004</v>
      </c>
      <c r="M13" s="137">
        <v>0.66200000000000003</v>
      </c>
    </row>
    <row r="14" spans="1:13" ht="10.15" customHeight="1">
      <c r="A14" s="5">
        <v>1987</v>
      </c>
      <c r="B14" s="457" t="s">
        <v>267</v>
      </c>
      <c r="C14" s="457" t="s">
        <v>172</v>
      </c>
      <c r="D14" s="137">
        <v>0.74099999999999999</v>
      </c>
      <c r="E14" s="137">
        <v>0.75</v>
      </c>
      <c r="F14" s="137">
        <v>0.78300000000000003</v>
      </c>
      <c r="G14" s="137">
        <v>0.86199999999999999</v>
      </c>
      <c r="H14" s="137">
        <v>0.88400000000000001</v>
      </c>
      <c r="I14" s="137">
        <v>0.81499999999999995</v>
      </c>
      <c r="J14" s="137">
        <v>0.72899999999999998</v>
      </c>
      <c r="K14" s="137">
        <v>0.61799999999999999</v>
      </c>
      <c r="L14" s="137">
        <v>0.54600000000000004</v>
      </c>
      <c r="M14" s="137">
        <v>0.54700000000000004</v>
      </c>
    </row>
    <row r="15" spans="1:13" ht="10.15" customHeight="1">
      <c r="A15" s="5">
        <v>1988</v>
      </c>
      <c r="B15" s="137">
        <v>0.57099999999999995</v>
      </c>
      <c r="C15" s="137">
        <v>0.63600000000000001</v>
      </c>
      <c r="D15" s="137">
        <v>0.63500000000000001</v>
      </c>
      <c r="E15" s="137">
        <v>0.64300000000000002</v>
      </c>
      <c r="F15" s="137">
        <v>0.64300000000000002</v>
      </c>
      <c r="G15" s="137">
        <v>0.68899999999999995</v>
      </c>
      <c r="H15" s="137">
        <v>0.79700000000000004</v>
      </c>
      <c r="I15" s="137">
        <v>1.006</v>
      </c>
      <c r="J15" s="137">
        <v>0.95699999999999996</v>
      </c>
      <c r="K15" s="137">
        <v>0.76800000000000002</v>
      </c>
      <c r="L15" s="137">
        <v>0.70399999999999996</v>
      </c>
      <c r="M15" s="137">
        <v>0.70599999999999996</v>
      </c>
    </row>
    <row r="16" spans="1:13" ht="10.15" customHeight="1">
      <c r="A16" s="5">
        <v>1989</v>
      </c>
      <c r="B16" s="137">
        <v>0.72899999999999998</v>
      </c>
      <c r="C16" s="137">
        <v>0.749</v>
      </c>
      <c r="D16" s="137">
        <v>0.74099999999999999</v>
      </c>
      <c r="E16" s="137">
        <v>0.69699999999999995</v>
      </c>
      <c r="F16" s="137">
        <v>0.69699999999999995</v>
      </c>
      <c r="G16" s="137">
        <v>0.69199999999999995</v>
      </c>
      <c r="H16" s="137">
        <v>0.68200000000000005</v>
      </c>
      <c r="I16" s="137">
        <v>0.74</v>
      </c>
      <c r="J16" s="137">
        <v>0.71899999999999997</v>
      </c>
      <c r="K16" s="137">
        <v>0.64900000000000002</v>
      </c>
      <c r="L16" s="137">
        <v>0.59</v>
      </c>
      <c r="M16" s="137">
        <v>0.57299999999999995</v>
      </c>
    </row>
    <row r="17" spans="1:23" ht="10.15" customHeight="1">
      <c r="A17" s="5">
        <v>1990</v>
      </c>
      <c r="B17" s="137">
        <v>0.60099999999999998</v>
      </c>
      <c r="C17" s="137">
        <v>0.63200000000000001</v>
      </c>
      <c r="D17" s="137">
        <v>0.65200000000000002</v>
      </c>
      <c r="E17" s="137">
        <v>0.65</v>
      </c>
      <c r="F17" s="137">
        <v>0.65300000000000002</v>
      </c>
      <c r="G17" s="137">
        <v>0.69699999999999995</v>
      </c>
      <c r="H17" s="137">
        <v>0.75</v>
      </c>
      <c r="I17" s="137">
        <v>0.83199999999999996</v>
      </c>
      <c r="J17" s="137">
        <v>0.877</v>
      </c>
      <c r="K17" s="137">
        <v>0.76500000000000001</v>
      </c>
      <c r="L17" s="137">
        <v>0.74099999999999999</v>
      </c>
      <c r="M17" s="137">
        <v>0.77200000000000002</v>
      </c>
    </row>
    <row r="18" spans="1:23" ht="10.15" customHeight="1">
      <c r="A18" s="5">
        <v>1991</v>
      </c>
      <c r="B18" s="137">
        <v>0.81</v>
      </c>
      <c r="C18" s="137">
        <v>0.83799999999999997</v>
      </c>
      <c r="D18" s="137">
        <v>0.84299999999999997</v>
      </c>
      <c r="E18" s="137">
        <v>0.86</v>
      </c>
      <c r="F18" s="137">
        <v>0.89200000000000002</v>
      </c>
      <c r="G18" s="137">
        <v>0.93600000000000005</v>
      </c>
      <c r="H18" s="137">
        <v>0.95599999999999996</v>
      </c>
      <c r="I18" s="137">
        <v>0.96399999999999997</v>
      </c>
      <c r="J18" s="137">
        <v>0.97399999999999998</v>
      </c>
      <c r="K18" s="137">
        <v>0.84599999999999997</v>
      </c>
      <c r="L18" s="137">
        <v>0.83899999999999997</v>
      </c>
      <c r="M18" s="137">
        <v>0.86399999999999999</v>
      </c>
    </row>
    <row r="19" spans="1:23" ht="3" customHeight="1">
      <c r="A19" s="5"/>
      <c r="B19" s="137"/>
      <c r="C19" s="137"/>
      <c r="D19" s="137"/>
      <c r="E19" s="137"/>
      <c r="F19" s="137"/>
      <c r="G19" s="137"/>
      <c r="H19" s="137"/>
      <c r="I19" s="137"/>
      <c r="J19" s="137"/>
      <c r="K19" s="137"/>
      <c r="L19" s="137"/>
      <c r="M19" s="137"/>
    </row>
    <row r="20" spans="1:23" ht="10.15" customHeight="1">
      <c r="A20" s="5">
        <v>1992</v>
      </c>
      <c r="B20" s="137">
        <v>0.876</v>
      </c>
      <c r="C20" s="137">
        <v>0.88600000000000001</v>
      </c>
      <c r="D20" s="137">
        <v>0.89900000000000002</v>
      </c>
      <c r="E20" s="137">
        <v>0.91300000000000003</v>
      </c>
      <c r="F20" s="137">
        <v>0.92500000000000004</v>
      </c>
      <c r="G20" s="137">
        <v>0.96199999999999997</v>
      </c>
      <c r="H20" s="137">
        <v>0.99</v>
      </c>
      <c r="I20" s="137">
        <v>1.0149999999999999</v>
      </c>
      <c r="J20" s="137">
        <v>0.93300000000000005</v>
      </c>
      <c r="K20" s="137">
        <v>0.76500000000000001</v>
      </c>
      <c r="L20" s="137">
        <v>0.753</v>
      </c>
      <c r="M20" s="137">
        <v>0.76400000000000001</v>
      </c>
      <c r="O20" s="139"/>
    </row>
    <row r="21" spans="1:23" ht="10.15" customHeight="1">
      <c r="A21" s="5">
        <v>1993</v>
      </c>
      <c r="B21" s="137">
        <v>0.81</v>
      </c>
      <c r="C21" s="137">
        <v>0.81699999999999995</v>
      </c>
      <c r="D21" s="137">
        <v>0.80200000000000005</v>
      </c>
      <c r="E21" s="137">
        <v>0.80200000000000005</v>
      </c>
      <c r="F21" s="137">
        <v>0.81499999999999995</v>
      </c>
      <c r="G21" s="137">
        <v>0.83499999999999996</v>
      </c>
      <c r="H21" s="137">
        <v>0.85399999999999998</v>
      </c>
      <c r="I21" s="137">
        <v>0.90400000000000003</v>
      </c>
      <c r="J21" s="137">
        <v>0.93899999999999995</v>
      </c>
      <c r="K21" s="137">
        <v>0.85</v>
      </c>
      <c r="L21" s="137">
        <v>0.79800000000000004</v>
      </c>
      <c r="M21" s="137">
        <v>0.77800000000000002</v>
      </c>
      <c r="N21" s="139"/>
      <c r="O21" s="139"/>
      <c r="P21" s="139"/>
    </row>
    <row r="22" spans="1:23" ht="10.15" customHeight="1">
      <c r="A22" s="5">
        <v>1994</v>
      </c>
      <c r="B22" s="138">
        <v>0.78900000000000003</v>
      </c>
      <c r="C22" s="138">
        <v>0.81</v>
      </c>
      <c r="D22" s="138">
        <v>0.80400000000000005</v>
      </c>
      <c r="E22" s="138">
        <v>0.80300000000000005</v>
      </c>
      <c r="F22" s="138">
        <v>0.80600000000000005</v>
      </c>
      <c r="G22" s="138">
        <v>0.82199999999999995</v>
      </c>
      <c r="H22" s="138">
        <v>0.84799999999999998</v>
      </c>
      <c r="I22" s="138">
        <v>0.88100000000000001</v>
      </c>
      <c r="J22" s="138">
        <v>0.874</v>
      </c>
      <c r="K22" s="138">
        <v>0.745</v>
      </c>
      <c r="L22" s="138">
        <v>0.73499999999999999</v>
      </c>
      <c r="M22" s="138">
        <v>0.72199999999999998</v>
      </c>
    </row>
    <row r="23" spans="1:23" ht="10.15" customHeight="1">
      <c r="A23" s="5">
        <v>1995</v>
      </c>
      <c r="B23" s="138">
        <v>0.76500000000000001</v>
      </c>
      <c r="C23" s="138">
        <v>0.78900000000000003</v>
      </c>
      <c r="D23" s="138">
        <v>0.79300000000000004</v>
      </c>
      <c r="E23" s="138">
        <v>0.78400000000000003</v>
      </c>
      <c r="F23" s="138">
        <v>0.81299999999999994</v>
      </c>
      <c r="G23" s="138">
        <v>0.83299999999999996</v>
      </c>
      <c r="H23" s="138">
        <v>0.86399999999999999</v>
      </c>
      <c r="I23" s="137">
        <v>0.90100000000000002</v>
      </c>
      <c r="J23" s="138">
        <v>0.92300000000000004</v>
      </c>
      <c r="K23" s="137">
        <v>0.86299999999999999</v>
      </c>
      <c r="L23" s="138">
        <v>0.85299999999999998</v>
      </c>
      <c r="M23" s="138">
        <v>0.83399999999999996</v>
      </c>
    </row>
    <row r="24" spans="1:23" ht="10.15" customHeight="1">
      <c r="A24" s="8">
        <v>1996</v>
      </c>
      <c r="B24" s="140">
        <v>0.877</v>
      </c>
      <c r="C24" s="140">
        <v>0.877</v>
      </c>
      <c r="D24" s="140">
        <v>0.89400000000000002</v>
      </c>
      <c r="E24" s="140">
        <v>0.91500000000000004</v>
      </c>
      <c r="F24" s="140">
        <v>0.92100000000000004</v>
      </c>
      <c r="G24" s="140">
        <v>0.95399999999999996</v>
      </c>
      <c r="H24" s="140">
        <v>0.97599999999999998</v>
      </c>
      <c r="I24" s="141">
        <v>0.998</v>
      </c>
      <c r="J24" s="140">
        <v>1.006</v>
      </c>
      <c r="K24" s="141">
        <v>0.94899999999999995</v>
      </c>
      <c r="L24" s="140">
        <v>0.90700000000000003</v>
      </c>
      <c r="M24" s="140">
        <v>0.88600000000000001</v>
      </c>
      <c r="N24" s="139"/>
      <c r="O24" s="139"/>
      <c r="P24" s="139"/>
      <c r="Q24" s="116"/>
      <c r="R24" s="116"/>
      <c r="S24" s="116"/>
      <c r="T24" s="116"/>
      <c r="U24" s="116"/>
      <c r="V24" s="116"/>
      <c r="W24" s="116"/>
    </row>
    <row r="25" spans="1:23" ht="10.15" customHeight="1">
      <c r="A25" s="8">
        <v>1997</v>
      </c>
      <c r="B25" s="140">
        <v>0.90700000000000003</v>
      </c>
      <c r="C25" s="140">
        <v>0.91200000000000003</v>
      </c>
      <c r="D25" s="140">
        <v>0.91400000000000003</v>
      </c>
      <c r="E25" s="140">
        <v>0.89500000000000002</v>
      </c>
      <c r="F25" s="140">
        <v>0.91200000000000003</v>
      </c>
      <c r="G25" s="140">
        <v>0.91400000000000003</v>
      </c>
      <c r="H25" s="140">
        <v>0.91800000000000004</v>
      </c>
      <c r="I25" s="142">
        <v>0.93500000000000005</v>
      </c>
      <c r="J25" s="140">
        <v>0.93300000000000005</v>
      </c>
      <c r="K25" s="141">
        <v>0.88100000000000001</v>
      </c>
      <c r="L25" s="140">
        <v>0.86399999999999999</v>
      </c>
      <c r="M25" s="140">
        <v>0.89700000000000002</v>
      </c>
      <c r="Q25" s="116"/>
      <c r="R25" s="116"/>
      <c r="S25" s="116"/>
      <c r="T25" s="116"/>
      <c r="U25" s="116"/>
      <c r="V25" s="116"/>
      <c r="W25" s="116"/>
    </row>
    <row r="26" spans="1:23" ht="3" customHeight="1">
      <c r="A26" s="8"/>
      <c r="B26" s="140"/>
      <c r="C26" s="140"/>
      <c r="D26" s="140"/>
      <c r="E26" s="140"/>
      <c r="F26" s="140"/>
      <c r="G26" s="140"/>
      <c r="H26" s="140"/>
      <c r="I26" s="142"/>
      <c r="J26" s="140"/>
      <c r="K26" s="141"/>
      <c r="L26" s="140"/>
      <c r="M26" s="140"/>
      <c r="Q26" s="116"/>
      <c r="R26" s="116"/>
      <c r="S26" s="116"/>
      <c r="T26" s="116"/>
      <c r="U26" s="116"/>
      <c r="V26" s="116"/>
      <c r="W26" s="116"/>
    </row>
    <row r="27" spans="1:23" ht="10.15" customHeight="1">
      <c r="A27" s="8">
        <v>1998</v>
      </c>
      <c r="B27" s="140">
        <v>0.92200000000000004</v>
      </c>
      <c r="C27" s="140">
        <v>0.96</v>
      </c>
      <c r="D27" s="140">
        <v>0.96199999999999997</v>
      </c>
      <c r="E27" s="140">
        <v>0.94899999999999995</v>
      </c>
      <c r="F27" s="140">
        <v>0.97399999999999998</v>
      </c>
      <c r="G27" s="140">
        <v>0.95499999999999996</v>
      </c>
      <c r="H27" s="140">
        <v>1</v>
      </c>
      <c r="I27" s="142">
        <v>0.99</v>
      </c>
      <c r="J27" s="140">
        <v>0.97099999999999997</v>
      </c>
      <c r="K27" s="141">
        <v>0.90200000000000002</v>
      </c>
      <c r="L27" s="140">
        <v>0.878</v>
      </c>
      <c r="M27" s="140">
        <v>0.85399999999999998</v>
      </c>
      <c r="Q27" s="116"/>
      <c r="R27" s="116"/>
      <c r="S27" s="116"/>
      <c r="T27" s="116"/>
      <c r="U27" s="116"/>
      <c r="V27" s="116"/>
      <c r="W27" s="116"/>
    </row>
    <row r="28" spans="1:23" ht="10.15" customHeight="1">
      <c r="A28" s="8">
        <v>1999</v>
      </c>
      <c r="B28" s="140">
        <v>0.86</v>
      </c>
      <c r="C28" s="140">
        <v>0.87</v>
      </c>
      <c r="D28" s="140">
        <v>0.85199999999999998</v>
      </c>
      <c r="E28" s="140">
        <v>0.87</v>
      </c>
      <c r="F28" s="140">
        <v>0.88100000000000001</v>
      </c>
      <c r="G28" s="140">
        <v>0.89300000000000002</v>
      </c>
      <c r="H28" s="140">
        <v>0.90500000000000003</v>
      </c>
      <c r="I28" s="142">
        <v>0.92100000000000004</v>
      </c>
      <c r="J28" s="140">
        <v>0.97199999999999998</v>
      </c>
      <c r="K28" s="141">
        <v>0.91900000000000004</v>
      </c>
      <c r="L28" s="140">
        <v>0.90200000000000002</v>
      </c>
      <c r="M28" s="140">
        <v>0.91800000000000004</v>
      </c>
      <c r="Q28" s="116"/>
      <c r="R28" s="116"/>
      <c r="S28" s="116"/>
      <c r="T28" s="116"/>
      <c r="U28" s="116"/>
      <c r="V28" s="116"/>
      <c r="W28" s="116"/>
    </row>
    <row r="29" spans="1:23" ht="10.15" customHeight="1">
      <c r="A29" s="8">
        <v>2000</v>
      </c>
      <c r="B29" s="140">
        <v>0.95199999999999996</v>
      </c>
      <c r="C29" s="140">
        <v>0.97399999999999998</v>
      </c>
      <c r="D29" s="140">
        <v>0.96</v>
      </c>
      <c r="E29" s="140">
        <v>0.95699999999999996</v>
      </c>
      <c r="F29" s="140">
        <v>0.92700000000000005</v>
      </c>
      <c r="G29" s="140">
        <v>0.91800000000000004</v>
      </c>
      <c r="H29" s="140">
        <v>0.94</v>
      </c>
      <c r="I29" s="142">
        <v>0.92800000000000005</v>
      </c>
      <c r="J29" s="140">
        <v>0.92200000000000004</v>
      </c>
      <c r="K29" s="141">
        <v>0.89900000000000002</v>
      </c>
      <c r="L29" s="140">
        <v>0.83299999999999996</v>
      </c>
      <c r="M29" s="140">
        <v>0.81599999999999995</v>
      </c>
      <c r="Q29" s="116"/>
      <c r="R29" s="116"/>
      <c r="S29" s="116"/>
      <c r="T29" s="116"/>
      <c r="U29" s="116"/>
      <c r="V29" s="116"/>
      <c r="W29" s="116"/>
    </row>
    <row r="30" spans="1:23" ht="10.15" customHeight="1">
      <c r="A30" s="8">
        <v>2001</v>
      </c>
      <c r="B30" s="140">
        <v>0.80800000000000005</v>
      </c>
      <c r="C30" s="140">
        <v>0.83</v>
      </c>
      <c r="D30" s="140">
        <v>0.84499999999999997</v>
      </c>
      <c r="E30" s="140">
        <v>0.83399999999999996</v>
      </c>
      <c r="F30" s="140">
        <v>0.84799999999999998</v>
      </c>
      <c r="G30" s="140">
        <v>0.89</v>
      </c>
      <c r="H30" s="140">
        <v>0.89200000000000002</v>
      </c>
      <c r="I30" s="142">
        <v>0.89800000000000002</v>
      </c>
      <c r="J30" s="140">
        <v>0.874</v>
      </c>
      <c r="K30" s="141">
        <v>0.89400000000000002</v>
      </c>
      <c r="L30" s="140">
        <v>0.91500000000000004</v>
      </c>
      <c r="M30" s="140">
        <v>0.89300000000000002</v>
      </c>
      <c r="N30" s="116"/>
      <c r="O30" s="116"/>
      <c r="P30" s="116"/>
      <c r="Q30" s="116"/>
      <c r="R30" s="116"/>
      <c r="S30" s="116"/>
      <c r="T30" s="116"/>
      <c r="U30" s="116"/>
      <c r="V30" s="116"/>
      <c r="W30" s="116"/>
    </row>
    <row r="31" spans="1:23" ht="10.15" customHeight="1">
      <c r="A31" s="8">
        <v>2002</v>
      </c>
      <c r="B31" s="140">
        <v>0.877</v>
      </c>
      <c r="C31" s="140">
        <v>0.89200000000000002</v>
      </c>
      <c r="D31" s="140">
        <v>0.91500000000000004</v>
      </c>
      <c r="E31" s="140">
        <v>0.91</v>
      </c>
      <c r="F31" s="140">
        <v>0.92100000000000004</v>
      </c>
      <c r="G31" s="140">
        <v>0.93799999999999994</v>
      </c>
      <c r="H31" s="140">
        <v>0.96799999999999997</v>
      </c>
      <c r="I31" s="142">
        <v>0.97699999999999998</v>
      </c>
      <c r="J31" s="140">
        <v>1.0109999999999999</v>
      </c>
      <c r="K31" s="141">
        <v>1.0009999999999999</v>
      </c>
      <c r="L31" s="140">
        <v>0.98</v>
      </c>
      <c r="M31" s="140">
        <v>0.98499999999999999</v>
      </c>
      <c r="N31" s="116"/>
      <c r="O31" s="116"/>
      <c r="P31" s="116"/>
      <c r="Q31" s="116"/>
      <c r="R31" s="116"/>
      <c r="S31" s="116"/>
      <c r="T31" s="116"/>
      <c r="U31" s="116"/>
      <c r="V31" s="116"/>
      <c r="W31" s="116"/>
    </row>
    <row r="32" spans="1:23" ht="10.15" customHeight="1">
      <c r="A32" s="8">
        <v>2003</v>
      </c>
      <c r="B32" s="140">
        <v>0.97699999999999998</v>
      </c>
      <c r="C32" s="140">
        <v>0.96799999999999997</v>
      </c>
      <c r="D32" s="140">
        <v>0.94799999999999995</v>
      </c>
      <c r="E32" s="140">
        <v>0.97199999999999998</v>
      </c>
      <c r="F32" s="140">
        <v>0.99199999999999999</v>
      </c>
      <c r="G32" s="140">
        <v>0.99199999999999999</v>
      </c>
      <c r="H32" s="140">
        <v>1.006</v>
      </c>
      <c r="I32" s="142">
        <v>1.016</v>
      </c>
      <c r="J32" s="140">
        <v>1.0229999999999999</v>
      </c>
      <c r="K32" s="141">
        <v>0.93600000000000005</v>
      </c>
      <c r="L32" s="140">
        <v>0.97</v>
      </c>
      <c r="M32" s="140">
        <v>0.95699999999999996</v>
      </c>
      <c r="N32" s="116"/>
      <c r="O32" s="116"/>
      <c r="P32" s="116"/>
      <c r="Q32" s="116"/>
      <c r="R32" s="116"/>
      <c r="S32" s="116"/>
      <c r="T32" s="116"/>
      <c r="U32" s="116"/>
      <c r="V32" s="116"/>
      <c r="W32" s="116"/>
    </row>
    <row r="33" spans="1:23" ht="3" customHeight="1">
      <c r="A33" s="8"/>
      <c r="B33" s="140"/>
      <c r="C33" s="140"/>
      <c r="D33" s="140"/>
      <c r="E33" s="140"/>
      <c r="F33" s="140"/>
      <c r="G33" s="140"/>
      <c r="H33" s="140"/>
      <c r="I33" s="142"/>
      <c r="J33" s="140"/>
      <c r="K33" s="141"/>
      <c r="L33" s="140"/>
      <c r="M33" s="140"/>
      <c r="N33" s="116"/>
      <c r="O33" s="116"/>
      <c r="P33" s="116"/>
      <c r="Q33" s="116"/>
      <c r="R33" s="116"/>
      <c r="S33" s="116"/>
      <c r="T33" s="116"/>
      <c r="U33" s="116"/>
      <c r="V33" s="116"/>
      <c r="W33" s="116"/>
    </row>
    <row r="34" spans="1:23" ht="10.15" customHeight="1">
      <c r="A34" s="8">
        <v>2004</v>
      </c>
      <c r="B34" s="140">
        <v>1.0189999999999999</v>
      </c>
      <c r="C34" s="140">
        <v>1.05</v>
      </c>
      <c r="D34" s="140">
        <v>1.05</v>
      </c>
      <c r="E34" s="140">
        <v>1.04</v>
      </c>
      <c r="F34" s="140">
        <v>1.0649999999999999</v>
      </c>
      <c r="G34" s="140">
        <v>1.0760000000000001</v>
      </c>
      <c r="H34" s="140">
        <v>1.099</v>
      </c>
      <c r="I34" s="142">
        <v>1.1040000000000001</v>
      </c>
      <c r="J34" s="140">
        <v>1.085</v>
      </c>
      <c r="K34" s="141">
        <v>0.99199999999999999</v>
      </c>
      <c r="L34" s="140">
        <v>0.98499999999999999</v>
      </c>
      <c r="M34" s="140">
        <v>0.95</v>
      </c>
      <c r="N34" s="116"/>
      <c r="O34" s="116"/>
      <c r="P34" s="116"/>
      <c r="Q34" s="116"/>
      <c r="R34" s="116"/>
      <c r="S34" s="116"/>
      <c r="T34" s="116"/>
      <c r="U34" s="116"/>
      <c r="V34" s="116"/>
      <c r="W34" s="116"/>
    </row>
    <row r="35" spans="1:23" ht="10.15" customHeight="1">
      <c r="A35" s="8">
        <v>2005</v>
      </c>
      <c r="B35" s="140">
        <v>0.96599999999999997</v>
      </c>
      <c r="C35" s="140">
        <v>0.97399999999999998</v>
      </c>
      <c r="D35" s="140">
        <v>0.92</v>
      </c>
      <c r="E35" s="140">
        <v>0.86899999999999999</v>
      </c>
      <c r="F35" s="140">
        <v>0.91500000000000004</v>
      </c>
      <c r="G35" s="140">
        <v>0.97399999999999998</v>
      </c>
      <c r="H35" s="140">
        <v>0.96499999999999997</v>
      </c>
      <c r="I35" s="142">
        <v>0.97699999999999998</v>
      </c>
      <c r="J35" s="140">
        <v>0.96699999999999997</v>
      </c>
      <c r="K35" s="141">
        <v>0.94</v>
      </c>
      <c r="L35" s="140">
        <v>0.95499999999999996</v>
      </c>
      <c r="M35" s="140">
        <v>0.97099999999999997</v>
      </c>
      <c r="N35" s="116"/>
      <c r="O35" s="116"/>
      <c r="P35" s="116"/>
      <c r="Q35" s="116"/>
      <c r="R35" s="116"/>
      <c r="S35" s="116"/>
      <c r="T35" s="116"/>
      <c r="U35" s="116"/>
      <c r="V35" s="116"/>
      <c r="W35" s="116"/>
    </row>
    <row r="36" spans="1:23" ht="10.15" customHeight="1">
      <c r="A36" s="8">
        <v>2006</v>
      </c>
      <c r="B36" s="140">
        <v>0.96299999999999997</v>
      </c>
      <c r="C36" s="140">
        <v>0.97699999999999998</v>
      </c>
      <c r="D36" s="140">
        <v>0.93500000000000005</v>
      </c>
      <c r="E36" s="140">
        <v>0.95799999999999996</v>
      </c>
      <c r="F36" s="140">
        <v>1.0209999999999999</v>
      </c>
      <c r="G36" s="140">
        <v>1.0529999999999999</v>
      </c>
      <c r="H36" s="140">
        <v>1.1459999999999999</v>
      </c>
      <c r="I36" s="142">
        <v>1.2350000000000001</v>
      </c>
      <c r="J36" s="143">
        <v>1.256</v>
      </c>
      <c r="K36" s="143">
        <v>1.1379999999999999</v>
      </c>
      <c r="L36" s="143">
        <v>1.089</v>
      </c>
      <c r="M36" s="143">
        <v>1.0269999999999999</v>
      </c>
      <c r="N36" s="116"/>
      <c r="O36" s="116"/>
      <c r="P36" s="116"/>
      <c r="Q36" s="116"/>
      <c r="R36" s="116"/>
      <c r="S36" s="116"/>
      <c r="T36" s="116"/>
      <c r="U36" s="116"/>
      <c r="V36" s="116"/>
      <c r="W36" s="116"/>
    </row>
    <row r="37" spans="1:23" ht="10.15" customHeight="1">
      <c r="A37" s="8">
        <v>2007</v>
      </c>
      <c r="B37" s="140">
        <v>1.034</v>
      </c>
      <c r="C37" s="140">
        <v>1.0720000000000001</v>
      </c>
      <c r="D37" s="140">
        <v>1.0680000000000001</v>
      </c>
      <c r="E37" s="140">
        <v>1.1040000000000001</v>
      </c>
      <c r="F37" s="140">
        <v>1.1120000000000001</v>
      </c>
      <c r="G37" s="140">
        <v>1.1299999999999999</v>
      </c>
      <c r="H37" s="140">
        <v>1.1839999999999999</v>
      </c>
      <c r="I37" s="142">
        <v>1.194</v>
      </c>
      <c r="J37" s="144">
        <v>1.1779999999999999</v>
      </c>
      <c r="K37" s="144">
        <v>1.083</v>
      </c>
      <c r="L37" s="144">
        <v>1.103</v>
      </c>
      <c r="M37" s="144">
        <v>1.121</v>
      </c>
      <c r="N37" s="116"/>
      <c r="O37" s="116"/>
      <c r="P37" s="116"/>
      <c r="Q37" s="116"/>
      <c r="R37" s="116"/>
      <c r="S37" s="116"/>
      <c r="T37" s="116"/>
      <c r="U37" s="116"/>
      <c r="V37" s="116"/>
      <c r="W37" s="116"/>
    </row>
    <row r="38" spans="1:23" ht="10.15" customHeight="1">
      <c r="A38" s="8">
        <v>2008</v>
      </c>
      <c r="B38" s="140">
        <v>1.161</v>
      </c>
      <c r="C38" s="140">
        <v>1.1759999999999999</v>
      </c>
      <c r="D38" s="140">
        <v>1.2090000000000001</v>
      </c>
      <c r="E38" s="140">
        <v>1.2050000000000001</v>
      </c>
      <c r="F38" s="140">
        <v>1.254</v>
      </c>
      <c r="G38" s="140">
        <v>1.3620000000000001</v>
      </c>
      <c r="H38" s="140">
        <v>1.452</v>
      </c>
      <c r="I38" s="142">
        <v>1.58</v>
      </c>
      <c r="J38" s="143">
        <v>1.5840000000000001</v>
      </c>
      <c r="K38" s="143">
        <v>1.401</v>
      </c>
      <c r="L38" s="143">
        <v>1.2589999999999999</v>
      </c>
      <c r="M38" s="143">
        <v>1.179</v>
      </c>
      <c r="N38" s="116"/>
      <c r="O38" s="116"/>
      <c r="P38" s="116"/>
      <c r="Q38" s="116"/>
      <c r="R38" s="116"/>
      <c r="S38" s="116"/>
      <c r="T38" s="116"/>
      <c r="U38" s="116"/>
      <c r="V38" s="116"/>
      <c r="W38" s="116"/>
    </row>
    <row r="39" spans="1:23" ht="10.15" customHeight="1">
      <c r="A39" s="8">
        <v>2009</v>
      </c>
      <c r="B39" s="140">
        <v>1.2330000000000001</v>
      </c>
      <c r="C39" s="140">
        <v>1.1910000000000001</v>
      </c>
      <c r="D39" s="140">
        <v>1.1950000000000001</v>
      </c>
      <c r="E39" s="140">
        <v>1.202</v>
      </c>
      <c r="F39" s="140">
        <v>1.147</v>
      </c>
      <c r="G39" s="140">
        <v>1.1830000000000001</v>
      </c>
      <c r="H39" s="140">
        <v>1.1930000000000001</v>
      </c>
      <c r="I39" s="142">
        <v>1.2170000000000001</v>
      </c>
      <c r="J39" s="143">
        <v>1.212</v>
      </c>
      <c r="K39" s="143">
        <v>1.129</v>
      </c>
      <c r="L39" s="143">
        <v>1.163</v>
      </c>
      <c r="M39" s="143">
        <v>1.1140000000000001</v>
      </c>
      <c r="N39" s="116"/>
      <c r="O39" s="116"/>
      <c r="P39" s="116"/>
      <c r="Q39" s="116"/>
      <c r="R39" s="116"/>
      <c r="S39" s="116"/>
      <c r="T39" s="116"/>
      <c r="U39" s="116"/>
      <c r="V39" s="116"/>
      <c r="W39" s="116"/>
    </row>
    <row r="40" spans="1:23" ht="10.15" customHeight="1">
      <c r="A40" s="8">
        <v>2010</v>
      </c>
      <c r="B40" s="140">
        <v>1.141</v>
      </c>
      <c r="C40" s="140">
        <v>1.153</v>
      </c>
      <c r="D40" s="140">
        <v>1.173</v>
      </c>
      <c r="E40" s="140">
        <v>1.2</v>
      </c>
      <c r="F40" s="140">
        <v>1.2589999999999999</v>
      </c>
      <c r="G40" s="140">
        <v>1.262</v>
      </c>
      <c r="H40" s="140">
        <v>1.29</v>
      </c>
      <c r="I40" s="142">
        <v>1.3049999999999999</v>
      </c>
      <c r="J40" s="143">
        <v>1.2589999999999999</v>
      </c>
      <c r="K40" s="143">
        <v>1.18</v>
      </c>
      <c r="L40" s="143">
        <v>1.2250000000000001</v>
      </c>
      <c r="M40" s="143">
        <v>1.196</v>
      </c>
      <c r="N40" s="116"/>
      <c r="O40" s="116"/>
      <c r="P40" s="116"/>
      <c r="Q40" s="116"/>
      <c r="R40" s="116"/>
      <c r="S40" s="116"/>
      <c r="T40" s="116"/>
      <c r="U40" s="116"/>
      <c r="V40" s="116"/>
      <c r="W40" s="116"/>
    </row>
    <row r="41" spans="1:23" ht="10.15" customHeight="1">
      <c r="A41" s="8">
        <v>2011</v>
      </c>
      <c r="B41" s="140">
        <v>1.2410000000000001</v>
      </c>
      <c r="C41" s="140">
        <v>1.3109999999999999</v>
      </c>
      <c r="D41" s="140">
        <v>1.2829999999999999</v>
      </c>
      <c r="E41" s="140">
        <v>1.345</v>
      </c>
      <c r="F41" s="140">
        <v>1.306</v>
      </c>
      <c r="G41" s="140">
        <v>1.3169999999999999</v>
      </c>
      <c r="H41" s="140">
        <v>1.3740000000000001</v>
      </c>
      <c r="I41" s="142">
        <v>1.5289999999999999</v>
      </c>
      <c r="J41" s="143">
        <v>1.5049999999999999</v>
      </c>
      <c r="K41" s="143">
        <v>1.409</v>
      </c>
      <c r="L41" s="143">
        <v>1.3180000000000001</v>
      </c>
      <c r="M41" s="143">
        <v>1.266</v>
      </c>
      <c r="N41" s="116"/>
      <c r="O41" s="116"/>
      <c r="P41" s="116"/>
      <c r="Q41" s="116"/>
      <c r="R41" s="116"/>
      <c r="S41" s="116"/>
      <c r="T41" s="116"/>
      <c r="U41" s="116"/>
      <c r="V41" s="116"/>
      <c r="W41" s="116"/>
    </row>
    <row r="42" spans="1:23" ht="10.15" customHeight="1">
      <c r="A42" s="8">
        <v>2012</v>
      </c>
      <c r="B42" s="140">
        <v>1.272</v>
      </c>
      <c r="C42" s="140">
        <v>1.282</v>
      </c>
      <c r="D42" s="140">
        <v>1.284</v>
      </c>
      <c r="E42" s="140">
        <v>1.2569999999999999</v>
      </c>
      <c r="F42" s="140">
        <v>1.294</v>
      </c>
      <c r="G42" s="140">
        <v>1.377</v>
      </c>
      <c r="H42" s="140">
        <v>1.4350000000000001</v>
      </c>
      <c r="I42" s="142">
        <v>1.504</v>
      </c>
      <c r="J42" s="143">
        <v>1.524</v>
      </c>
      <c r="K42" s="143">
        <v>1.4350000000000001</v>
      </c>
      <c r="L42" s="143">
        <v>1.4370000000000001</v>
      </c>
      <c r="M42" s="143">
        <v>1.4239999999999999</v>
      </c>
      <c r="N42" s="116"/>
      <c r="O42" s="116"/>
      <c r="P42" s="116"/>
      <c r="Q42" s="116"/>
      <c r="R42" s="116"/>
      <c r="S42" s="116"/>
      <c r="T42" s="116"/>
      <c r="U42" s="116"/>
      <c r="V42" s="116"/>
      <c r="W42" s="116"/>
    </row>
    <row r="43" spans="1:23" ht="10.15" customHeight="1">
      <c r="A43" s="8">
        <v>2013</v>
      </c>
      <c r="B43" s="140">
        <v>1.35</v>
      </c>
      <c r="C43" s="140">
        <v>1.4330000000000001</v>
      </c>
      <c r="D43" s="140">
        <v>1.393</v>
      </c>
      <c r="E43" s="140">
        <v>1.33</v>
      </c>
      <c r="F43" s="140">
        <v>1.4059999999999999</v>
      </c>
      <c r="G43" s="140">
        <v>1.3819999999999999</v>
      </c>
      <c r="H43" s="140">
        <v>1.4119999999999999</v>
      </c>
      <c r="I43" s="145">
        <v>1.4279999999999999</v>
      </c>
      <c r="J43" s="143">
        <v>1.4059999999999999</v>
      </c>
      <c r="K43" s="473" t="s">
        <v>116</v>
      </c>
      <c r="L43" s="143">
        <v>1.3620000000000001</v>
      </c>
      <c r="M43" s="143">
        <v>1.343</v>
      </c>
      <c r="N43" s="116"/>
      <c r="O43" s="116"/>
      <c r="P43" s="116"/>
      <c r="Q43" s="116"/>
      <c r="R43" s="116"/>
      <c r="S43" s="116"/>
      <c r="T43" s="116"/>
      <c r="U43" s="116"/>
      <c r="V43" s="116"/>
      <c r="W43" s="116"/>
    </row>
    <row r="44" spans="1:23" ht="10.15" customHeight="1">
      <c r="A44" s="8">
        <v>2014</v>
      </c>
      <c r="B44" s="140">
        <v>1.278</v>
      </c>
      <c r="C44" s="140">
        <v>1.3089999999999999</v>
      </c>
      <c r="D44" s="140">
        <v>1.33</v>
      </c>
      <c r="E44" s="140">
        <v>1.3560000000000001</v>
      </c>
      <c r="F44" s="140">
        <v>1.393</v>
      </c>
      <c r="G44" s="140">
        <v>1.393</v>
      </c>
      <c r="H44" s="140">
        <v>1.391</v>
      </c>
      <c r="I44" s="145">
        <v>1.4039999999999999</v>
      </c>
      <c r="J44" s="147">
        <v>1.403</v>
      </c>
      <c r="K44" s="143">
        <v>1.3640000000000001</v>
      </c>
      <c r="L44" s="143">
        <v>1.333</v>
      </c>
      <c r="M44" s="143">
        <v>1.29</v>
      </c>
      <c r="N44" s="116"/>
      <c r="O44" s="116"/>
      <c r="P44" s="116"/>
      <c r="Q44" s="116"/>
      <c r="R44" s="116"/>
      <c r="S44" s="116"/>
      <c r="T44" s="116"/>
      <c r="U44" s="116"/>
      <c r="V44" s="116"/>
      <c r="W44" s="116"/>
    </row>
    <row r="45" spans="1:23" ht="10.15" customHeight="1">
      <c r="A45" s="8">
        <v>2015</v>
      </c>
      <c r="B45" s="140">
        <v>1.345</v>
      </c>
      <c r="C45" s="140">
        <v>1.35</v>
      </c>
      <c r="D45" s="140">
        <v>1.2649999999999999</v>
      </c>
      <c r="E45" s="140">
        <v>1.2450000000000001</v>
      </c>
      <c r="F45" s="140">
        <v>1.3009999999999999</v>
      </c>
      <c r="G45" s="140">
        <v>1.357</v>
      </c>
      <c r="H45" s="140">
        <v>1.4079999999999999</v>
      </c>
      <c r="I45" s="145">
        <v>1.4350000000000001</v>
      </c>
      <c r="J45" s="147">
        <v>1.429</v>
      </c>
      <c r="K45" s="143">
        <v>1.3959999999999999</v>
      </c>
      <c r="L45" s="143">
        <v>1.369</v>
      </c>
      <c r="M45" s="143">
        <v>1.3959999999999999</v>
      </c>
      <c r="N45" s="116"/>
      <c r="O45" s="116"/>
      <c r="P45" s="116"/>
      <c r="Q45" s="116"/>
      <c r="R45" s="116"/>
      <c r="S45" s="116"/>
      <c r="T45" s="116"/>
      <c r="U45" s="116"/>
      <c r="V45" s="116"/>
      <c r="W45" s="116"/>
    </row>
    <row r="46" spans="1:23" ht="10.15" customHeight="1">
      <c r="A46" s="8">
        <v>2016</v>
      </c>
      <c r="B46" s="140">
        <v>1.45</v>
      </c>
      <c r="C46" s="140">
        <v>1.4410000000000001</v>
      </c>
      <c r="D46" s="140">
        <v>1.472</v>
      </c>
      <c r="E46" s="140">
        <v>1.456</v>
      </c>
      <c r="F46" s="140">
        <v>1.4279999999999999</v>
      </c>
      <c r="G46" s="484">
        <v>1.444</v>
      </c>
      <c r="H46" s="484">
        <v>1.4630000000000001</v>
      </c>
      <c r="I46" s="145">
        <v>1.508</v>
      </c>
      <c r="J46" s="147">
        <v>1.4650000000000001</v>
      </c>
      <c r="K46" s="143">
        <v>1.43</v>
      </c>
      <c r="L46" s="485" t="s">
        <v>116</v>
      </c>
      <c r="M46" s="143">
        <v>1.3080000000000001</v>
      </c>
      <c r="N46" s="116"/>
      <c r="O46" s="116"/>
      <c r="P46" s="116"/>
      <c r="Q46" s="116"/>
      <c r="R46" s="116"/>
      <c r="S46" s="116"/>
      <c r="T46" s="116"/>
      <c r="U46" s="116"/>
      <c r="V46" s="116"/>
      <c r="W46" s="116"/>
    </row>
    <row r="47" spans="1:23" ht="10.15" customHeight="1">
      <c r="A47" s="8">
        <v>2017</v>
      </c>
      <c r="B47" s="140">
        <v>1.2470000000000001</v>
      </c>
      <c r="C47" s="140">
        <v>1.2</v>
      </c>
      <c r="D47" s="140">
        <v>1.246</v>
      </c>
      <c r="E47" s="484">
        <v>1.26</v>
      </c>
      <c r="F47" s="484">
        <v>1.2929999999999999</v>
      </c>
      <c r="G47" s="484">
        <v>1.335</v>
      </c>
      <c r="H47" s="484">
        <v>1.3540000000000001</v>
      </c>
      <c r="I47" s="145">
        <v>1.347</v>
      </c>
      <c r="J47" s="147">
        <v>1.347</v>
      </c>
      <c r="K47" s="146">
        <v>1.3149999999999999</v>
      </c>
      <c r="L47" s="485" t="s">
        <v>116</v>
      </c>
      <c r="M47" s="485" t="s">
        <v>116</v>
      </c>
      <c r="N47" s="116"/>
      <c r="O47" s="116"/>
      <c r="P47" s="116"/>
      <c r="Q47" s="116"/>
      <c r="R47" s="116"/>
      <c r="S47" s="116"/>
      <c r="T47" s="116"/>
      <c r="U47" s="116"/>
      <c r="V47" s="116"/>
      <c r="W47" s="116"/>
    </row>
    <row r="48" spans="1:23" ht="10.15" customHeight="1">
      <c r="A48" s="8">
        <v>2018</v>
      </c>
      <c r="B48" s="485" t="s">
        <v>116</v>
      </c>
      <c r="C48" s="485" t="s">
        <v>116</v>
      </c>
      <c r="D48" s="485" t="s">
        <v>116</v>
      </c>
      <c r="E48" s="485" t="s">
        <v>116</v>
      </c>
      <c r="F48" s="485" t="s">
        <v>116</v>
      </c>
      <c r="G48" s="485" t="s">
        <v>116</v>
      </c>
      <c r="H48" s="485" t="s">
        <v>116</v>
      </c>
      <c r="I48" s="485" t="s">
        <v>116</v>
      </c>
      <c r="J48" s="485" t="s">
        <v>116</v>
      </c>
      <c r="K48" s="485" t="s">
        <v>116</v>
      </c>
      <c r="L48" s="485" t="s">
        <v>116</v>
      </c>
      <c r="M48" s="485" t="s">
        <v>116</v>
      </c>
      <c r="N48" s="116"/>
      <c r="O48" s="116"/>
      <c r="P48" s="116"/>
      <c r="Q48" s="116"/>
      <c r="R48" s="116"/>
      <c r="S48" s="116"/>
      <c r="T48" s="116"/>
      <c r="U48" s="116"/>
      <c r="V48" s="116"/>
      <c r="W48" s="116"/>
    </row>
    <row r="49" spans="1:23" ht="10.15" customHeight="1">
      <c r="A49" s="504">
        <v>2019</v>
      </c>
      <c r="B49" s="500" t="s">
        <v>116</v>
      </c>
      <c r="C49" s="500" t="s">
        <v>116</v>
      </c>
      <c r="D49" s="500" t="s">
        <v>116</v>
      </c>
      <c r="E49" s="500" t="s">
        <v>116</v>
      </c>
      <c r="F49" s="500" t="s">
        <v>116</v>
      </c>
      <c r="G49" s="500" t="s">
        <v>116</v>
      </c>
      <c r="H49" s="500" t="s">
        <v>116</v>
      </c>
      <c r="I49" s="500" t="s">
        <v>116</v>
      </c>
      <c r="J49" s="494"/>
      <c r="K49" s="148"/>
      <c r="L49" s="148"/>
      <c r="M49" s="148"/>
      <c r="N49" s="116"/>
      <c r="O49" s="116"/>
      <c r="P49" s="116"/>
      <c r="Q49" s="116"/>
      <c r="R49" s="116"/>
      <c r="S49" s="116"/>
      <c r="T49" s="116"/>
      <c r="U49" s="116"/>
      <c r="V49" s="116"/>
      <c r="W49" s="116"/>
    </row>
    <row r="50" spans="1:23" ht="12" customHeight="1">
      <c r="A50" s="77" t="s">
        <v>325</v>
      </c>
      <c r="B50" s="140"/>
      <c r="C50" s="140"/>
      <c r="D50" s="140"/>
      <c r="E50" s="140"/>
      <c r="F50" s="140"/>
      <c r="G50" s="140"/>
      <c r="H50" s="140"/>
      <c r="I50" s="145"/>
      <c r="J50" s="147"/>
      <c r="K50" s="146"/>
      <c r="L50" s="146"/>
      <c r="M50" s="146"/>
      <c r="N50" s="116"/>
      <c r="O50" s="116"/>
      <c r="P50" s="116"/>
      <c r="Q50" s="116"/>
      <c r="R50" s="116"/>
      <c r="S50" s="116"/>
      <c r="T50" s="116"/>
      <c r="U50" s="116"/>
      <c r="V50" s="116"/>
      <c r="W50" s="116"/>
    </row>
    <row r="51" spans="1:23">
      <c r="A51" s="149" t="s">
        <v>15</v>
      </c>
      <c r="B51" s="3"/>
      <c r="C51" s="3"/>
      <c r="D51" s="3"/>
      <c r="E51" s="3"/>
      <c r="F51" s="3"/>
      <c r="G51" s="3"/>
      <c r="H51" s="3"/>
      <c r="I51" s="3"/>
      <c r="J51" s="128"/>
      <c r="K51" s="129"/>
      <c r="L51" s="129"/>
      <c r="M51" s="129"/>
    </row>
    <row r="52" spans="1:23">
      <c r="A52" s="112" t="s">
        <v>119</v>
      </c>
      <c r="I52" s="150"/>
      <c r="J52" s="151"/>
      <c r="K52" s="152"/>
      <c r="L52" s="130"/>
      <c r="M52" s="130"/>
    </row>
    <row r="53" spans="1:23">
      <c r="A53" s="153"/>
      <c r="E53" s="139"/>
      <c r="F53" s="139"/>
      <c r="G53" s="139"/>
      <c r="J53" s="130"/>
      <c r="K53" s="130"/>
      <c r="L53" s="130"/>
      <c r="M53" s="130"/>
    </row>
    <row r="54" spans="1:23">
      <c r="A54" s="153"/>
      <c r="C54" s="139"/>
      <c r="F54" s="139"/>
      <c r="G54" s="139"/>
      <c r="J54" s="130"/>
      <c r="K54" s="130"/>
      <c r="L54" s="130"/>
      <c r="M54" s="130"/>
    </row>
    <row r="55" spans="1:23" ht="15">
      <c r="B55" s="139"/>
      <c r="C55" s="139"/>
      <c r="D55" s="139"/>
      <c r="E55" s="139"/>
      <c r="F55" s="139"/>
      <c r="G55" s="139"/>
      <c r="H55" s="139"/>
      <c r="I55" s="157"/>
      <c r="J55" s="157"/>
      <c r="K55" s="157"/>
      <c r="L55" s="157"/>
      <c r="M55" s="139"/>
    </row>
    <row r="56" spans="1:23" ht="15">
      <c r="B56" s="139"/>
      <c r="C56" s="139"/>
      <c r="D56" s="139"/>
      <c r="E56" s="139"/>
      <c r="F56" s="139"/>
      <c r="G56" s="139"/>
      <c r="H56" s="139"/>
      <c r="I56" s="493"/>
      <c r="J56" s="493"/>
      <c r="K56" s="493"/>
      <c r="L56" s="493"/>
      <c r="M56" s="139"/>
    </row>
    <row r="57" spans="1:23" ht="15">
      <c r="B57" s="139"/>
      <c r="C57" s="139"/>
      <c r="D57" s="139"/>
      <c r="E57" s="154"/>
      <c r="F57" s="154"/>
      <c r="G57" s="154"/>
      <c r="H57" s="139"/>
      <c r="I57" s="155"/>
      <c r="J57" s="155"/>
      <c r="K57" s="155"/>
      <c r="L57" s="155"/>
    </row>
    <row r="58" spans="1:23" ht="15">
      <c r="B58" s="139"/>
      <c r="C58" s="154"/>
      <c r="D58" s="139"/>
      <c r="E58" s="139"/>
      <c r="F58" s="139"/>
      <c r="G58" s="139"/>
      <c r="I58" s="155"/>
      <c r="J58" s="155"/>
      <c r="K58" s="155"/>
      <c r="L58" s="155"/>
    </row>
    <row r="59" spans="1:23" ht="15">
      <c r="B59" s="154"/>
      <c r="C59" s="154"/>
      <c r="D59" s="139"/>
      <c r="E59" s="139"/>
      <c r="F59" s="154"/>
      <c r="G59" s="139"/>
      <c r="I59" s="156"/>
      <c r="J59" s="156"/>
      <c r="K59" s="156"/>
      <c r="L59" s="156"/>
    </row>
    <row r="60" spans="1:23" ht="15">
      <c r="B60" s="139"/>
      <c r="C60" s="139"/>
      <c r="D60" s="139"/>
      <c r="E60" s="154"/>
      <c r="F60" s="154"/>
      <c r="G60" s="154"/>
      <c r="I60" s="156"/>
      <c r="J60" s="156"/>
      <c r="K60" s="156"/>
      <c r="L60" s="156"/>
    </row>
    <row r="61" spans="1:23" ht="15">
      <c r="B61" s="139"/>
      <c r="C61" s="154"/>
      <c r="D61" s="139"/>
      <c r="E61" s="154"/>
      <c r="F61" s="139"/>
      <c r="G61" s="139"/>
      <c r="H61" s="139"/>
      <c r="I61" s="157"/>
      <c r="J61" s="157"/>
      <c r="K61" s="157"/>
      <c r="L61" s="157"/>
    </row>
    <row r="62" spans="1:23" ht="15">
      <c r="B62" s="139"/>
      <c r="C62" s="139"/>
      <c r="D62" s="139"/>
      <c r="E62" s="158"/>
      <c r="F62" s="154"/>
      <c r="G62" s="154"/>
      <c r="I62" s="157"/>
      <c r="J62" s="156"/>
      <c r="K62" s="157"/>
      <c r="L62" s="156"/>
    </row>
    <row r="63" spans="1:23" ht="15">
      <c r="B63" s="139"/>
      <c r="C63" s="154"/>
      <c r="D63" s="159"/>
      <c r="E63" s="154"/>
      <c r="F63" s="139"/>
      <c r="G63" s="139"/>
      <c r="I63" s="156"/>
      <c r="J63" s="156"/>
      <c r="K63" s="156"/>
      <c r="L63" s="156"/>
    </row>
    <row r="64" spans="1:23" ht="15">
      <c r="B64" s="139"/>
      <c r="C64" s="139"/>
      <c r="D64" s="159"/>
      <c r="E64" s="154"/>
      <c r="F64" s="154"/>
      <c r="G64" s="154"/>
      <c r="I64" s="156"/>
      <c r="J64" s="157"/>
      <c r="K64" s="157"/>
      <c r="L64" s="157"/>
    </row>
    <row r="65" spans="2:12" ht="15">
      <c r="B65" s="139"/>
      <c r="C65" s="139"/>
      <c r="D65" s="159"/>
      <c r="E65" s="139"/>
      <c r="F65" s="139"/>
      <c r="G65" s="139"/>
      <c r="I65" s="160"/>
      <c r="J65" s="156"/>
      <c r="K65" s="157"/>
      <c r="L65" s="156"/>
    </row>
    <row r="66" spans="2:12" ht="15">
      <c r="B66" s="139"/>
      <c r="C66" s="139"/>
      <c r="D66" s="159"/>
      <c r="E66" s="139"/>
      <c r="F66" s="139"/>
      <c r="G66" s="139"/>
      <c r="I66" s="156"/>
      <c r="J66" s="157"/>
      <c r="K66" s="157"/>
      <c r="L66" s="157"/>
    </row>
    <row r="67" spans="2:12" ht="15">
      <c r="D67" s="153"/>
      <c r="F67" s="139"/>
      <c r="I67" s="156"/>
      <c r="J67" s="156"/>
      <c r="K67" s="157"/>
      <c r="L67" s="155"/>
    </row>
    <row r="68" spans="2:12" ht="15">
      <c r="I68" s="157"/>
      <c r="J68" s="157"/>
      <c r="K68" s="157"/>
      <c r="L68" s="155"/>
    </row>
    <row r="69" spans="2:12" ht="15">
      <c r="I69" s="157"/>
      <c r="J69" s="157"/>
      <c r="K69" s="157"/>
      <c r="L69" s="155"/>
    </row>
    <row r="70" spans="2:12" ht="15">
      <c r="I70" s="155"/>
      <c r="J70" s="157"/>
      <c r="K70" s="157"/>
      <c r="L70" s="155"/>
    </row>
  </sheetData>
  <pageMargins left="0.66700000000000004" right="0.66700000000000004" top="0.66700000000000004" bottom="0.72" header="0" footer="0"/>
  <pageSetup firstPageNumber="43" orientation="portrait" useFirstPageNumber="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T65"/>
  <sheetViews>
    <sheetView showGridLines="0" zoomScaleNormal="100" workbookViewId="0">
      <selection activeCell="X21" sqref="X21"/>
    </sheetView>
  </sheetViews>
  <sheetFormatPr defaultColWidth="9.7109375" defaultRowHeight="12"/>
  <cols>
    <col min="1" max="1" width="4.5703125" customWidth="1"/>
    <col min="2" max="3" width="7.7109375" customWidth="1"/>
    <col min="4" max="4" width="1.7109375" customWidth="1"/>
    <col min="5" max="6" width="7.7109375" customWidth="1"/>
    <col min="7" max="7" width="1.7109375" customWidth="1"/>
    <col min="8" max="8" width="6.7109375" customWidth="1"/>
    <col min="9" max="9" width="7.7109375" customWidth="1"/>
    <col min="10" max="10" width="1.7109375" customWidth="1"/>
    <col min="11" max="11" width="6.7109375" customWidth="1"/>
    <col min="12" max="12" width="7.7109375" customWidth="1"/>
    <col min="13" max="13" width="1.7109375" customWidth="1"/>
    <col min="14" max="14" width="6.7109375" customWidth="1"/>
    <col min="15" max="15" width="7.7109375" customWidth="1"/>
    <col min="16" max="16" width="1.7109375" customWidth="1"/>
    <col min="17" max="17" width="6.7109375" customWidth="1"/>
    <col min="18" max="18" width="7.7109375" customWidth="1"/>
    <col min="19" max="19" width="15" customWidth="1"/>
  </cols>
  <sheetData>
    <row r="1" spans="1:18">
      <c r="A1" s="1" t="s">
        <v>120</v>
      </c>
      <c r="B1" s="2"/>
      <c r="C1" s="2"/>
      <c r="D1" s="2"/>
      <c r="E1" s="2"/>
      <c r="F1" s="2"/>
      <c r="G1" s="2"/>
      <c r="H1" s="2"/>
      <c r="I1" s="2"/>
      <c r="J1" s="2"/>
      <c r="K1" s="2"/>
      <c r="L1" s="2"/>
      <c r="M1" s="2"/>
      <c r="N1" s="2"/>
      <c r="O1" s="2"/>
      <c r="P1" s="2"/>
      <c r="Q1" s="2"/>
      <c r="R1" s="2"/>
    </row>
    <row r="2" spans="1:18">
      <c r="A2" s="4"/>
      <c r="B2" s="35" t="s">
        <v>6</v>
      </c>
      <c r="C2" s="35"/>
      <c r="D2" s="4"/>
      <c r="E2" s="35" t="s">
        <v>121</v>
      </c>
      <c r="F2" s="35"/>
      <c r="G2" s="4"/>
      <c r="H2" s="35" t="s">
        <v>9</v>
      </c>
      <c r="I2" s="35"/>
      <c r="J2" s="4"/>
      <c r="K2" s="35" t="s">
        <v>7</v>
      </c>
      <c r="L2" s="35"/>
      <c r="M2" s="4"/>
      <c r="N2" s="560" t="s">
        <v>122</v>
      </c>
      <c r="O2" s="560"/>
      <c r="P2" s="4"/>
      <c r="Q2" s="561" t="s">
        <v>123</v>
      </c>
      <c r="R2" s="561"/>
    </row>
    <row r="3" spans="1:18">
      <c r="A3" s="6" t="s">
        <v>2</v>
      </c>
      <c r="B3" s="6" t="s">
        <v>124</v>
      </c>
      <c r="C3" s="6" t="s">
        <v>125</v>
      </c>
      <c r="D3" s="2"/>
      <c r="E3" s="6" t="s">
        <v>124</v>
      </c>
      <c r="F3" s="6" t="s">
        <v>125</v>
      </c>
      <c r="G3" s="2"/>
      <c r="H3" s="6" t="s">
        <v>124</v>
      </c>
      <c r="I3" s="6" t="s">
        <v>125</v>
      </c>
      <c r="J3" s="2"/>
      <c r="K3" s="6" t="s">
        <v>124</v>
      </c>
      <c r="L3" s="6" t="s">
        <v>125</v>
      </c>
      <c r="M3" s="2"/>
      <c r="N3" s="6" t="s">
        <v>124</v>
      </c>
      <c r="O3" s="6" t="s">
        <v>126</v>
      </c>
      <c r="P3" s="2"/>
      <c r="Q3" s="6" t="s">
        <v>124</v>
      </c>
      <c r="R3" s="6" t="s">
        <v>125</v>
      </c>
    </row>
    <row r="4" spans="1:18" ht="3.95" customHeight="1">
      <c r="A4" s="8"/>
      <c r="B4" s="8"/>
      <c r="C4" s="8"/>
      <c r="D4" s="7"/>
      <c r="E4" s="8"/>
      <c r="F4" s="8"/>
      <c r="G4" s="7"/>
      <c r="H4" s="8"/>
      <c r="I4" s="8"/>
      <c r="J4" s="7"/>
      <c r="K4" s="8"/>
      <c r="L4" s="8"/>
      <c r="M4" s="7"/>
      <c r="N4" s="8"/>
      <c r="O4" s="8"/>
      <c r="P4" s="7"/>
      <c r="Q4" s="8"/>
      <c r="R4" s="8"/>
    </row>
    <row r="5" spans="1:18" ht="12" customHeight="1">
      <c r="A5" s="4"/>
      <c r="B5" s="89" t="s">
        <v>127</v>
      </c>
      <c r="C5" s="89" t="s">
        <v>128</v>
      </c>
      <c r="D5" s="161"/>
      <c r="E5" s="89" t="s">
        <v>127</v>
      </c>
      <c r="F5" s="89" t="s">
        <v>128</v>
      </c>
      <c r="G5" s="161"/>
      <c r="H5" s="89" t="s">
        <v>127</v>
      </c>
      <c r="I5" s="89" t="s">
        <v>128</v>
      </c>
      <c r="J5" s="161"/>
      <c r="K5" s="89" t="s">
        <v>127</v>
      </c>
      <c r="L5" s="89" t="s">
        <v>128</v>
      </c>
      <c r="M5" s="161"/>
      <c r="N5" s="89" t="s">
        <v>127</v>
      </c>
      <c r="O5" s="89" t="s">
        <v>128</v>
      </c>
      <c r="P5" s="161"/>
      <c r="Q5" s="89" t="s">
        <v>127</v>
      </c>
      <c r="R5" s="89" t="s">
        <v>128</v>
      </c>
    </row>
    <row r="6" spans="1:18" ht="3" customHeight="1">
      <c r="A6" s="4"/>
      <c r="B6" s="4"/>
      <c r="C6" s="4"/>
      <c r="D6" s="4"/>
      <c r="E6" s="4"/>
      <c r="F6" s="4"/>
      <c r="G6" s="4"/>
      <c r="H6" s="4"/>
      <c r="I6" s="4"/>
      <c r="J6" s="4"/>
      <c r="K6" s="4"/>
      <c r="L6" s="4"/>
      <c r="M6" s="4"/>
      <c r="N6" s="4"/>
      <c r="O6" s="4"/>
      <c r="P6" s="4"/>
      <c r="Q6" s="4"/>
      <c r="R6" s="4"/>
    </row>
    <row r="7" spans="1:18" ht="10.15" customHeight="1">
      <c r="A7" s="5">
        <v>1980</v>
      </c>
      <c r="B7" s="162">
        <v>1202.4000000000001</v>
      </c>
      <c r="C7" s="163">
        <v>97.4</v>
      </c>
      <c r="D7" s="4"/>
      <c r="E7" s="162">
        <v>2136.9</v>
      </c>
      <c r="F7" s="163">
        <v>73.7</v>
      </c>
      <c r="G7" s="4"/>
      <c r="H7" s="162">
        <v>167.5</v>
      </c>
      <c r="I7" s="163">
        <v>112</v>
      </c>
      <c r="J7" s="4"/>
      <c r="K7" s="162">
        <v>194.7</v>
      </c>
      <c r="L7" s="163">
        <v>78.7</v>
      </c>
      <c r="M7" s="4"/>
      <c r="N7" s="164" t="s">
        <v>116</v>
      </c>
      <c r="O7" s="164" t="s">
        <v>116</v>
      </c>
      <c r="P7" s="4"/>
      <c r="Q7" s="162">
        <v>164.8</v>
      </c>
      <c r="R7" s="163">
        <v>91</v>
      </c>
    </row>
    <row r="8" spans="1:18" ht="10.15" customHeight="1">
      <c r="A8" s="5">
        <v>1981</v>
      </c>
      <c r="B8" s="162">
        <v>1002.4</v>
      </c>
      <c r="C8" s="163">
        <v>121</v>
      </c>
      <c r="D8" s="4"/>
      <c r="E8" s="162">
        <v>1798.4</v>
      </c>
      <c r="F8" s="163">
        <v>87.9</v>
      </c>
      <c r="G8" s="4"/>
      <c r="H8" s="162">
        <v>172.7</v>
      </c>
      <c r="I8" s="163">
        <v>160</v>
      </c>
      <c r="J8" s="4"/>
      <c r="K8" s="162">
        <v>190</v>
      </c>
      <c r="L8" s="163">
        <v>77.099999999999994</v>
      </c>
      <c r="M8" s="4"/>
      <c r="N8" s="164" t="s">
        <v>116</v>
      </c>
      <c r="O8" s="164" t="s">
        <v>116</v>
      </c>
      <c r="P8" s="4"/>
      <c r="Q8" s="162">
        <v>87.2</v>
      </c>
      <c r="R8" s="163">
        <v>109</v>
      </c>
    </row>
    <row r="9" spans="1:18" ht="10.15" customHeight="1">
      <c r="A9" s="5">
        <v>1982</v>
      </c>
      <c r="B9" s="162">
        <v>1248.5999999999999</v>
      </c>
      <c r="C9" s="163">
        <v>132</v>
      </c>
      <c r="D9" s="4"/>
      <c r="E9" s="162">
        <v>1807.8</v>
      </c>
      <c r="F9" s="163">
        <v>103</v>
      </c>
      <c r="G9" s="4"/>
      <c r="H9" s="162">
        <v>190.8</v>
      </c>
      <c r="I9" s="163">
        <v>143</v>
      </c>
      <c r="J9" s="4"/>
      <c r="K9" s="162">
        <v>209.9</v>
      </c>
      <c r="L9" s="163">
        <v>132</v>
      </c>
      <c r="M9" s="4"/>
      <c r="N9" s="164" t="s">
        <v>116</v>
      </c>
      <c r="O9" s="164" t="s">
        <v>116</v>
      </c>
      <c r="P9" s="4"/>
      <c r="Q9" s="162">
        <v>116.4</v>
      </c>
      <c r="R9" s="163">
        <v>123</v>
      </c>
    </row>
    <row r="10" spans="1:18" ht="10.15" customHeight="1">
      <c r="A10" s="5">
        <v>1983</v>
      </c>
      <c r="B10" s="162">
        <v>1204.4000000000001</v>
      </c>
      <c r="C10" s="163">
        <v>117</v>
      </c>
      <c r="D10" s="4"/>
      <c r="E10" s="162">
        <v>1984.7</v>
      </c>
      <c r="F10" s="163">
        <v>88.9</v>
      </c>
      <c r="G10" s="4"/>
      <c r="H10" s="162">
        <v>169.6</v>
      </c>
      <c r="I10" s="163">
        <v>161</v>
      </c>
      <c r="J10" s="4"/>
      <c r="K10" s="162">
        <v>283.3</v>
      </c>
      <c r="L10" s="163">
        <v>106</v>
      </c>
      <c r="M10" s="4"/>
      <c r="N10" s="164" t="s">
        <v>116</v>
      </c>
      <c r="O10" s="164" t="s">
        <v>116</v>
      </c>
      <c r="P10" s="4"/>
      <c r="Q10" s="162">
        <v>95.4</v>
      </c>
      <c r="R10" s="163">
        <v>116</v>
      </c>
    </row>
    <row r="11" spans="1:18" ht="10.15" customHeight="1">
      <c r="A11" s="5">
        <v>1984</v>
      </c>
      <c r="B11" s="162">
        <v>1176.7</v>
      </c>
      <c r="C11" s="163">
        <v>137</v>
      </c>
      <c r="D11" s="4"/>
      <c r="E11" s="162">
        <v>1888.8</v>
      </c>
      <c r="F11" s="163">
        <v>88.2</v>
      </c>
      <c r="G11" s="4"/>
      <c r="H11" s="162">
        <v>198.1</v>
      </c>
      <c r="I11" s="163">
        <v>151</v>
      </c>
      <c r="J11" s="4"/>
      <c r="K11" s="162">
        <v>288.60000000000002</v>
      </c>
      <c r="L11" s="163">
        <v>123</v>
      </c>
      <c r="M11" s="4"/>
      <c r="N11" s="164" t="s">
        <v>116</v>
      </c>
      <c r="O11" s="164" t="s">
        <v>116</v>
      </c>
      <c r="P11" s="4"/>
      <c r="Q11" s="162">
        <v>102.3</v>
      </c>
      <c r="R11" s="163">
        <v>133</v>
      </c>
    </row>
    <row r="12" spans="1:18" ht="10.15" customHeight="1">
      <c r="A12" s="5">
        <v>1985</v>
      </c>
      <c r="B12" s="162">
        <v>1255.4000000000001</v>
      </c>
      <c r="C12" s="163">
        <v>132</v>
      </c>
      <c r="D12" s="4"/>
      <c r="E12" s="162">
        <v>1839.1</v>
      </c>
      <c r="F12" s="163">
        <v>74.599999999999994</v>
      </c>
      <c r="G12" s="4"/>
      <c r="H12" s="162">
        <v>194.3</v>
      </c>
      <c r="I12" s="163">
        <v>139</v>
      </c>
      <c r="J12" s="4"/>
      <c r="K12" s="162">
        <v>242.4</v>
      </c>
      <c r="L12" s="163">
        <v>132</v>
      </c>
      <c r="M12" s="4"/>
      <c r="N12" s="164" t="s">
        <v>116</v>
      </c>
      <c r="O12" s="164" t="s">
        <v>116</v>
      </c>
      <c r="P12" s="4"/>
      <c r="Q12" s="162">
        <v>73.900000000000006</v>
      </c>
      <c r="R12" s="163">
        <v>117</v>
      </c>
    </row>
    <row r="13" spans="1:18" ht="3" customHeight="1">
      <c r="A13" s="5"/>
      <c r="B13" s="162"/>
      <c r="C13" s="163"/>
      <c r="D13" s="4"/>
      <c r="E13" s="162"/>
      <c r="F13" s="163"/>
      <c r="G13" s="4"/>
      <c r="H13" s="162"/>
      <c r="I13" s="163"/>
      <c r="J13" s="4"/>
      <c r="K13" s="162"/>
      <c r="L13" s="163"/>
      <c r="M13" s="4"/>
      <c r="N13" s="164" t="s">
        <v>116</v>
      </c>
      <c r="O13" s="164" t="s">
        <v>116</v>
      </c>
      <c r="P13" s="4"/>
      <c r="Q13" s="162"/>
      <c r="R13" s="163"/>
    </row>
    <row r="14" spans="1:18" ht="10.15" customHeight="1">
      <c r="A14" s="5">
        <v>1986</v>
      </c>
      <c r="B14" s="162">
        <v>1179</v>
      </c>
      <c r="C14" s="163">
        <v>132</v>
      </c>
      <c r="D14" s="4"/>
      <c r="E14" s="162">
        <v>1643.1</v>
      </c>
      <c r="F14" s="163">
        <v>96.5</v>
      </c>
      <c r="G14" s="4"/>
      <c r="H14" s="162">
        <v>257.3</v>
      </c>
      <c r="I14" s="163">
        <v>150</v>
      </c>
      <c r="J14" s="4"/>
      <c r="K14" s="162">
        <v>199.4</v>
      </c>
      <c r="L14" s="163">
        <v>123</v>
      </c>
      <c r="M14" s="4"/>
      <c r="N14" s="164" t="s">
        <v>116</v>
      </c>
      <c r="O14" s="164" t="s">
        <v>116</v>
      </c>
      <c r="P14" s="4"/>
      <c r="Q14" s="162">
        <v>90.9</v>
      </c>
      <c r="R14" s="163">
        <v>125</v>
      </c>
    </row>
    <row r="15" spans="1:18" ht="10.15" customHeight="1">
      <c r="A15" s="5">
        <v>1987</v>
      </c>
      <c r="B15" s="162">
        <v>1305.8</v>
      </c>
      <c r="C15" s="163">
        <v>118</v>
      </c>
      <c r="D15" s="4"/>
      <c r="E15" s="162">
        <v>2928.8</v>
      </c>
      <c r="F15" s="163">
        <v>57.8</v>
      </c>
      <c r="G15" s="4"/>
      <c r="H15" s="162">
        <v>249.1</v>
      </c>
      <c r="I15" s="163">
        <v>132</v>
      </c>
      <c r="J15" s="4"/>
      <c r="K15" s="162">
        <v>283.8</v>
      </c>
      <c r="L15" s="163">
        <v>67.7</v>
      </c>
      <c r="M15" s="4"/>
      <c r="N15" s="164" t="s">
        <v>116</v>
      </c>
      <c r="O15" s="164" t="s">
        <v>116</v>
      </c>
      <c r="P15" s="4"/>
      <c r="Q15" s="162">
        <v>73.7</v>
      </c>
      <c r="R15" s="163">
        <v>99.9</v>
      </c>
    </row>
    <row r="16" spans="1:18" ht="10.15" customHeight="1">
      <c r="A16" s="5">
        <v>1988</v>
      </c>
      <c r="B16" s="162">
        <v>1399.1</v>
      </c>
      <c r="C16" s="163">
        <v>152</v>
      </c>
      <c r="D16" s="4"/>
      <c r="E16" s="162">
        <v>1823.6</v>
      </c>
      <c r="F16" s="163">
        <v>95.7</v>
      </c>
      <c r="G16" s="4"/>
      <c r="H16" s="162">
        <v>265.7</v>
      </c>
      <c r="I16" s="163">
        <v>164</v>
      </c>
      <c r="J16" s="4"/>
      <c r="K16" s="162">
        <v>285</v>
      </c>
      <c r="L16" s="163">
        <v>106</v>
      </c>
      <c r="M16" s="4"/>
      <c r="N16" s="164" t="s">
        <v>116</v>
      </c>
      <c r="O16" s="164" t="s">
        <v>116</v>
      </c>
      <c r="P16" s="4"/>
      <c r="Q16" s="162">
        <v>66.7</v>
      </c>
      <c r="R16" s="163">
        <v>131</v>
      </c>
    </row>
    <row r="17" spans="1:19" ht="10.15" customHeight="1">
      <c r="A17" s="5">
        <v>1989</v>
      </c>
      <c r="B17" s="162">
        <v>1320.4</v>
      </c>
      <c r="C17" s="163">
        <v>141</v>
      </c>
      <c r="D17" s="4"/>
      <c r="E17" s="162">
        <v>2068.1</v>
      </c>
      <c r="F17" s="163">
        <v>78.7</v>
      </c>
      <c r="G17" s="4"/>
      <c r="H17" s="162">
        <v>321.5</v>
      </c>
      <c r="I17" s="163">
        <v>158</v>
      </c>
      <c r="J17" s="4"/>
      <c r="K17" s="162">
        <v>282.39999999999998</v>
      </c>
      <c r="L17" s="163">
        <v>95.2</v>
      </c>
      <c r="M17" s="4"/>
      <c r="N17" s="164" t="s">
        <v>116</v>
      </c>
      <c r="O17" s="164" t="s">
        <v>116</v>
      </c>
      <c r="P17" s="4"/>
      <c r="Q17" s="162">
        <v>56.7</v>
      </c>
      <c r="R17" s="163">
        <v>134</v>
      </c>
    </row>
    <row r="18" spans="1:19" ht="10.15" customHeight="1">
      <c r="A18" s="5">
        <v>1990</v>
      </c>
      <c r="B18" s="162">
        <v>1378.3</v>
      </c>
      <c r="C18" s="163">
        <v>169</v>
      </c>
      <c r="D18" s="4"/>
      <c r="E18" s="162">
        <v>2076.8000000000002</v>
      </c>
      <c r="F18" s="163">
        <v>124</v>
      </c>
      <c r="G18" s="4"/>
      <c r="H18" s="162">
        <v>303.8</v>
      </c>
      <c r="I18" s="163">
        <v>172</v>
      </c>
      <c r="J18" s="4"/>
      <c r="K18" s="162">
        <v>270.3</v>
      </c>
      <c r="L18" s="163">
        <v>125</v>
      </c>
      <c r="M18" s="4"/>
      <c r="N18" s="164" t="s">
        <v>116</v>
      </c>
      <c r="O18" s="164" t="s">
        <v>116</v>
      </c>
      <c r="P18" s="4"/>
      <c r="Q18" s="162">
        <v>74</v>
      </c>
      <c r="R18" s="163">
        <v>149</v>
      </c>
    </row>
    <row r="19" spans="1:19" ht="10.15" customHeight="1">
      <c r="A19" s="5">
        <v>1991</v>
      </c>
      <c r="B19" s="162">
        <v>1311.1</v>
      </c>
      <c r="C19" s="163">
        <v>173</v>
      </c>
      <c r="D19" s="4"/>
      <c r="E19" s="162">
        <v>2193.6</v>
      </c>
      <c r="F19" s="163">
        <v>164</v>
      </c>
      <c r="G19" s="4"/>
      <c r="H19" s="162">
        <v>286.39999999999998</v>
      </c>
      <c r="I19" s="163">
        <v>196</v>
      </c>
      <c r="J19" s="4"/>
      <c r="K19" s="162">
        <v>299.2</v>
      </c>
      <c r="L19" s="163">
        <v>193</v>
      </c>
      <c r="M19" s="4"/>
      <c r="N19" s="164" t="s">
        <v>116</v>
      </c>
      <c r="O19" s="164" t="s">
        <v>116</v>
      </c>
      <c r="P19" s="4"/>
      <c r="Q19" s="162">
        <v>99.5</v>
      </c>
      <c r="R19" s="163">
        <v>144</v>
      </c>
    </row>
    <row r="20" spans="1:19" ht="3" customHeight="1">
      <c r="A20" s="5"/>
      <c r="B20" s="162"/>
      <c r="C20" s="163"/>
      <c r="D20" s="4"/>
      <c r="E20" s="162"/>
      <c r="F20" s="163"/>
      <c r="G20" s="4"/>
      <c r="H20" s="162"/>
      <c r="I20" s="163"/>
      <c r="J20" s="4"/>
      <c r="K20" s="162"/>
      <c r="L20" s="163"/>
      <c r="M20" s="4"/>
      <c r="N20" s="164" t="s">
        <v>116</v>
      </c>
      <c r="O20" s="164" t="s">
        <v>116</v>
      </c>
      <c r="P20" s="4"/>
      <c r="Q20" s="162"/>
      <c r="R20" s="163"/>
    </row>
    <row r="21" spans="1:19" ht="10.15" customHeight="1">
      <c r="A21" s="5">
        <v>1992</v>
      </c>
      <c r="B21" s="162">
        <v>1498.1</v>
      </c>
      <c r="C21" s="163">
        <v>148</v>
      </c>
      <c r="D21" s="4"/>
      <c r="E21" s="162">
        <v>2472</v>
      </c>
      <c r="F21" s="163">
        <v>114</v>
      </c>
      <c r="G21" s="4"/>
      <c r="H21" s="162">
        <v>246.6</v>
      </c>
      <c r="I21" s="163">
        <v>165</v>
      </c>
      <c r="J21" s="4"/>
      <c r="K21" s="162">
        <v>324.2</v>
      </c>
      <c r="L21" s="163">
        <v>139</v>
      </c>
      <c r="M21" s="4"/>
      <c r="N21" s="164" t="s">
        <v>116</v>
      </c>
      <c r="O21" s="164" t="s">
        <v>116</v>
      </c>
      <c r="P21" s="4"/>
      <c r="Q21" s="162">
        <v>155.4</v>
      </c>
      <c r="R21" s="163">
        <v>124</v>
      </c>
    </row>
    <row r="22" spans="1:19" ht="10.15" customHeight="1">
      <c r="A22" s="5">
        <v>1993</v>
      </c>
      <c r="B22" s="162">
        <v>1334.8</v>
      </c>
      <c r="C22" s="163">
        <v>137</v>
      </c>
      <c r="D22" s="4"/>
      <c r="E22" s="162">
        <v>2382.3000000000002</v>
      </c>
      <c r="F22" s="163">
        <v>81</v>
      </c>
      <c r="G22" s="4"/>
      <c r="H22" s="162">
        <v>281.5</v>
      </c>
      <c r="I22" s="163">
        <v>163</v>
      </c>
      <c r="J22" s="4"/>
      <c r="K22" s="162">
        <v>366.4</v>
      </c>
      <c r="L22" s="163">
        <v>110</v>
      </c>
      <c r="M22" s="4"/>
      <c r="N22" s="164" t="s">
        <v>116</v>
      </c>
      <c r="O22" s="164" t="s">
        <v>116</v>
      </c>
      <c r="P22" s="4"/>
      <c r="Q22" s="162">
        <v>85</v>
      </c>
      <c r="R22" s="163">
        <v>119</v>
      </c>
    </row>
    <row r="23" spans="1:19" ht="10.15" customHeight="1">
      <c r="A23" s="5">
        <v>1994</v>
      </c>
      <c r="B23" s="162">
        <v>1405.7</v>
      </c>
      <c r="C23" s="163">
        <v>147</v>
      </c>
      <c r="D23" s="4"/>
      <c r="E23" s="162">
        <v>2706</v>
      </c>
      <c r="F23" s="163">
        <v>94.1</v>
      </c>
      <c r="G23" s="4"/>
      <c r="H23" s="162">
        <v>304.39999999999998</v>
      </c>
      <c r="I23" s="163">
        <v>149</v>
      </c>
      <c r="J23" s="4"/>
      <c r="K23" s="162">
        <v>414.6</v>
      </c>
      <c r="L23" s="163">
        <v>95</v>
      </c>
      <c r="M23" s="4"/>
      <c r="N23" s="164" t="s">
        <v>116</v>
      </c>
      <c r="O23" s="164" t="s">
        <v>116</v>
      </c>
      <c r="P23" s="4"/>
      <c r="Q23" s="162">
        <v>133.30000000000001</v>
      </c>
      <c r="R23" s="163">
        <v>131</v>
      </c>
    </row>
    <row r="24" spans="1:19" ht="10.15" customHeight="1">
      <c r="A24" s="8">
        <v>1995</v>
      </c>
      <c r="B24" s="165">
        <v>1291</v>
      </c>
      <c r="C24" s="166">
        <v>157</v>
      </c>
      <c r="D24" s="7"/>
      <c r="E24" s="165">
        <v>2536</v>
      </c>
      <c r="F24" s="166">
        <v>153</v>
      </c>
      <c r="G24" s="7"/>
      <c r="H24" s="165">
        <v>304.89999999999998</v>
      </c>
      <c r="I24" s="166">
        <v>185</v>
      </c>
      <c r="J24" s="7"/>
      <c r="K24" s="165">
        <v>333.7</v>
      </c>
      <c r="L24" s="166">
        <v>191</v>
      </c>
      <c r="M24" s="7"/>
      <c r="N24" s="164" t="s">
        <v>116</v>
      </c>
      <c r="O24" s="164" t="s">
        <v>116</v>
      </c>
      <c r="P24" s="7"/>
      <c r="Q24" s="165">
        <v>78.099999999999994</v>
      </c>
      <c r="R24" s="166">
        <v>121</v>
      </c>
      <c r="S24" s="167"/>
    </row>
    <row r="25" spans="1:19" ht="10.15" customHeight="1">
      <c r="A25" s="8">
        <v>1996</v>
      </c>
      <c r="B25" s="165">
        <v>1294.2</v>
      </c>
      <c r="C25" s="166">
        <v>200</v>
      </c>
      <c r="D25" s="7"/>
      <c r="E25" s="165">
        <v>2183.1999999999998</v>
      </c>
      <c r="F25" s="166">
        <v>147</v>
      </c>
      <c r="G25" s="7"/>
      <c r="H25" s="165">
        <v>267.8</v>
      </c>
      <c r="I25" s="166">
        <v>226</v>
      </c>
      <c r="J25" s="7"/>
      <c r="K25" s="165">
        <v>316.60000000000002</v>
      </c>
      <c r="L25" s="166">
        <v>172</v>
      </c>
      <c r="M25" s="7"/>
      <c r="N25" s="164" t="s">
        <v>116</v>
      </c>
      <c r="O25" s="164" t="s">
        <v>116</v>
      </c>
      <c r="P25" s="7"/>
      <c r="Q25" s="165">
        <v>61.3</v>
      </c>
      <c r="R25" s="166">
        <v>178</v>
      </c>
      <c r="S25" s="167"/>
    </row>
    <row r="26" spans="1:19" ht="10.15" customHeight="1">
      <c r="A26" s="8">
        <v>1997</v>
      </c>
      <c r="B26" s="165">
        <v>1498.8</v>
      </c>
      <c r="C26" s="166">
        <v>172</v>
      </c>
      <c r="D26" s="7"/>
      <c r="E26" s="165">
        <v>2145.1</v>
      </c>
      <c r="F26" s="166">
        <v>92</v>
      </c>
      <c r="G26" s="7"/>
      <c r="H26" s="165">
        <v>349</v>
      </c>
      <c r="I26" s="166">
        <v>185</v>
      </c>
      <c r="J26" s="7"/>
      <c r="K26" s="165">
        <v>267</v>
      </c>
      <c r="L26" s="166">
        <v>107</v>
      </c>
      <c r="M26" s="7"/>
      <c r="N26" s="164" t="s">
        <v>116</v>
      </c>
      <c r="O26" s="164" t="s">
        <v>116</v>
      </c>
      <c r="P26" s="7"/>
      <c r="Q26" s="165">
        <v>179.9</v>
      </c>
      <c r="R26" s="166">
        <v>159</v>
      </c>
      <c r="S26" s="167"/>
    </row>
    <row r="27" spans="1:19" ht="3" customHeight="1">
      <c r="A27" s="8"/>
      <c r="B27" s="165"/>
      <c r="C27" s="166"/>
      <c r="D27" s="7"/>
      <c r="E27" s="165"/>
      <c r="F27" s="166"/>
      <c r="G27" s="7"/>
      <c r="H27" s="165"/>
      <c r="I27" s="166"/>
      <c r="J27" s="7"/>
      <c r="K27" s="165"/>
      <c r="L27" s="166"/>
      <c r="M27" s="7"/>
      <c r="N27" s="164" t="s">
        <v>116</v>
      </c>
      <c r="O27" s="164" t="s">
        <v>116</v>
      </c>
      <c r="P27" s="7"/>
      <c r="Q27" s="165"/>
      <c r="R27" s="166"/>
      <c r="S27" s="167"/>
    </row>
    <row r="28" spans="1:19" ht="10.15" customHeight="1">
      <c r="A28" s="8">
        <v>1998</v>
      </c>
      <c r="B28" s="165">
        <v>1173.8</v>
      </c>
      <c r="C28" s="166">
        <v>164</v>
      </c>
      <c r="D28" s="7"/>
      <c r="E28" s="165">
        <v>2485.1999999999998</v>
      </c>
      <c r="F28" s="166">
        <v>57.7</v>
      </c>
      <c r="G28" s="7"/>
      <c r="H28" s="165">
        <v>266</v>
      </c>
      <c r="I28" s="166">
        <v>146</v>
      </c>
      <c r="J28" s="7"/>
      <c r="K28" s="165">
        <v>329.9</v>
      </c>
      <c r="L28" s="166">
        <v>75.5</v>
      </c>
      <c r="M28" s="7"/>
      <c r="N28" s="164" t="s">
        <v>116</v>
      </c>
      <c r="O28" s="164" t="s">
        <v>116</v>
      </c>
      <c r="P28" s="7"/>
      <c r="Q28" s="165">
        <v>95.1</v>
      </c>
      <c r="R28" s="166">
        <v>145</v>
      </c>
      <c r="S28" s="167"/>
    </row>
    <row r="29" spans="1:19" ht="10.15" customHeight="1">
      <c r="A29" s="8">
        <v>1999</v>
      </c>
      <c r="B29" s="165">
        <v>1318.6</v>
      </c>
      <c r="C29" s="166">
        <v>155</v>
      </c>
      <c r="D29" s="7"/>
      <c r="E29" s="165">
        <v>2472.8000000000002</v>
      </c>
      <c r="F29" s="166">
        <v>109</v>
      </c>
      <c r="G29" s="7"/>
      <c r="H29" s="165">
        <v>271.3</v>
      </c>
      <c r="I29" s="166">
        <v>158</v>
      </c>
      <c r="J29" s="7"/>
      <c r="K29" s="165">
        <v>263.2</v>
      </c>
      <c r="L29" s="166">
        <v>124</v>
      </c>
      <c r="M29" s="7"/>
      <c r="N29" s="164" t="s">
        <v>116</v>
      </c>
      <c r="O29" s="164" t="s">
        <v>116</v>
      </c>
      <c r="P29" s="7"/>
      <c r="Q29" s="165">
        <v>125.8</v>
      </c>
      <c r="R29" s="166">
        <v>163</v>
      </c>
      <c r="S29" s="167"/>
    </row>
    <row r="30" spans="1:19" ht="10.15" customHeight="1">
      <c r="A30" s="8">
        <v>2000</v>
      </c>
      <c r="B30" s="165">
        <v>1183.5999999999999</v>
      </c>
      <c r="C30" s="166">
        <v>147</v>
      </c>
      <c r="D30" s="7"/>
      <c r="E30" s="165">
        <v>2333.8000000000002</v>
      </c>
      <c r="F30" s="166">
        <v>75.099999999999994</v>
      </c>
      <c r="G30" s="7"/>
      <c r="H30" s="165">
        <v>195.9</v>
      </c>
      <c r="I30" s="166">
        <v>150</v>
      </c>
      <c r="J30" s="7"/>
      <c r="K30" s="165">
        <v>248.2</v>
      </c>
      <c r="L30" s="166">
        <v>71.2</v>
      </c>
      <c r="M30" s="7"/>
      <c r="N30" s="164" t="s">
        <v>116</v>
      </c>
      <c r="O30" s="164" t="s">
        <v>116</v>
      </c>
      <c r="P30" s="7"/>
      <c r="Q30" s="165">
        <v>92.8</v>
      </c>
      <c r="R30" s="166">
        <v>159</v>
      </c>
      <c r="S30" s="167"/>
    </row>
    <row r="31" spans="1:19" ht="10.15" customHeight="1">
      <c r="A31" s="8">
        <v>2001</v>
      </c>
      <c r="B31" s="165">
        <v>1257.2</v>
      </c>
      <c r="C31" s="166">
        <v>139</v>
      </c>
      <c r="D31" s="7"/>
      <c r="E31" s="165">
        <v>1944.5</v>
      </c>
      <c r="F31" s="166">
        <v>83.4</v>
      </c>
      <c r="G31" s="7"/>
      <c r="H31" s="165">
        <v>248.5</v>
      </c>
      <c r="I31" s="166">
        <v>139</v>
      </c>
      <c r="J31" s="7"/>
      <c r="K31" s="165">
        <v>221</v>
      </c>
      <c r="L31" s="166">
        <v>84.7</v>
      </c>
      <c r="M31" s="7"/>
      <c r="N31" s="164" t="s">
        <v>116</v>
      </c>
      <c r="O31" s="164" t="s">
        <v>116</v>
      </c>
      <c r="P31" s="7"/>
      <c r="Q31" s="165">
        <v>70.5</v>
      </c>
      <c r="R31" s="166">
        <v>153</v>
      </c>
      <c r="S31" s="167"/>
    </row>
    <row r="32" spans="1:19" ht="10.15" customHeight="1">
      <c r="A32" s="8">
        <v>2002</v>
      </c>
      <c r="B32" s="165">
        <v>1078.7</v>
      </c>
      <c r="C32" s="166">
        <v>161</v>
      </c>
      <c r="D32" s="7"/>
      <c r="E32" s="165">
        <v>1479.3</v>
      </c>
      <c r="F32" s="166">
        <v>104</v>
      </c>
      <c r="G32" s="7"/>
      <c r="H32" s="165">
        <v>191.7</v>
      </c>
      <c r="I32" s="166">
        <v>175</v>
      </c>
      <c r="J32" s="7"/>
      <c r="K32" s="165">
        <v>207.9</v>
      </c>
      <c r="L32" s="166">
        <v>108</v>
      </c>
      <c r="M32" s="7"/>
      <c r="N32" s="164" t="s">
        <v>116</v>
      </c>
      <c r="O32" s="164" t="s">
        <v>116</v>
      </c>
      <c r="P32" s="7"/>
      <c r="Q32" s="165">
        <v>50.5</v>
      </c>
      <c r="R32" s="166">
        <v>161</v>
      </c>
      <c r="S32" s="167"/>
    </row>
    <row r="33" spans="1:20" ht="10.15" customHeight="1">
      <c r="A33" s="8">
        <v>2003</v>
      </c>
      <c r="B33" s="165">
        <v>1235.0999999999999</v>
      </c>
      <c r="C33" s="166">
        <v>154</v>
      </c>
      <c r="D33" s="7"/>
      <c r="E33" s="165">
        <v>1433.5</v>
      </c>
      <c r="F33" s="166">
        <v>103</v>
      </c>
      <c r="G33" s="7"/>
      <c r="H33" s="165">
        <v>282.8</v>
      </c>
      <c r="I33" s="166">
        <v>173</v>
      </c>
      <c r="J33" s="7"/>
      <c r="K33" s="165">
        <v>182.2</v>
      </c>
      <c r="L33" s="166">
        <v>107</v>
      </c>
      <c r="M33" s="7"/>
      <c r="N33" s="164" t="s">
        <v>116</v>
      </c>
      <c r="O33" s="164" t="s">
        <v>116</v>
      </c>
      <c r="P33" s="7"/>
      <c r="Q33" s="165">
        <v>105.1</v>
      </c>
      <c r="R33" s="166">
        <v>153</v>
      </c>
      <c r="S33" s="167"/>
    </row>
    <row r="34" spans="1:20" ht="3" customHeight="1">
      <c r="A34" s="8"/>
      <c r="B34" s="165"/>
      <c r="C34" s="166"/>
      <c r="D34" s="7"/>
      <c r="E34" s="165"/>
      <c r="F34" s="166"/>
      <c r="G34" s="7"/>
      <c r="H34" s="165"/>
      <c r="I34" s="166"/>
      <c r="J34" s="7"/>
      <c r="K34" s="165"/>
      <c r="L34" s="166"/>
      <c r="M34" s="7"/>
      <c r="N34" s="164"/>
      <c r="O34" s="164"/>
      <c r="P34" s="7"/>
      <c r="Q34" s="165"/>
      <c r="R34" s="166"/>
      <c r="S34" s="167"/>
    </row>
    <row r="35" spans="1:20" ht="10.15" customHeight="1">
      <c r="A35" s="8">
        <v>2004</v>
      </c>
      <c r="B35" s="165">
        <v>1255.2</v>
      </c>
      <c r="C35" s="166">
        <v>149</v>
      </c>
      <c r="D35" s="7"/>
      <c r="E35" s="165">
        <v>1870</v>
      </c>
      <c r="F35" s="166">
        <v>70.400000000000006</v>
      </c>
      <c r="G35" s="7"/>
      <c r="H35" s="165">
        <v>255.8</v>
      </c>
      <c r="I35" s="166">
        <v>173</v>
      </c>
      <c r="J35" s="7"/>
      <c r="K35" s="165">
        <v>200.8</v>
      </c>
      <c r="L35" s="166">
        <v>73.599999999999994</v>
      </c>
      <c r="M35" s="7"/>
      <c r="N35" s="165">
        <v>54</v>
      </c>
      <c r="O35" s="166">
        <v>186</v>
      </c>
      <c r="P35" s="7"/>
      <c r="Q35" s="165">
        <v>78</v>
      </c>
      <c r="R35" s="166">
        <v>112</v>
      </c>
      <c r="S35" s="167"/>
    </row>
    <row r="36" spans="1:20" ht="10.15" customHeight="1">
      <c r="A36" s="8">
        <v>2005</v>
      </c>
      <c r="B36" s="165">
        <v>1163.8</v>
      </c>
      <c r="C36" s="166">
        <v>149</v>
      </c>
      <c r="D36" s="7"/>
      <c r="E36" s="165">
        <v>1694.8</v>
      </c>
      <c r="F36" s="166">
        <v>67.400000000000006</v>
      </c>
      <c r="G36" s="7"/>
      <c r="H36" s="165">
        <v>259.39999999999998</v>
      </c>
      <c r="I36" s="166">
        <v>134</v>
      </c>
      <c r="J36" s="7"/>
      <c r="K36" s="165">
        <v>191.1</v>
      </c>
      <c r="L36" s="166">
        <v>59.4</v>
      </c>
      <c r="M36" s="7"/>
      <c r="N36" s="165">
        <v>97.7</v>
      </c>
      <c r="O36" s="166">
        <v>229</v>
      </c>
      <c r="P36" s="7"/>
      <c r="Q36" s="165">
        <v>63.5</v>
      </c>
      <c r="R36" s="166">
        <v>160</v>
      </c>
      <c r="S36" s="167"/>
    </row>
    <row r="37" spans="1:20" ht="10.15" customHeight="1">
      <c r="A37" s="8">
        <v>2006</v>
      </c>
      <c r="B37" s="165">
        <v>1167.3</v>
      </c>
      <c r="C37" s="166">
        <v>158</v>
      </c>
      <c r="D37" s="7"/>
      <c r="E37" s="165">
        <v>1550.2</v>
      </c>
      <c r="F37" s="166">
        <v>102</v>
      </c>
      <c r="G37" s="7"/>
      <c r="H37" s="165">
        <v>271.8</v>
      </c>
      <c r="I37" s="166">
        <v>167</v>
      </c>
      <c r="J37" s="7"/>
      <c r="K37" s="165">
        <v>252.8</v>
      </c>
      <c r="L37" s="166">
        <v>61.9</v>
      </c>
      <c r="M37" s="7"/>
      <c r="N37" s="165">
        <v>118.2</v>
      </c>
      <c r="O37" s="166">
        <v>240</v>
      </c>
      <c r="P37" s="7"/>
      <c r="Q37" s="165">
        <v>61.4</v>
      </c>
      <c r="R37" s="166">
        <v>163</v>
      </c>
      <c r="S37" s="167"/>
    </row>
    <row r="38" spans="1:20" ht="10.15" customHeight="1">
      <c r="A38" s="8">
        <v>2007</v>
      </c>
      <c r="B38" s="165">
        <v>1091.2</v>
      </c>
      <c r="C38" s="166">
        <v>184</v>
      </c>
      <c r="D38" s="7"/>
      <c r="E38" s="165">
        <v>1257.3</v>
      </c>
      <c r="F38" s="166">
        <v>179</v>
      </c>
      <c r="G38" s="7"/>
      <c r="H38" s="165">
        <v>257.7</v>
      </c>
      <c r="I38" s="166">
        <v>238</v>
      </c>
      <c r="J38" s="7"/>
      <c r="K38" s="165">
        <v>203.7</v>
      </c>
      <c r="L38" s="166">
        <v>182</v>
      </c>
      <c r="M38" s="7"/>
      <c r="N38" s="165">
        <v>98.3</v>
      </c>
      <c r="O38" s="166">
        <v>286</v>
      </c>
      <c r="P38" s="7"/>
      <c r="Q38" s="165">
        <v>59.9</v>
      </c>
      <c r="R38" s="166">
        <v>189</v>
      </c>
      <c r="S38" s="167"/>
    </row>
    <row r="39" spans="1:20" ht="10.15" customHeight="1">
      <c r="A39" s="8">
        <v>2008</v>
      </c>
      <c r="B39" s="165">
        <v>1253.4000000000001</v>
      </c>
      <c r="C39" s="166">
        <v>240</v>
      </c>
      <c r="D39" s="7"/>
      <c r="E39" s="165">
        <v>1348.6</v>
      </c>
      <c r="F39" s="166">
        <v>140</v>
      </c>
      <c r="G39" s="7"/>
      <c r="H39" s="165">
        <v>211.2</v>
      </c>
      <c r="I39" s="166">
        <v>250</v>
      </c>
      <c r="J39" s="7"/>
      <c r="K39" s="165">
        <v>212.7</v>
      </c>
      <c r="L39" s="166">
        <v>75.599999999999994</v>
      </c>
      <c r="M39" s="7"/>
      <c r="N39" s="165">
        <v>127.8</v>
      </c>
      <c r="O39" s="166">
        <v>486</v>
      </c>
      <c r="P39" s="7"/>
      <c r="Q39" s="165">
        <v>112.1</v>
      </c>
      <c r="R39" s="166">
        <v>229</v>
      </c>
      <c r="S39" s="167"/>
    </row>
    <row r="40" spans="1:20" ht="10.15" customHeight="1">
      <c r="A40" s="8">
        <v>2009</v>
      </c>
      <c r="B40" s="165">
        <v>1158.2</v>
      </c>
      <c r="C40" s="166">
        <v>161</v>
      </c>
      <c r="D40" s="7"/>
      <c r="E40" s="165">
        <v>1389.4</v>
      </c>
      <c r="F40" s="166">
        <v>91.9</v>
      </c>
      <c r="G40" s="7"/>
      <c r="H40" s="165">
        <v>236.2</v>
      </c>
      <c r="I40" s="166">
        <v>154</v>
      </c>
      <c r="J40" s="7"/>
      <c r="K40" s="165">
        <v>161.19999999999999</v>
      </c>
      <c r="L40" s="166">
        <v>53</v>
      </c>
      <c r="M40" s="7"/>
      <c r="N40" s="165">
        <v>138.9</v>
      </c>
      <c r="O40" s="166">
        <v>325</v>
      </c>
      <c r="P40" s="7"/>
      <c r="Q40" s="165">
        <v>55.3</v>
      </c>
      <c r="R40" s="166">
        <v>163</v>
      </c>
      <c r="T40" s="468"/>
    </row>
    <row r="41" spans="1:20" ht="10.15" customHeight="1">
      <c r="A41" s="8">
        <v>2010</v>
      </c>
      <c r="B41" s="165">
        <v>1088.3</v>
      </c>
      <c r="C41" s="166">
        <v>207</v>
      </c>
      <c r="D41" s="7"/>
      <c r="E41" s="165">
        <v>1265.9000000000001</v>
      </c>
      <c r="F41" s="166">
        <v>149</v>
      </c>
      <c r="G41" s="7"/>
      <c r="H41" s="165">
        <v>206</v>
      </c>
      <c r="I41" s="166">
        <v>198</v>
      </c>
      <c r="J41" s="7"/>
      <c r="K41" s="165">
        <v>175.5</v>
      </c>
      <c r="L41" s="166">
        <v>143</v>
      </c>
      <c r="M41" s="7"/>
      <c r="N41" s="165">
        <v>146.4</v>
      </c>
      <c r="O41" s="166">
        <v>377</v>
      </c>
      <c r="P41" s="7"/>
      <c r="Q41" s="165">
        <v>74.099999999999994</v>
      </c>
      <c r="R41" s="166">
        <v>241</v>
      </c>
      <c r="S41" s="167"/>
      <c r="T41" s="468"/>
    </row>
    <row r="42" spans="1:20" ht="10.15" customHeight="1">
      <c r="A42" s="8">
        <v>2011</v>
      </c>
      <c r="B42" s="165">
        <v>1123.7</v>
      </c>
      <c r="C42" s="166">
        <v>230</v>
      </c>
      <c r="D42" s="7"/>
      <c r="E42" s="165">
        <v>1208.4000000000001</v>
      </c>
      <c r="F42" s="166">
        <v>198</v>
      </c>
      <c r="G42" s="7"/>
      <c r="H42" s="165">
        <v>190.5</v>
      </c>
      <c r="I42" s="166">
        <v>246</v>
      </c>
      <c r="J42" s="7"/>
      <c r="K42" s="165">
        <v>183.5</v>
      </c>
      <c r="L42" s="166">
        <v>214</v>
      </c>
      <c r="M42" s="7"/>
      <c r="N42" s="165">
        <v>238.4</v>
      </c>
      <c r="O42" s="166">
        <v>357</v>
      </c>
      <c r="P42" s="7"/>
      <c r="Q42" s="165">
        <v>71</v>
      </c>
      <c r="R42" s="166">
        <v>201</v>
      </c>
      <c r="S42" s="167"/>
      <c r="T42" s="468"/>
    </row>
    <row r="43" spans="1:20" ht="10.15" customHeight="1">
      <c r="A43" s="8">
        <v>2012</v>
      </c>
      <c r="B43" s="168">
        <v>748.9</v>
      </c>
      <c r="C43" s="166">
        <v>395</v>
      </c>
      <c r="D43" s="7"/>
      <c r="E43" s="168">
        <v>1112.0999999999999</v>
      </c>
      <c r="F43" s="169">
        <v>221</v>
      </c>
      <c r="G43" s="7"/>
      <c r="H43" s="170">
        <v>66.599999999999994</v>
      </c>
      <c r="I43" s="171">
        <v>328</v>
      </c>
      <c r="J43" s="7"/>
      <c r="K43" s="170">
        <v>223</v>
      </c>
      <c r="L43" s="171">
        <v>176</v>
      </c>
      <c r="M43" s="7"/>
      <c r="N43" s="170">
        <v>127.9</v>
      </c>
      <c r="O43" s="171">
        <v>302</v>
      </c>
      <c r="P43" s="7"/>
      <c r="Q43" s="28">
        <v>52.8</v>
      </c>
      <c r="R43" s="171">
        <v>243</v>
      </c>
      <c r="S43" s="167"/>
      <c r="T43" s="468"/>
    </row>
    <row r="44" spans="1:20" ht="10.15" customHeight="1">
      <c r="A44" s="8">
        <v>2013</v>
      </c>
      <c r="B44" s="168">
        <v>1311.2</v>
      </c>
      <c r="C44" s="166">
        <v>222</v>
      </c>
      <c r="D44" s="7"/>
      <c r="E44" s="168">
        <v>1530.9</v>
      </c>
      <c r="F44" s="169">
        <v>145</v>
      </c>
      <c r="G44" s="7"/>
      <c r="H44" s="170">
        <v>249.3</v>
      </c>
      <c r="I44" s="171">
        <v>233</v>
      </c>
      <c r="J44" s="7"/>
      <c r="K44" s="170">
        <v>161</v>
      </c>
      <c r="L44" s="171">
        <v>191</v>
      </c>
      <c r="M44" s="7"/>
      <c r="N44" s="170">
        <v>188.5</v>
      </c>
      <c r="O44" s="171">
        <v>383</v>
      </c>
      <c r="P44" s="7"/>
      <c r="Q44" s="28">
        <v>71.599999999999994</v>
      </c>
      <c r="R44" s="171">
        <v>271</v>
      </c>
      <c r="S44" s="167"/>
      <c r="T44" s="468"/>
    </row>
    <row r="45" spans="1:20" ht="10.15" customHeight="1">
      <c r="A45" s="8">
        <v>2014</v>
      </c>
      <c r="B45" s="168">
        <v>1161.5</v>
      </c>
      <c r="C45" s="166">
        <v>201</v>
      </c>
      <c r="D45" s="7"/>
      <c r="E45" s="168">
        <v>1521.1</v>
      </c>
      <c r="F45" s="169">
        <v>121</v>
      </c>
      <c r="G45" s="7"/>
      <c r="H45" s="170">
        <v>250.5</v>
      </c>
      <c r="I45" s="171">
        <v>234</v>
      </c>
      <c r="J45" s="7"/>
      <c r="K45" s="170">
        <v>171</v>
      </c>
      <c r="L45" s="171">
        <v>152</v>
      </c>
      <c r="M45" s="7"/>
      <c r="N45" s="170">
        <v>186.5</v>
      </c>
      <c r="O45" s="171">
        <v>428</v>
      </c>
      <c r="P45" s="7"/>
      <c r="Q45" s="28">
        <v>60.2</v>
      </c>
      <c r="R45" s="171">
        <v>191</v>
      </c>
      <c r="S45" s="167"/>
      <c r="T45" s="468"/>
    </row>
    <row r="46" spans="1:20" ht="12" customHeight="1">
      <c r="A46" s="8">
        <v>2015</v>
      </c>
      <c r="B46" s="168">
        <v>1121.0999999999999</v>
      </c>
      <c r="C46" s="166">
        <v>240</v>
      </c>
      <c r="D46" s="7"/>
      <c r="E46" s="168">
        <v>1341</v>
      </c>
      <c r="F46" s="169">
        <v>135</v>
      </c>
      <c r="G46" s="7"/>
      <c r="H46" s="170">
        <v>187.5</v>
      </c>
      <c r="I46" s="171">
        <v>243</v>
      </c>
      <c r="J46" s="7"/>
      <c r="K46" s="170">
        <v>179</v>
      </c>
      <c r="L46" s="171">
        <v>186</v>
      </c>
      <c r="M46" s="7"/>
      <c r="N46" s="170">
        <v>186.5</v>
      </c>
      <c r="O46" s="171">
        <v>409</v>
      </c>
      <c r="P46" s="7"/>
      <c r="Q46" s="528">
        <v>4</v>
      </c>
      <c r="R46" s="528">
        <v>4</v>
      </c>
      <c r="S46" s="167"/>
      <c r="T46" s="468"/>
    </row>
    <row r="47" spans="1:20" ht="12" customHeight="1">
      <c r="A47" s="8">
        <v>2016</v>
      </c>
      <c r="B47" s="168">
        <v>1211.0999999999999</v>
      </c>
      <c r="C47" s="166">
        <v>244</v>
      </c>
      <c r="D47" s="7"/>
      <c r="E47" s="168">
        <v>1342</v>
      </c>
      <c r="F47" s="169">
        <v>166</v>
      </c>
      <c r="G47" s="7"/>
      <c r="H47" s="170">
        <v>137.5</v>
      </c>
      <c r="I47" s="171">
        <v>244</v>
      </c>
      <c r="J47" s="7"/>
      <c r="K47" s="170">
        <v>339.2</v>
      </c>
      <c r="L47" s="171">
        <v>202</v>
      </c>
      <c r="M47" s="7"/>
      <c r="N47" s="170">
        <v>136.6</v>
      </c>
      <c r="O47" s="171">
        <v>388</v>
      </c>
      <c r="P47" s="7"/>
      <c r="Q47" s="528">
        <v>4</v>
      </c>
      <c r="R47" s="528">
        <v>4</v>
      </c>
      <c r="S47" s="167"/>
      <c r="T47" s="468"/>
    </row>
    <row r="48" spans="1:20" ht="12" customHeight="1">
      <c r="A48" s="8">
        <v>2017</v>
      </c>
      <c r="B48" s="168">
        <v>1161.9000000000001</v>
      </c>
      <c r="C48" s="166">
        <v>289</v>
      </c>
      <c r="D48" s="7"/>
      <c r="E48" s="168">
        <v>1394.8</v>
      </c>
      <c r="F48" s="169">
        <v>189</v>
      </c>
      <c r="G48" s="7"/>
      <c r="H48" s="170">
        <v>123</v>
      </c>
      <c r="I48" s="171">
        <v>319</v>
      </c>
      <c r="J48" s="7"/>
      <c r="K48" s="170">
        <v>370</v>
      </c>
      <c r="L48" s="171">
        <v>236</v>
      </c>
      <c r="M48" s="7"/>
      <c r="N48" s="170">
        <v>180</v>
      </c>
      <c r="O48" s="171">
        <v>425</v>
      </c>
      <c r="P48" s="7"/>
      <c r="Q48" s="528">
        <v>4</v>
      </c>
      <c r="R48" s="528">
        <v>4</v>
      </c>
      <c r="S48" s="167"/>
      <c r="T48" s="468"/>
    </row>
    <row r="49" spans="1:20" ht="12" customHeight="1">
      <c r="A49" s="520">
        <v>2018</v>
      </c>
      <c r="B49" s="527">
        <v>4</v>
      </c>
      <c r="C49" s="527">
        <v>4</v>
      </c>
      <c r="D49" s="76"/>
      <c r="E49" s="527">
        <v>4</v>
      </c>
      <c r="F49" s="527">
        <v>4</v>
      </c>
      <c r="G49" s="76"/>
      <c r="H49" s="527">
        <v>4</v>
      </c>
      <c r="I49" s="527">
        <v>4</v>
      </c>
      <c r="J49" s="76"/>
      <c r="K49" s="527">
        <v>4</v>
      </c>
      <c r="L49" s="527">
        <v>4</v>
      </c>
      <c r="M49" s="76"/>
      <c r="N49" s="527">
        <v>4</v>
      </c>
      <c r="O49" s="527">
        <v>4</v>
      </c>
      <c r="P49" s="76"/>
      <c r="Q49" s="527">
        <v>4</v>
      </c>
      <c r="R49" s="527">
        <v>4</v>
      </c>
      <c r="S49" s="167"/>
      <c r="T49" s="468"/>
    </row>
    <row r="50" spans="1:20" ht="13.15" customHeight="1">
      <c r="A50" s="19" t="s">
        <v>383</v>
      </c>
      <c r="B50" s="7"/>
      <c r="C50" s="7"/>
      <c r="D50" s="7"/>
      <c r="E50" s="7"/>
      <c r="F50" s="7"/>
      <c r="G50" s="7"/>
      <c r="H50" s="7"/>
      <c r="I50" s="7"/>
      <c r="J50" s="7"/>
      <c r="K50" s="7"/>
      <c r="L50" s="7"/>
      <c r="M50" s="7"/>
      <c r="N50" s="173"/>
      <c r="O50" s="174"/>
      <c r="P50" s="7"/>
      <c r="Q50" s="7"/>
      <c r="R50" s="7"/>
    </row>
    <row r="51" spans="1:20" ht="13.15" customHeight="1">
      <c r="A51" s="19" t="s">
        <v>413</v>
      </c>
      <c r="B51" s="7"/>
      <c r="C51" s="7"/>
      <c r="D51" s="7"/>
      <c r="E51" s="7"/>
      <c r="F51" s="7"/>
      <c r="G51" s="7"/>
      <c r="H51" s="7"/>
      <c r="I51" s="7"/>
      <c r="J51" s="7"/>
      <c r="K51" s="7"/>
      <c r="L51" s="7"/>
      <c r="M51" s="7"/>
      <c r="N51" s="7"/>
      <c r="O51" s="7"/>
      <c r="P51" s="7"/>
      <c r="Q51" s="7"/>
      <c r="R51" s="7"/>
    </row>
    <row r="52" spans="1:20" ht="13.15" customHeight="1">
      <c r="A52" s="252" t="s">
        <v>441</v>
      </c>
      <c r="B52" s="7"/>
      <c r="C52" s="7"/>
      <c r="D52" s="7"/>
      <c r="E52" s="7"/>
      <c r="F52" s="7"/>
      <c r="G52" s="7"/>
      <c r="H52" s="7"/>
      <c r="I52" s="7"/>
      <c r="J52" s="7"/>
      <c r="K52" s="7"/>
      <c r="L52" s="7"/>
      <c r="M52" s="7"/>
      <c r="N52" s="7"/>
      <c r="O52" s="7"/>
      <c r="P52" s="7"/>
      <c r="Q52" s="7"/>
      <c r="R52" s="7"/>
    </row>
    <row r="53" spans="1:20" ht="13.15" customHeight="1">
      <c r="A53" s="23" t="s">
        <v>396</v>
      </c>
      <c r="B53" s="4"/>
      <c r="C53" s="4"/>
      <c r="D53" s="4"/>
      <c r="E53" s="4"/>
      <c r="F53" s="4"/>
      <c r="G53" s="4"/>
      <c r="H53" s="4"/>
      <c r="I53" s="4"/>
      <c r="J53" s="4"/>
      <c r="K53" s="4"/>
      <c r="L53" s="4"/>
      <c r="M53" s="4"/>
      <c r="N53" s="4"/>
      <c r="O53" s="4"/>
      <c r="P53" s="4"/>
      <c r="Q53" s="4"/>
      <c r="R53" s="4"/>
    </row>
    <row r="56" spans="1:20" ht="14.25">
      <c r="A56" s="175"/>
    </row>
    <row r="57" spans="1:20">
      <c r="A57" s="272"/>
    </row>
    <row r="58" spans="1:20">
      <c r="A58" s="272"/>
    </row>
    <row r="59" spans="1:20">
      <c r="A59" s="272"/>
    </row>
    <row r="60" spans="1:20">
      <c r="A60" s="272"/>
    </row>
    <row r="61" spans="1:20">
      <c r="A61" s="272"/>
    </row>
    <row r="62" spans="1:20">
      <c r="A62" s="272"/>
    </row>
    <row r="63" spans="1:20">
      <c r="A63" s="272"/>
    </row>
    <row r="64" spans="1:20">
      <c r="A64" s="272"/>
    </row>
    <row r="65" spans="1:1">
      <c r="A65" s="272"/>
    </row>
  </sheetData>
  <mergeCells count="2">
    <mergeCell ref="N2:O2"/>
    <mergeCell ref="Q2:R2"/>
  </mergeCells>
  <pageMargins left="0.66700000000000004" right="0.66700000000000004" top="0.66700000000000004" bottom="0.72" header="0" footer="0"/>
  <pageSetup scale="92" firstPageNumber="44" orientation="portrait" useFirstPageNumber="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2"/>
  <sheetViews>
    <sheetView showGridLines="0" zoomScaleNormal="100" workbookViewId="0">
      <selection activeCell="O32" sqref="O32"/>
    </sheetView>
  </sheetViews>
  <sheetFormatPr defaultColWidth="9.7109375" defaultRowHeight="12"/>
  <cols>
    <col min="1" max="1" width="7" style="178" customWidth="1"/>
    <col min="2" max="3" width="13.140625" style="178" customWidth="1"/>
    <col min="4" max="4" width="2.7109375" style="178" customWidth="1"/>
    <col min="5" max="6" width="13.140625" style="178" customWidth="1"/>
    <col min="7" max="7" width="2.7109375" style="178" customWidth="1"/>
    <col min="8" max="10" width="13.140625" style="178" customWidth="1"/>
    <col min="11" max="11" width="10" style="178" bestFit="1" customWidth="1"/>
    <col min="12" max="16384" width="9.7109375" style="178"/>
  </cols>
  <sheetData>
    <row r="1" spans="1:10">
      <c r="A1" s="176" t="s">
        <v>129</v>
      </c>
      <c r="B1" s="177"/>
      <c r="C1" s="177"/>
      <c r="D1" s="177"/>
      <c r="E1" s="177"/>
      <c r="F1" s="177"/>
      <c r="G1" s="177"/>
      <c r="H1" s="177"/>
      <c r="I1" s="177"/>
      <c r="J1" s="177"/>
    </row>
    <row r="2" spans="1:10">
      <c r="A2" s="179" t="s">
        <v>130</v>
      </c>
      <c r="B2" s="180" t="s">
        <v>91</v>
      </c>
      <c r="C2" s="180"/>
      <c r="D2" s="179"/>
      <c r="E2" s="180" t="s">
        <v>92</v>
      </c>
      <c r="F2" s="180"/>
      <c r="G2" s="179"/>
      <c r="H2" s="180" t="s">
        <v>93</v>
      </c>
      <c r="I2" s="181"/>
      <c r="J2" s="180"/>
    </row>
    <row r="3" spans="1:10">
      <c r="A3" s="177"/>
      <c r="B3" s="182" t="s">
        <v>71</v>
      </c>
      <c r="C3" s="182" t="s">
        <v>0</v>
      </c>
      <c r="D3" s="182"/>
      <c r="E3" s="182" t="s">
        <v>4</v>
      </c>
      <c r="F3" s="182" t="s">
        <v>95</v>
      </c>
      <c r="G3" s="182"/>
      <c r="H3" s="182" t="s">
        <v>4</v>
      </c>
      <c r="I3" s="182" t="s">
        <v>95</v>
      </c>
      <c r="J3" s="182" t="s">
        <v>96</v>
      </c>
    </row>
    <row r="4" spans="1:10" ht="3.95" customHeight="1">
      <c r="A4" s="183"/>
      <c r="B4" s="184"/>
      <c r="C4" s="184"/>
      <c r="D4" s="184"/>
      <c r="E4" s="184"/>
      <c r="F4" s="184"/>
      <c r="G4" s="184"/>
      <c r="H4" s="184"/>
      <c r="I4" s="184"/>
      <c r="J4" s="184"/>
    </row>
    <row r="5" spans="1:10">
      <c r="A5" s="185"/>
      <c r="B5" s="186" t="s">
        <v>359</v>
      </c>
      <c r="C5" s="187"/>
      <c r="D5" s="188"/>
      <c r="E5" s="188"/>
      <c r="F5" s="188"/>
      <c r="G5" s="185"/>
      <c r="H5" s="186" t="s">
        <v>360</v>
      </c>
      <c r="I5" s="187"/>
      <c r="J5" s="188"/>
    </row>
    <row r="6" spans="1:10" ht="3" customHeight="1">
      <c r="A6" s="185"/>
      <c r="B6" s="185"/>
      <c r="C6" s="185"/>
      <c r="D6" s="185"/>
      <c r="E6" s="185"/>
      <c r="F6" s="185"/>
      <c r="G6" s="185"/>
      <c r="H6" s="185"/>
      <c r="I6" s="185"/>
      <c r="J6" s="185"/>
    </row>
    <row r="7" spans="1:10" ht="10.15" customHeight="1">
      <c r="A7" s="189">
        <v>1980</v>
      </c>
      <c r="B7" s="190">
        <v>129000</v>
      </c>
      <c r="C7" s="190">
        <v>129000</v>
      </c>
      <c r="D7" s="185"/>
      <c r="E7" s="191">
        <v>13130</v>
      </c>
      <c r="F7" s="191">
        <v>115870</v>
      </c>
      <c r="G7" s="185"/>
      <c r="H7" s="192">
        <v>571</v>
      </c>
      <c r="I7" s="193">
        <v>261</v>
      </c>
      <c r="J7" s="193">
        <v>291</v>
      </c>
    </row>
    <row r="8" spans="1:10" ht="10.15" customHeight="1">
      <c r="A8" s="189">
        <v>1981</v>
      </c>
      <c r="B8" s="190">
        <v>89400</v>
      </c>
      <c r="C8" s="190">
        <v>89380</v>
      </c>
      <c r="D8" s="185"/>
      <c r="E8" s="191">
        <v>12230</v>
      </c>
      <c r="F8" s="191">
        <v>77150</v>
      </c>
      <c r="G8" s="185"/>
      <c r="H8" s="192">
        <v>500</v>
      </c>
      <c r="I8" s="193">
        <v>279</v>
      </c>
      <c r="J8" s="193">
        <v>311</v>
      </c>
    </row>
    <row r="9" spans="1:10" ht="10.15" customHeight="1">
      <c r="A9" s="189">
        <v>1982</v>
      </c>
      <c r="B9" s="190">
        <v>118200</v>
      </c>
      <c r="C9" s="190">
        <v>118060</v>
      </c>
      <c r="D9" s="185"/>
      <c r="E9" s="191">
        <v>10810</v>
      </c>
      <c r="F9" s="191">
        <v>107250</v>
      </c>
      <c r="G9" s="185"/>
      <c r="H9" s="192">
        <v>522</v>
      </c>
      <c r="I9" s="193">
        <v>282</v>
      </c>
      <c r="J9" s="193">
        <v>324</v>
      </c>
    </row>
    <row r="10" spans="1:10" ht="10.15" customHeight="1">
      <c r="A10" s="189">
        <v>1983</v>
      </c>
      <c r="B10" s="190">
        <v>93050</v>
      </c>
      <c r="C10" s="190">
        <v>93000</v>
      </c>
      <c r="D10" s="185"/>
      <c r="E10" s="191">
        <v>9750</v>
      </c>
      <c r="F10" s="191">
        <v>83250</v>
      </c>
      <c r="G10" s="185"/>
      <c r="H10" s="192">
        <v>604</v>
      </c>
      <c r="I10" s="193">
        <v>276</v>
      </c>
      <c r="J10" s="193">
        <v>315</v>
      </c>
    </row>
    <row r="11" spans="1:10" ht="10.15" customHeight="1">
      <c r="A11" s="189">
        <v>1984</v>
      </c>
      <c r="B11" s="190">
        <v>126750</v>
      </c>
      <c r="C11" s="190">
        <v>116700</v>
      </c>
      <c r="D11" s="185"/>
      <c r="E11" s="191">
        <v>15400</v>
      </c>
      <c r="F11" s="191">
        <v>101300</v>
      </c>
      <c r="G11" s="185"/>
      <c r="H11" s="192">
        <v>499</v>
      </c>
      <c r="I11" s="193">
        <v>281</v>
      </c>
      <c r="J11" s="193">
        <v>308</v>
      </c>
    </row>
    <row r="12" spans="1:10" ht="10.15" customHeight="1">
      <c r="A12" s="189">
        <v>1985</v>
      </c>
      <c r="B12" s="190">
        <v>130850</v>
      </c>
      <c r="C12" s="190">
        <v>105800</v>
      </c>
      <c r="D12" s="185"/>
      <c r="E12" s="191">
        <v>19350</v>
      </c>
      <c r="F12" s="191">
        <v>86450</v>
      </c>
      <c r="G12" s="185"/>
      <c r="H12" s="192">
        <v>485</v>
      </c>
      <c r="I12" s="193">
        <v>210</v>
      </c>
      <c r="J12" s="193">
        <v>264</v>
      </c>
    </row>
    <row r="13" spans="1:10" ht="3" customHeight="1">
      <c r="A13" s="189"/>
      <c r="B13" s="190"/>
      <c r="C13" s="190"/>
      <c r="D13" s="185"/>
      <c r="E13" s="191"/>
      <c r="F13" s="191"/>
      <c r="G13" s="185"/>
      <c r="H13" s="192"/>
      <c r="I13" s="193"/>
      <c r="J13" s="193"/>
    </row>
    <row r="14" spans="1:10" ht="10.15" customHeight="1">
      <c r="A14" s="189">
        <v>1986</v>
      </c>
      <c r="B14" s="190">
        <v>54650</v>
      </c>
      <c r="C14" s="190">
        <v>54600</v>
      </c>
      <c r="D14" s="185"/>
      <c r="E14" s="191">
        <v>10350</v>
      </c>
      <c r="F14" s="191">
        <v>44250</v>
      </c>
      <c r="G14" s="185"/>
      <c r="H14" s="192">
        <v>971</v>
      </c>
      <c r="I14" s="193">
        <v>269</v>
      </c>
      <c r="J14" s="193">
        <v>403</v>
      </c>
    </row>
    <row r="15" spans="1:10" ht="10.15" customHeight="1">
      <c r="A15" s="189">
        <v>1987</v>
      </c>
      <c r="B15" s="190">
        <v>114350</v>
      </c>
      <c r="C15" s="190">
        <v>106250</v>
      </c>
      <c r="D15" s="185"/>
      <c r="E15" s="191">
        <v>15950</v>
      </c>
      <c r="F15" s="191">
        <v>90300</v>
      </c>
      <c r="G15" s="185"/>
      <c r="H15" s="192">
        <v>661</v>
      </c>
      <c r="I15" s="193">
        <v>285</v>
      </c>
      <c r="J15" s="193">
        <v>347</v>
      </c>
    </row>
    <row r="16" spans="1:10" ht="10.15" customHeight="1">
      <c r="A16" s="189">
        <v>1988</v>
      </c>
      <c r="B16" s="190">
        <v>101600</v>
      </c>
      <c r="C16" s="190">
        <v>93500</v>
      </c>
      <c r="D16" s="185"/>
      <c r="E16" s="191">
        <v>18200</v>
      </c>
      <c r="F16" s="191">
        <v>75300</v>
      </c>
      <c r="G16" s="185"/>
      <c r="H16" s="192">
        <v>667</v>
      </c>
      <c r="I16" s="193">
        <v>282</v>
      </c>
      <c r="J16" s="193">
        <v>363</v>
      </c>
    </row>
    <row r="17" spans="1:11" ht="10.15" customHeight="1">
      <c r="A17" s="189">
        <v>1989</v>
      </c>
      <c r="B17" s="190">
        <v>120000</v>
      </c>
      <c r="C17" s="190">
        <v>118950</v>
      </c>
      <c r="D17" s="185"/>
      <c r="E17" s="191">
        <v>15750</v>
      </c>
      <c r="F17" s="191">
        <v>103200</v>
      </c>
      <c r="G17" s="185"/>
      <c r="H17" s="192">
        <v>676</v>
      </c>
      <c r="I17" s="193">
        <v>284</v>
      </c>
      <c r="J17" s="193">
        <v>338</v>
      </c>
    </row>
    <row r="18" spans="1:11" ht="10.15" customHeight="1">
      <c r="A18" s="189">
        <v>1990</v>
      </c>
      <c r="B18" s="190">
        <v>122450</v>
      </c>
      <c r="C18" s="190">
        <v>120440</v>
      </c>
      <c r="D18" s="185"/>
      <c r="E18" s="191">
        <v>23740</v>
      </c>
      <c r="F18" s="191">
        <v>96700</v>
      </c>
      <c r="G18" s="185"/>
      <c r="H18" s="192">
        <v>591</v>
      </c>
      <c r="I18" s="193">
        <v>276</v>
      </c>
      <c r="J18" s="193">
        <v>340</v>
      </c>
    </row>
    <row r="19" spans="1:11" ht="10.15" customHeight="1">
      <c r="A19" s="189">
        <v>1991</v>
      </c>
      <c r="B19" s="190">
        <v>95800</v>
      </c>
      <c r="C19" s="190">
        <v>91790</v>
      </c>
      <c r="D19" s="185"/>
      <c r="E19" s="191">
        <v>20140</v>
      </c>
      <c r="F19" s="191">
        <v>71650</v>
      </c>
      <c r="G19" s="185"/>
      <c r="H19" s="192">
        <v>802</v>
      </c>
      <c r="I19" s="193">
        <v>289</v>
      </c>
      <c r="J19" s="193">
        <v>407</v>
      </c>
    </row>
    <row r="20" spans="1:11" ht="3" customHeight="1">
      <c r="A20" s="189"/>
      <c r="B20" s="190"/>
      <c r="C20" s="190"/>
      <c r="D20" s="185"/>
      <c r="E20" s="191"/>
      <c r="F20" s="191"/>
      <c r="G20" s="185"/>
      <c r="H20" s="192"/>
      <c r="I20" s="193"/>
      <c r="J20" s="193"/>
    </row>
    <row r="21" spans="1:11" ht="10.15" customHeight="1">
      <c r="A21" s="189">
        <v>1992</v>
      </c>
      <c r="B21" s="190">
        <v>106400</v>
      </c>
      <c r="C21" s="190">
        <v>106300</v>
      </c>
      <c r="D21" s="185"/>
      <c r="E21" s="191">
        <v>23200</v>
      </c>
      <c r="F21" s="191">
        <v>83100</v>
      </c>
      <c r="G21" s="185"/>
      <c r="H21" s="192">
        <v>593</v>
      </c>
      <c r="I21" s="193">
        <v>286</v>
      </c>
      <c r="J21" s="193">
        <v>356</v>
      </c>
    </row>
    <row r="22" spans="1:11" ht="10.15" customHeight="1">
      <c r="A22" s="189">
        <v>1993</v>
      </c>
      <c r="B22" s="190">
        <v>97350</v>
      </c>
      <c r="C22" s="190">
        <v>97340</v>
      </c>
      <c r="D22" s="185"/>
      <c r="E22" s="191">
        <v>21410</v>
      </c>
      <c r="F22" s="191">
        <v>75930</v>
      </c>
      <c r="G22" s="185"/>
      <c r="H22" s="192">
        <v>778</v>
      </c>
      <c r="I22" s="193">
        <v>271</v>
      </c>
      <c r="J22" s="193">
        <v>398</v>
      </c>
    </row>
    <row r="23" spans="1:11" ht="10.15" customHeight="1">
      <c r="A23" s="189">
        <v>1994</v>
      </c>
      <c r="B23" s="190">
        <v>153200</v>
      </c>
      <c r="C23" s="190">
        <v>140180</v>
      </c>
      <c r="D23" s="185"/>
      <c r="E23" s="191">
        <v>26740</v>
      </c>
      <c r="F23" s="191">
        <v>113440</v>
      </c>
      <c r="G23" s="185"/>
      <c r="H23" s="192">
        <v>546</v>
      </c>
      <c r="I23" s="193">
        <v>305</v>
      </c>
      <c r="J23" s="193">
        <v>349</v>
      </c>
    </row>
    <row r="24" spans="1:11" ht="10.15" customHeight="1">
      <c r="A24" s="184">
        <v>1995</v>
      </c>
      <c r="B24" s="194">
        <v>60500</v>
      </c>
      <c r="C24" s="194">
        <v>60500</v>
      </c>
      <c r="D24" s="183"/>
      <c r="E24" s="195">
        <v>16400</v>
      </c>
      <c r="F24" s="195">
        <v>44100</v>
      </c>
      <c r="G24" s="183"/>
      <c r="H24" s="196">
        <v>900</v>
      </c>
      <c r="I24" s="197">
        <v>282</v>
      </c>
      <c r="J24" s="197">
        <v>456</v>
      </c>
      <c r="K24" s="198"/>
    </row>
    <row r="25" spans="1:11" ht="10.15" customHeight="1">
      <c r="A25" s="184">
        <v>1996</v>
      </c>
      <c r="B25" s="194">
        <v>79300</v>
      </c>
      <c r="C25" s="194">
        <v>79290</v>
      </c>
      <c r="D25" s="183"/>
      <c r="E25" s="195">
        <v>13490</v>
      </c>
      <c r="F25" s="195">
        <v>65800</v>
      </c>
      <c r="G25" s="183"/>
      <c r="H25" s="196">
        <v>1170</v>
      </c>
      <c r="I25" s="197">
        <v>285</v>
      </c>
      <c r="J25" s="197">
        <v>444</v>
      </c>
    </row>
    <row r="26" spans="1:11" ht="10.15" customHeight="1">
      <c r="A26" s="184">
        <v>1997</v>
      </c>
      <c r="B26" s="194">
        <v>139230</v>
      </c>
      <c r="C26" s="194">
        <v>129630</v>
      </c>
      <c r="D26" s="183"/>
      <c r="E26" s="195">
        <v>26830</v>
      </c>
      <c r="F26" s="195">
        <v>102800</v>
      </c>
      <c r="G26" s="183"/>
      <c r="H26" s="196">
        <v>558</v>
      </c>
      <c r="I26" s="197">
        <v>274</v>
      </c>
      <c r="J26" s="197">
        <v>332</v>
      </c>
    </row>
    <row r="27" spans="1:11" ht="3" customHeight="1">
      <c r="A27" s="184"/>
      <c r="B27" s="194"/>
      <c r="C27" s="194"/>
      <c r="D27" s="183"/>
      <c r="E27" s="195"/>
      <c r="F27" s="195"/>
      <c r="G27" s="183"/>
      <c r="H27" s="196"/>
      <c r="I27" s="197"/>
      <c r="J27" s="197"/>
    </row>
    <row r="28" spans="1:11" ht="10.15" customHeight="1">
      <c r="A28" s="184">
        <v>1998</v>
      </c>
      <c r="B28" s="194">
        <v>118490</v>
      </c>
      <c r="C28" s="194">
        <v>108080</v>
      </c>
      <c r="D28" s="183"/>
      <c r="E28" s="195">
        <v>22880</v>
      </c>
      <c r="F28" s="195">
        <v>85200</v>
      </c>
      <c r="G28" s="183"/>
      <c r="H28" s="196">
        <v>579</v>
      </c>
      <c r="I28" s="197">
        <v>259</v>
      </c>
      <c r="J28" s="197">
        <v>327</v>
      </c>
    </row>
    <row r="29" spans="1:11" ht="10.15" customHeight="1">
      <c r="A29" s="184">
        <v>1999</v>
      </c>
      <c r="B29" s="194">
        <v>90500</v>
      </c>
      <c r="C29" s="194">
        <v>90500</v>
      </c>
      <c r="D29" s="183"/>
      <c r="E29" s="195">
        <v>25800</v>
      </c>
      <c r="F29" s="195">
        <v>64700</v>
      </c>
      <c r="G29" s="183"/>
      <c r="H29" s="196">
        <v>638</v>
      </c>
      <c r="I29" s="197">
        <v>295</v>
      </c>
      <c r="J29" s="197">
        <v>391</v>
      </c>
    </row>
    <row r="30" spans="1:11" ht="10.15" customHeight="1">
      <c r="A30" s="184">
        <v>2000</v>
      </c>
      <c r="B30" s="194">
        <v>96900</v>
      </c>
      <c r="C30" s="194">
        <v>87760</v>
      </c>
      <c r="D30" s="183"/>
      <c r="E30" s="195">
        <v>26580</v>
      </c>
      <c r="F30" s="195">
        <v>61180</v>
      </c>
      <c r="G30" s="183"/>
      <c r="H30" s="196">
        <v>573</v>
      </c>
      <c r="I30" s="197">
        <v>283</v>
      </c>
      <c r="J30" s="197">
        <v>369</v>
      </c>
    </row>
    <row r="31" spans="1:11" ht="10.15" customHeight="1">
      <c r="A31" s="184">
        <v>2001</v>
      </c>
      <c r="B31" s="194">
        <v>82460</v>
      </c>
      <c r="C31" s="194">
        <v>75430</v>
      </c>
      <c r="D31" s="183"/>
      <c r="E31" s="195">
        <v>18230</v>
      </c>
      <c r="F31" s="195">
        <v>57200</v>
      </c>
      <c r="G31" s="183"/>
      <c r="H31" s="196">
        <v>650</v>
      </c>
      <c r="I31" s="197">
        <v>257</v>
      </c>
      <c r="J31" s="197">
        <v>353</v>
      </c>
    </row>
    <row r="32" spans="1:11" ht="10.15" customHeight="1">
      <c r="A32" s="184">
        <v>2002</v>
      </c>
      <c r="B32" s="194">
        <v>90040</v>
      </c>
      <c r="C32" s="194">
        <v>80030</v>
      </c>
      <c r="D32" s="183"/>
      <c r="E32" s="195">
        <v>18290</v>
      </c>
      <c r="F32" s="195">
        <v>61740</v>
      </c>
      <c r="G32" s="183"/>
      <c r="H32" s="196">
        <v>678</v>
      </c>
      <c r="I32" s="197">
        <v>268</v>
      </c>
      <c r="J32" s="197">
        <v>357</v>
      </c>
    </row>
    <row r="33" spans="1:11" ht="10.15" customHeight="1">
      <c r="A33" s="184">
        <v>2003</v>
      </c>
      <c r="B33" s="194">
        <v>97580</v>
      </c>
      <c r="C33" s="194">
        <v>97560</v>
      </c>
      <c r="D33" s="183"/>
      <c r="E33" s="195">
        <v>26250</v>
      </c>
      <c r="F33" s="195">
        <v>71310</v>
      </c>
      <c r="G33" s="183"/>
      <c r="H33" s="196">
        <v>618</v>
      </c>
      <c r="I33" s="197">
        <v>262</v>
      </c>
      <c r="J33" s="197">
        <v>356</v>
      </c>
    </row>
    <row r="34" spans="1:11" ht="3" customHeight="1">
      <c r="A34" s="184"/>
      <c r="B34" s="194"/>
      <c r="C34" s="194"/>
      <c r="D34" s="183"/>
      <c r="E34" s="195"/>
      <c r="F34" s="195"/>
      <c r="G34" s="183"/>
      <c r="H34" s="196"/>
      <c r="I34" s="197"/>
      <c r="J34" s="197"/>
    </row>
    <row r="35" spans="1:11" ht="10.15" customHeight="1">
      <c r="A35" s="184">
        <v>2004</v>
      </c>
      <c r="B35" s="194">
        <v>101130</v>
      </c>
      <c r="C35" s="194">
        <v>92590</v>
      </c>
      <c r="D35" s="183"/>
      <c r="E35" s="195">
        <v>23650</v>
      </c>
      <c r="F35" s="195">
        <v>68940</v>
      </c>
      <c r="G35" s="183"/>
      <c r="H35" s="196">
        <v>672</v>
      </c>
      <c r="I35" s="197">
        <v>279</v>
      </c>
      <c r="J35" s="197">
        <v>378</v>
      </c>
    </row>
    <row r="36" spans="1:11" ht="10.15" customHeight="1">
      <c r="A36" s="184">
        <v>2005</v>
      </c>
      <c r="B36" s="194">
        <v>81650</v>
      </c>
      <c r="C36" s="194">
        <v>76645</v>
      </c>
      <c r="D36" s="183"/>
      <c r="E36" s="195">
        <v>23645</v>
      </c>
      <c r="F36" s="195">
        <v>53000</v>
      </c>
      <c r="G36" s="183"/>
      <c r="H36" s="196">
        <v>1100</v>
      </c>
      <c r="I36" s="197">
        <v>266</v>
      </c>
      <c r="J36" s="197">
        <v>520</v>
      </c>
    </row>
    <row r="37" spans="1:11" ht="10.15" customHeight="1">
      <c r="A37" s="184">
        <v>2006</v>
      </c>
      <c r="B37" s="194">
        <v>44480</v>
      </c>
      <c r="C37" s="194">
        <v>44455</v>
      </c>
      <c r="D37" s="183"/>
      <c r="E37" s="195">
        <v>13755</v>
      </c>
      <c r="F37" s="195">
        <v>30700</v>
      </c>
      <c r="G37" s="183"/>
      <c r="H37" s="196">
        <v>1450</v>
      </c>
      <c r="I37" s="197">
        <v>314</v>
      </c>
      <c r="J37" s="197">
        <v>665</v>
      </c>
    </row>
    <row r="38" spans="1:11" ht="10.15" customHeight="1">
      <c r="A38" s="184">
        <v>2007</v>
      </c>
      <c r="B38" s="194">
        <v>88460</v>
      </c>
      <c r="C38" s="194">
        <v>88460</v>
      </c>
      <c r="D38" s="183"/>
      <c r="E38" s="195">
        <v>29270</v>
      </c>
      <c r="F38" s="195">
        <v>59190</v>
      </c>
      <c r="G38" s="183"/>
      <c r="H38" s="196">
        <v>829</v>
      </c>
      <c r="I38" s="197">
        <v>325</v>
      </c>
      <c r="J38" s="197">
        <v>477</v>
      </c>
    </row>
    <row r="39" spans="1:11" ht="10.15" customHeight="1">
      <c r="A39" s="184">
        <v>2008</v>
      </c>
      <c r="B39" s="194">
        <v>81610</v>
      </c>
      <c r="C39" s="194">
        <v>77480</v>
      </c>
      <c r="D39" s="183"/>
      <c r="E39" s="195">
        <v>25760</v>
      </c>
      <c r="F39" s="195">
        <v>51720</v>
      </c>
      <c r="G39" s="183"/>
      <c r="H39" s="196">
        <v>918</v>
      </c>
      <c r="I39" s="197">
        <v>350</v>
      </c>
      <c r="J39" s="197">
        <v>532</v>
      </c>
    </row>
    <row r="40" spans="1:11" ht="10.15" customHeight="1">
      <c r="A40" s="184">
        <v>2009</v>
      </c>
      <c r="B40" s="194">
        <v>68720</v>
      </c>
      <c r="C40" s="194">
        <v>68690</v>
      </c>
      <c r="D40" s="183"/>
      <c r="E40" s="195">
        <v>25170</v>
      </c>
      <c r="F40" s="195">
        <v>43520</v>
      </c>
      <c r="G40" s="183"/>
      <c r="H40" s="196">
        <v>1150</v>
      </c>
      <c r="I40" s="197">
        <v>371</v>
      </c>
      <c r="J40" s="197">
        <v>654</v>
      </c>
    </row>
    <row r="41" spans="1:11" ht="10.15" customHeight="1">
      <c r="A41" s="184">
        <v>2010</v>
      </c>
      <c r="B41" s="194">
        <v>66380</v>
      </c>
      <c r="C41" s="194">
        <v>66350</v>
      </c>
      <c r="D41" s="183"/>
      <c r="E41" s="195">
        <v>23510</v>
      </c>
      <c r="F41" s="195">
        <v>42840</v>
      </c>
      <c r="G41" s="183"/>
      <c r="H41" s="196">
        <v>1350</v>
      </c>
      <c r="I41" s="197">
        <v>368</v>
      </c>
      <c r="J41" s="197">
        <v>722</v>
      </c>
    </row>
    <row r="42" spans="1:11" ht="10.15" customHeight="1">
      <c r="A42" s="184">
        <v>2011</v>
      </c>
      <c r="B42" s="194">
        <v>66650</v>
      </c>
      <c r="C42" s="194">
        <v>66620</v>
      </c>
      <c r="D42" s="183"/>
      <c r="E42" s="195">
        <v>23990</v>
      </c>
      <c r="F42" s="195">
        <v>42630</v>
      </c>
      <c r="G42" s="183"/>
      <c r="H42" s="196">
        <v>1050</v>
      </c>
      <c r="I42" s="197">
        <v>357</v>
      </c>
      <c r="J42" s="197">
        <v>616</v>
      </c>
    </row>
    <row r="43" spans="1:11" ht="10.15" customHeight="1">
      <c r="A43" s="184">
        <v>2012</v>
      </c>
      <c r="B43" s="194">
        <v>60800</v>
      </c>
      <c r="C43" s="194">
        <v>60770</v>
      </c>
      <c r="D43" s="183"/>
      <c r="E43" s="195">
        <v>23130</v>
      </c>
      <c r="F43" s="195">
        <v>37640</v>
      </c>
      <c r="G43" s="183"/>
      <c r="H43" s="196">
        <v>1140</v>
      </c>
      <c r="I43" s="197">
        <v>387</v>
      </c>
      <c r="J43" s="197">
        <v>673</v>
      </c>
    </row>
    <row r="44" spans="1:11" ht="10.15" customHeight="1">
      <c r="A44" s="184">
        <v>2013</v>
      </c>
      <c r="B44" s="194">
        <v>61035</v>
      </c>
      <c r="C44" s="194">
        <v>61028</v>
      </c>
      <c r="D44" s="183" t="s">
        <v>376</v>
      </c>
      <c r="E44" s="195">
        <v>25228</v>
      </c>
      <c r="F44" s="195">
        <v>35800</v>
      </c>
      <c r="G44" s="183" t="s">
        <v>376</v>
      </c>
      <c r="H44" s="196">
        <v>1190</v>
      </c>
      <c r="I44" s="197">
        <v>415</v>
      </c>
      <c r="J44" s="197">
        <v>737</v>
      </c>
    </row>
    <row r="45" spans="1:11" ht="10.15" customHeight="1">
      <c r="A45" s="184">
        <v>2014</v>
      </c>
      <c r="B45" s="194">
        <v>64928</v>
      </c>
      <c r="C45" s="194">
        <v>64918</v>
      </c>
      <c r="D45" s="183" t="s">
        <v>376</v>
      </c>
      <c r="E45" s="195">
        <v>25812</v>
      </c>
      <c r="F45" s="195">
        <v>39106</v>
      </c>
      <c r="G45" s="183" t="s">
        <v>376</v>
      </c>
      <c r="H45" s="196">
        <v>1360</v>
      </c>
      <c r="I45" s="197">
        <v>462</v>
      </c>
      <c r="J45" s="197">
        <v>818</v>
      </c>
      <c r="K45" s="205"/>
    </row>
    <row r="46" spans="1:11" ht="10.15" customHeight="1">
      <c r="A46" s="184">
        <v>2015</v>
      </c>
      <c r="B46" s="194">
        <v>45657</v>
      </c>
      <c r="C46" s="194">
        <v>45507</v>
      </c>
      <c r="D46" s="183" t="s">
        <v>376</v>
      </c>
      <c r="E46" s="195">
        <v>19104</v>
      </c>
      <c r="F46" s="195">
        <v>26403</v>
      </c>
      <c r="G46" s="183" t="s">
        <v>376</v>
      </c>
      <c r="H46" s="196">
        <v>1580</v>
      </c>
      <c r="I46" s="197">
        <v>594</v>
      </c>
      <c r="J46" s="197">
        <v>1010</v>
      </c>
      <c r="K46" s="205"/>
    </row>
    <row r="47" spans="1:11" ht="10.15" customHeight="1">
      <c r="A47" s="184">
        <v>2016</v>
      </c>
      <c r="B47" s="194">
        <v>64050</v>
      </c>
      <c r="C47" s="194">
        <v>63950</v>
      </c>
      <c r="D47" s="183"/>
      <c r="E47" s="195">
        <v>28500</v>
      </c>
      <c r="F47" s="195">
        <v>35450</v>
      </c>
      <c r="G47" s="183"/>
      <c r="H47" s="196">
        <v>1200</v>
      </c>
      <c r="I47" s="197">
        <v>653</v>
      </c>
      <c r="J47" s="197">
        <v>898</v>
      </c>
      <c r="K47" s="205"/>
    </row>
    <row r="48" spans="1:11" ht="10.15" customHeight="1">
      <c r="A48" s="184">
        <v>2017</v>
      </c>
      <c r="B48" s="194">
        <v>45650</v>
      </c>
      <c r="C48" s="194">
        <v>45500</v>
      </c>
      <c r="D48" s="183"/>
      <c r="E48" s="195">
        <v>22300</v>
      </c>
      <c r="F48" s="195">
        <v>23200</v>
      </c>
      <c r="G48" s="183"/>
      <c r="H48" s="196">
        <v>1400</v>
      </c>
      <c r="I48" s="197">
        <v>580</v>
      </c>
      <c r="J48" s="197">
        <v>979</v>
      </c>
      <c r="K48" s="205"/>
    </row>
    <row r="49" spans="1:11" ht="10.15" customHeight="1">
      <c r="A49" s="199">
        <v>2018</v>
      </c>
      <c r="B49" s="529">
        <v>39550</v>
      </c>
      <c r="C49" s="200">
        <v>39370</v>
      </c>
      <c r="D49" s="201"/>
      <c r="E49" s="202">
        <v>23870</v>
      </c>
      <c r="F49" s="202">
        <v>15500</v>
      </c>
      <c r="G49" s="201"/>
      <c r="H49" s="203">
        <v>1540</v>
      </c>
      <c r="I49" s="204">
        <v>757</v>
      </c>
      <c r="J49" s="204">
        <v>1230</v>
      </c>
      <c r="K49" s="205"/>
    </row>
    <row r="50" spans="1:11" ht="12" customHeight="1">
      <c r="A50" s="23" t="s">
        <v>14</v>
      </c>
      <c r="B50" s="185"/>
      <c r="C50" s="185"/>
      <c r="D50" s="185"/>
      <c r="E50" s="185"/>
      <c r="F50" s="185"/>
      <c r="G50" s="185"/>
      <c r="H50" s="185"/>
      <c r="I50" s="185"/>
      <c r="J50" s="185"/>
    </row>
    <row r="51" spans="1:11">
      <c r="H51" s="206"/>
      <c r="I51" s="206"/>
      <c r="J51" s="206"/>
    </row>
    <row r="52" spans="1:11">
      <c r="H52" s="206"/>
      <c r="I52" s="206"/>
      <c r="J52" s="206"/>
    </row>
  </sheetData>
  <pageMargins left="0.66700000000000004" right="0.66700000000000004" top="0.66700000000000004" bottom="0.72" header="0" footer="0"/>
  <pageSetup scale="97" firstPageNumber="45"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60</vt:i4>
      </vt:variant>
    </vt:vector>
  </HeadingPairs>
  <TitlesOfParts>
    <vt:vector size="94" baseType="lpstr">
      <vt:lpstr>Content</vt:lpstr>
      <vt:lpstr>tabb-1</vt:lpstr>
      <vt:lpstr>tabb-2</vt:lpstr>
      <vt:lpstr>tabb-3</vt:lpstr>
      <vt:lpstr>tabb-4</vt:lpstr>
      <vt:lpstr>tabb-5</vt:lpstr>
      <vt:lpstr>tabb-6</vt:lpstr>
      <vt:lpstr>tabb-7</vt:lpstr>
      <vt:lpstr>tabb-8</vt:lpstr>
      <vt:lpstr>tabb-9</vt:lpstr>
      <vt:lpstr>tabb10</vt:lpstr>
      <vt:lpstr>tabb11</vt:lpstr>
      <vt:lpstr>tabb12</vt:lpstr>
      <vt:lpstr>tabb13</vt:lpstr>
      <vt:lpstr>tabb14</vt:lpstr>
      <vt:lpstr>tabb15</vt:lpstr>
      <vt:lpstr>tabb16</vt:lpstr>
      <vt:lpstr>tabb17</vt:lpstr>
      <vt:lpstr>tabb18</vt:lpstr>
      <vt:lpstr>tabb19</vt:lpstr>
      <vt:lpstr>tabb20</vt:lpstr>
      <vt:lpstr>tabb21</vt:lpstr>
      <vt:lpstr>tabb22</vt:lpstr>
      <vt:lpstr>tabb23</vt:lpstr>
      <vt:lpstr>tabb24</vt:lpstr>
      <vt:lpstr>tabb25</vt:lpstr>
      <vt:lpstr>tabb26</vt:lpstr>
      <vt:lpstr>tabb27</vt:lpstr>
      <vt:lpstr>tabb28</vt:lpstr>
      <vt:lpstr>tabb29</vt:lpstr>
      <vt:lpstr>tabb30</vt:lpstr>
      <vt:lpstr>tabb31</vt:lpstr>
      <vt:lpstr>tabb32</vt:lpstr>
      <vt:lpstr>tabb33</vt:lpstr>
      <vt:lpstr>Content!Print_Area</vt:lpstr>
      <vt:lpstr>'tabb-1'!Print_Area</vt:lpstr>
      <vt:lpstr>tabb10!Print_Area</vt:lpstr>
      <vt:lpstr>tabb11!Print_Area</vt:lpstr>
      <vt:lpstr>tabb12!Print_Area</vt:lpstr>
      <vt:lpstr>tabb13!Print_Area</vt:lpstr>
      <vt:lpstr>tabb14!Print_Area</vt:lpstr>
      <vt:lpstr>tabb15!Print_Area</vt:lpstr>
      <vt:lpstr>tabb16!Print_Area</vt:lpstr>
      <vt:lpstr>tabb17!Print_Area</vt:lpstr>
      <vt:lpstr>tabb18!Print_Area</vt:lpstr>
      <vt:lpstr>tabb19!Print_Area</vt:lpstr>
      <vt:lpstr>tabb20!Print_Area</vt:lpstr>
      <vt:lpstr>tabb21!Print_Area</vt:lpstr>
      <vt:lpstr>tabb22!Print_Area</vt:lpstr>
      <vt:lpstr>tabb23!Print_Area</vt:lpstr>
      <vt:lpstr>tabb24!Print_Area</vt:lpstr>
      <vt:lpstr>tabb25!Print_Area</vt:lpstr>
      <vt:lpstr>tabb26!Print_Area</vt:lpstr>
      <vt:lpstr>tabb27!Print_Area</vt:lpstr>
      <vt:lpstr>tabb28!Print_Area</vt:lpstr>
      <vt:lpstr>tabb29!Print_Area</vt:lpstr>
      <vt:lpstr>'tabb-3'!Print_Area</vt:lpstr>
      <vt:lpstr>tabb30!Print_Area</vt:lpstr>
      <vt:lpstr>tabb31!Print_Area</vt:lpstr>
      <vt:lpstr>tabb33!Print_Area</vt:lpstr>
      <vt:lpstr>'tabb-4'!Print_Area</vt:lpstr>
      <vt:lpstr>'tabb-7'!Print_Area</vt:lpstr>
      <vt:lpstr>'tabb-8'!Print_Area</vt:lpstr>
      <vt:lpstr>'tabb-1'!Print_Area_MI</vt:lpstr>
      <vt:lpstr>tabb10!Print_Area_MI</vt:lpstr>
      <vt:lpstr>tabb11!Print_Area_MI</vt:lpstr>
      <vt:lpstr>tabb12!Print_Area_MI</vt:lpstr>
      <vt:lpstr>tabb13!Print_Area_MI</vt:lpstr>
      <vt:lpstr>tabb14!Print_Area_MI</vt:lpstr>
      <vt:lpstr>tabb15!Print_Area_MI</vt:lpstr>
      <vt:lpstr>tabb16!Print_Area_MI</vt:lpstr>
      <vt:lpstr>tabb17!Print_Area_MI</vt:lpstr>
      <vt:lpstr>tabb19!Print_Area_MI</vt:lpstr>
      <vt:lpstr>'tabb-2'!Print_Area_MI</vt:lpstr>
      <vt:lpstr>tabb20!Print_Area_MI</vt:lpstr>
      <vt:lpstr>tabb22!Print_Area_MI</vt:lpstr>
      <vt:lpstr>tabb23!Print_Area_MI</vt:lpstr>
      <vt:lpstr>tabb24!Print_Area_MI</vt:lpstr>
      <vt:lpstr>tabb25!Print_Area_MI</vt:lpstr>
      <vt:lpstr>tabb26!Print_Area_MI</vt:lpstr>
      <vt:lpstr>tabb27!Print_Area_MI</vt:lpstr>
      <vt:lpstr>tabb28!Print_Area_MI</vt:lpstr>
      <vt:lpstr>tabb29!Print_Area_MI</vt:lpstr>
      <vt:lpstr>'tabb-3'!Print_Area_MI</vt:lpstr>
      <vt:lpstr>tabb30!Print_Area_MI</vt:lpstr>
      <vt:lpstr>tabb31!Print_Area_MI</vt:lpstr>
      <vt:lpstr>tabb32!Print_Area_MI</vt:lpstr>
      <vt:lpstr>tabb33!Print_Area_MI</vt:lpstr>
      <vt:lpstr>'tabb-4'!Print_Area_MI</vt:lpstr>
      <vt:lpstr>'tabb-5'!Print_Area_MI</vt:lpstr>
      <vt:lpstr>'tabb-6'!Print_Area_MI</vt:lpstr>
      <vt:lpstr>'tabb-7'!Print_Area_MI</vt:lpstr>
      <vt:lpstr>'tabb-8'!Print_Area_MI</vt:lpstr>
      <vt:lpstr>'tabb-9'!Print_Area_MI</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Noncitrus Fruit: Production, bearing acreage, yield per acre, equivalent-on-tree returns, and juice stock, pack, and movement</dc:title>
  <dc:subject>Agricultural Economics</dc:subject>
  <dc:creator>Agnes.Perez@usda.gov;Skyler.Simnitt@usda.gov;Travis.Minor@usda.gov</dc:creator>
  <cp:keywords>Utilized production, noncitrus fruit, fresh, canned dried, juice, frozen, wine, other, apples, avocados, apricots, grapes, figs, cherries, bananas, grapes, guavas, kiwifruit, nectarines, olives, papayas, peaches, pears, pineapples, plums, prunes, value, season-average grower prices, acreage, farms, production, Economics; Economic Research Service; ERS; U.S. Department of Agriculture; USDA</cp:keywords>
  <cp:lastModifiedBy>helpdesk</cp:lastModifiedBy>
  <cp:lastPrinted>2015-10-29T13:47:06Z</cp:lastPrinted>
  <dcterms:created xsi:type="dcterms:W3CDTF">2013-11-15T18:57:49Z</dcterms:created>
  <dcterms:modified xsi:type="dcterms:W3CDTF">2019-10-28T17:13:08Z</dcterms:modified>
</cp:coreProperties>
</file>