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1840" windowHeight="1302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<sst xmlns="http://schemas.openxmlformats.org/spreadsheetml/2006/main" count="157" uniqueCount="98">
  <si>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</si>
  <si>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</si>
  <si>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</si>
  <si>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</si>
  <si>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</si>
  <si>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</si>
  <si>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</si>
  <si>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</si>
  <si>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</si>
  <si>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</si>
  <si>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</si>
  <si>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</si>
  <si>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</si>
  <si>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</si>
  <si>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</si>
  <si>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</si>
  <si>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</si>
  <si>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</si>
  <si>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</si>
  <si>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</si>
  <si>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</si>
  <si>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</si>
  <si>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</si>
  <si>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</si>
  <si>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</si>
  <si>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</si>
  <si>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</si>
  <si>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</si>
  <si>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</si>
  <si>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</si>
  <si>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</si>
  <si>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</si>
  <si>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</si>
  <si>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</si>
  <si>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</si>
  <si>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</si>
  <si>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</si>
  <si>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</si>
  <si>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</si>
  <si>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</si>
  <si>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</si>
  <si>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</si>
  <si>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</si>
  <si>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</si>
  <si>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</si>
  <si>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</si>
  <si>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</si>
  <si>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</si>
  <si>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</si>
  <si>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</si>
  <si>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</si>
  <si>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</si>
  <si>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</si>
  <si>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</si>
  <si>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</si>
  <si>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</si>
  <si>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</si>
  <si>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</si>
  <si>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</si>
  <si>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</si>
  <si>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</si>
  <si>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</si>
  <si>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</si>
  <si>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</si>
  <si>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</si>
  <si>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</si>
  <si>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</si>
  <si>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</si>
  <si>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</si>
  <si>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</si>
  <si>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</si>
  <si>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</si>
  <si>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</si>
  <si>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</si>
  <si>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</si>
  <si>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</si>
  <si>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</si>
  <si>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</si>
  <si>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</si>
  <si>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</si>
  <si>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</si>
  <si>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</si>
  <si>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</si>
  <si>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</si>
  <si>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</si>
  <si>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</si>
  <si>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</si>
  <si>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</si>
  <si>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</si>
  <si>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</si>
  <si>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</si>
  <si>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</si>
  <si>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</si>
  <si>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</si>
  <si>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</si>
  <si>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PATRICIO AGURTO VARGAS</t>
  </si>
  <si>
    <t>FELIPE ESCALONA CAMPOS</t>
  </si>
  <si>
    <t>CAMILO SILVA CHAVEZ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</si>
</sst>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zoomScale="120" zoomScaleNormal="120" workbookViewId="0">
      <selection activeCell="C60" sqref="C60"/>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5.8</v>
      </c>
      <c r="D4" s="6">
        <f>$C$35</f>
        <v>5</v>
      </c>
      <c r="E4" s="51">
        <f>C4*C$2+D4*D$2</f>
        <v>5.6</v>
      </c>
      <c r="G4" s="1"/>
    </row>
    <row r="5" spans="1:11" x14ac:dyDescent="0.25">
      <c r="A5" s="5">
        <v>2</v>
      </c>
      <c r="B5" s="38" t="s">
        <v>96</v>
      </c>
      <c r="C5" s="6">
        <f>EVALUACION1!$C$24</f>
        <v>5.8</v>
      </c>
      <c r="D5" s="6">
        <f>C47</f>
        <v>5</v>
      </c>
      <c r="E5" s="51">
        <f t="shared" ref="E5:E6" si="0">C5*C$2+D5*D$2</f>
        <v>5.6</v>
      </c>
      <c r="G5" s="1"/>
    </row>
    <row r="6" spans="1:11" x14ac:dyDescent="0.25">
      <c r="A6" s="5">
        <v>3</v>
      </c>
      <c r="B6" s="38" t="s">
        <v>97</v>
      </c>
      <c r="C6" s="6">
        <f>EVALUACION1!$C$24</f>
        <v>5.8</v>
      </c>
      <c r="D6" s="6">
        <f>C58</f>
        <v>5</v>
      </c>
      <c r="E6" s="51">
        <f t="shared" si="0"/>
        <v>5.6</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8</v>
      </c>
      <c r="D15" s="17" t="str">
        <f t="shared" si="1"/>
        <v/>
      </c>
      <c r="E15" s="17" t="str">
        <f t="shared" ref="E15:E21" si="9">IF(D15="X",100*0.05,"")</f>
        <v/>
      </c>
      <c r="F15" s="17" t="str">
        <f t="shared" si="2"/>
        <v>X</v>
      </c>
      <c r="G15" s="17">
        <f t="shared" ref="G15:G21" si="10">IF(F15="X",60*0.05,"")</f>
        <v>3</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78</v>
      </c>
      <c r="D16" s="17" t="str">
        <f t="shared" si="1"/>
        <v/>
      </c>
      <c r="E16" s="17" t="str">
        <f>IF(D16="X",100*0.05,"")</f>
        <v/>
      </c>
      <c r="F16" s="17" t="str">
        <f t="shared" si="2"/>
        <v/>
      </c>
      <c r="G16" s="17" t="str">
        <f>IF(F16="X",60*0.05,"")</f>
        <v/>
      </c>
      <c r="H16" s="17" t="str">
        <f t="shared" si="3"/>
        <v>X</v>
      </c>
      <c r="I16" s="17">
        <f>IF(H16="X",30*0.05,"")</f>
        <v>1.5</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8</v>
      </c>
      <c r="D18" s="17" t="str">
        <f t="shared" si="12"/>
        <v/>
      </c>
      <c r="E18" s="17" t="str">
        <f t="shared" ref="E18" si="20">IF(D18="X",100*0.1,"")</f>
        <v/>
      </c>
      <c r="F18" s="17" t="str">
        <f t="shared" si="14"/>
        <v>X</v>
      </c>
      <c r="G18" s="17">
        <f t="shared" ref="G18" si="21">IF(F18="X",60*0.1,"")</f>
        <v>6</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8</v>
      </c>
      <c r="D20" s="17" t="str">
        <f t="shared" si="12"/>
        <v/>
      </c>
      <c r="E20" s="17" t="str">
        <f>IF(D20="X",100*0.05,"")</f>
        <v/>
      </c>
      <c r="F20" s="17" t="str">
        <f t="shared" si="14"/>
        <v>X</v>
      </c>
      <c r="G20" s="17">
        <f t="shared" si="10"/>
        <v>3</v>
      </c>
      <c r="H20" s="17" t="str">
        <f t="shared" si="16"/>
        <v/>
      </c>
      <c r="I20" s="17" t="str">
        <f t="shared" si="11"/>
        <v/>
      </c>
      <c r="J20" s="17" t="str">
        <f t="shared" si="18"/>
        <v/>
      </c>
      <c r="K20" s="17" t="str">
        <f t="shared" si="19"/>
        <v/>
      </c>
    </row>
    <row r="21" spans="1:11" ht="23.1"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6"/>
      <c r="B23" s="40" t="s">
        <v>6</v>
      </c>
      <c r="C23" s="44">
        <f>E23+G23+I23+K23</f>
        <v>58.5</v>
      </c>
      <c r="D23" s="20"/>
      <c r="E23" s="20">
        <f>SUM(E13:E22)</f>
        <v>45</v>
      </c>
      <c r="F23" s="20"/>
      <c r="G23" s="20">
        <f>SUM(G13:G22)</f>
        <v>12</v>
      </c>
      <c r="H23" s="20"/>
      <c r="I23" s="20">
        <f>SUM(I13:I22)</f>
        <v>1.5</v>
      </c>
      <c r="J23" s="20"/>
      <c r="K23" s="20">
        <f>SUM(K13:K22)</f>
        <v>0</v>
      </c>
    </row>
    <row r="24" spans="1:11" ht="15.75" customHeight="1" outlineLevel="1" x14ac:dyDescent="0.3">
      <c r="A24" s="54"/>
      <c r="B24" s="43" t="s">
        <v>16</v>
      </c>
      <c r="C24" s="21">
        <f>VLOOKUP(C23,ESCALA_IEP!A2:B142,2,FALSE)</f>
        <v>5.8</v>
      </c>
    </row>
    <row r="25" spans="1:11" ht="15.75" customHeight="1" x14ac:dyDescent="0.25"/>
    <row r="26" spans="1:11" ht="15.75" customHeight="1" x14ac:dyDescent="0.25"/>
    <row r="27" spans="1:11" ht="15.75" customHeight="1" x14ac:dyDescent="0.25">
      <c r="A27" s="65" t="s">
        <v>18</v>
      </c>
      <c r="B27" s="53" t="s">
        <v>19</v>
      </c>
      <c r="C27" s="55" t="str">
        <f>$B$4</f>
        <v>PATRICIO AGURTO VARGAS</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8</v>
      </c>
      <c r="D31" s="17" t="str">
        <f t="shared" ref="D31:D32" si="25">IF($C31=CL,"X","")</f>
        <v/>
      </c>
      <c r="E31" s="17" t="str">
        <f>IF(D31="X",100*0.1,"")</f>
        <v/>
      </c>
      <c r="F31" s="17" t="str">
        <f t="shared" ref="F31:F32" si="26">IF($C31=L,"X","")</f>
        <v>X</v>
      </c>
      <c r="G31" s="17">
        <f>IF(F31="X",60*0.1,"")</f>
        <v>6</v>
      </c>
      <c r="H31" s="17" t="str">
        <f t="shared" ref="H31:H32" si="27">IF($C31=ML,"X","")</f>
        <v/>
      </c>
      <c r="I31" s="17" t="str">
        <f>IF(H31="X",30*0.1,"")</f>
        <v/>
      </c>
      <c r="J31" s="17" t="str">
        <f t="shared" ref="J31:J32" si="28">IF($C31=NL,"X","")</f>
        <v/>
      </c>
      <c r="K31" s="17" t="str">
        <f t="shared" ref="K31:K32" si="29">IF($J31="X",0,"")</f>
        <v/>
      </c>
    </row>
    <row r="32" spans="1:11" ht="26.1" customHeight="1" x14ac:dyDescent="0.25">
      <c r="A32" s="66"/>
      <c r="B32" s="41" t="str">
        <f>RUBRICA!A15</f>
        <v>11. Expone el tema utilizando un lenguaje técnico disciplinar al presentar la propuesta y responde evidenciando un manejo de la información. *</v>
      </c>
      <c r="C32" s="39" t="s">
        <v>8</v>
      </c>
      <c r="D32" s="17" t="str">
        <f t="shared" si="25"/>
        <v/>
      </c>
      <c r="E32" s="17" t="str">
        <f>IF(D32="X",100*0.1,"")</f>
        <v/>
      </c>
      <c r="F32" s="17" t="str">
        <f t="shared" si="26"/>
        <v>X</v>
      </c>
      <c r="G32" s="17">
        <f>IF(F32="X",60*0.1,"")</f>
        <v>6</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22</v>
      </c>
      <c r="D34" s="20"/>
      <c r="E34" s="20">
        <f>SUM(E31:E33)</f>
        <v>10</v>
      </c>
      <c r="F34" s="20"/>
      <c r="G34" s="20">
        <f t="shared" ref="G34:K34" si="30">SUM(G31:G33)</f>
        <v>12</v>
      </c>
      <c r="H34" s="20"/>
      <c r="I34" s="20">
        <f t="shared" si="30"/>
        <v>0</v>
      </c>
      <c r="J34" s="20"/>
      <c r="K34" s="20">
        <f t="shared" si="30"/>
        <v>0</v>
      </c>
    </row>
    <row r="35" spans="1:11" ht="15.75" customHeight="1" x14ac:dyDescent="0.3">
      <c r="A35" s="54"/>
      <c r="B35" s="18" t="s">
        <v>16</v>
      </c>
      <c r="C35" s="21">
        <f>VLOOKUP(C34,ESCALA_TRAB_EQUIP!A2:B62,2,FALSE)</f>
        <v>5</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FELIPE ESCALONA CAMPOS</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6.1" customHeight="1" x14ac:dyDescent="0.25">
      <c r="A43" s="66"/>
      <c r="B43" s="41" t="str">
        <f>RUBRICA!A7</f>
        <v>3. Relaciona el Proyecto APT con sus intereses profesionales. *</v>
      </c>
      <c r="C43" s="39" t="s">
        <v>8</v>
      </c>
      <c r="D43" s="17" t="str">
        <f t="shared" ref="D43:D44" si="31">IF($C43=CL,"X","")</f>
        <v/>
      </c>
      <c r="E43" s="17" t="str">
        <f>IF(D43="X",100*0.1,"")</f>
        <v/>
      </c>
      <c r="F43" s="17" t="str">
        <f t="shared" ref="F43:F44" si="32">IF($C43=L,"X","")</f>
        <v>X</v>
      </c>
      <c r="G43" s="17">
        <f>IF(F43="X",60*0.1,"")</f>
        <v>6</v>
      </c>
      <c r="H43" s="17" t="str">
        <f t="shared" ref="H43:H44" si="33">IF($C43=ML,"X","")</f>
        <v/>
      </c>
      <c r="I43" s="17" t="str">
        <f>IF(H43="X",30*0.1,"")</f>
        <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8</v>
      </c>
      <c r="D44" s="17" t="str">
        <f t="shared" si="31"/>
        <v/>
      </c>
      <c r="E44" s="17" t="str">
        <f>IF(D44="X",100*0.1,"")</f>
        <v/>
      </c>
      <c r="F44" s="17" t="str">
        <f t="shared" si="32"/>
        <v>X</v>
      </c>
      <c r="G44" s="17">
        <f>IF(F44="X",60*0.1,"")</f>
        <v>6</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22</v>
      </c>
      <c r="D46" s="20"/>
      <c r="E46" s="20">
        <f>SUM(E43:E45)</f>
        <v>10</v>
      </c>
      <c r="F46" s="20"/>
      <c r="G46" s="20">
        <f t="shared" ref="G46" si="36">SUM(G43:G45)</f>
        <v>12</v>
      </c>
      <c r="H46" s="20"/>
      <c r="I46" s="20">
        <f t="shared" ref="I46" si="37">SUM(I43:I45)</f>
        <v>0</v>
      </c>
      <c r="J46" s="20"/>
      <c r="K46" s="20">
        <f t="shared" ref="K46" si="38">SUM(K43:K45)</f>
        <v>0</v>
      </c>
    </row>
    <row r="47" spans="1:11" ht="15.75" customHeight="1" x14ac:dyDescent="0.3">
      <c r="A47" s="54"/>
      <c r="B47" s="18" t="s">
        <v>16</v>
      </c>
      <c r="C47" s="21">
        <f>VLOOKUP(C46,ESCALA_TRAB_EQUIP!A2:B62,2,FALSE)</f>
        <v>5</v>
      </c>
    </row>
    <row r="48" spans="1:11" ht="15.75" customHeight="1" x14ac:dyDescent="0.3">
      <c r="B48" s="23"/>
      <c r="C48" s="24"/>
    </row>
    <row r="49" spans="1:11" ht="15.75" customHeight="1" x14ac:dyDescent="0.3">
      <c r="B49" s="23"/>
      <c r="C49" s="24"/>
    </row>
    <row r="50" spans="1:11" ht="15.75" customHeight="1" x14ac:dyDescent="0.25">
      <c r="A50" s="65" t="s">
        <v>18</v>
      </c>
      <c r="B50" s="53" t="s">
        <v>19</v>
      </c>
      <c r="C50" s="55" t="str">
        <f>B6</f>
        <v>CAMILO SILVA CHAVEZ</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6.1" customHeight="1" x14ac:dyDescent="0.25">
      <c r="A54" s="66"/>
      <c r="B54" s="41" t="str">
        <f>RUBRICA!A7</f>
        <v>3. Relaciona el Proyecto APT con sus intereses profesionales. *</v>
      </c>
      <c r="C54" s="39" t="s">
        <v>8</v>
      </c>
      <c r="D54" s="17" t="str">
        <f t="shared" ref="D54:D55" si="39">IF($C54=CL,"X","")</f>
        <v/>
      </c>
      <c r="E54" s="17" t="str">
        <f>IF(D54="X",100*0.1,"")</f>
        <v/>
      </c>
      <c r="F54" s="17" t="str">
        <f t="shared" ref="F54:F55" si="40">IF($C54=L,"X","")</f>
        <v>X</v>
      </c>
      <c r="G54" s="17">
        <f>IF(F54="X",60*0.1,"")</f>
        <v>6</v>
      </c>
      <c r="H54" s="17" t="str">
        <f t="shared" ref="H54:H55" si="41">IF($C54=ML,"X","")</f>
        <v/>
      </c>
      <c r="I54" s="17" t="str">
        <f>IF(H54="X",30*0.1,"")</f>
        <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8</v>
      </c>
      <c r="D55" s="17" t="str">
        <f t="shared" si="39"/>
        <v/>
      </c>
      <c r="E55" s="17" t="str">
        <f>IF(D55="X",100*0.1,"")</f>
        <v/>
      </c>
      <c r="F55" s="17" t="str">
        <f t="shared" si="40"/>
        <v>X</v>
      </c>
      <c r="G55" s="17">
        <f>IF(F55="X",60*0.1,"")</f>
        <v>6</v>
      </c>
      <c r="H55" s="17" t="str">
        <f t="shared" si="41"/>
        <v/>
      </c>
      <c r="I55" s="17" t="str">
        <f>IF(H55="X",30*0.1,"")</f>
        <v/>
      </c>
      <c r="J55" s="17" t="str">
        <f t="shared" si="42"/>
        <v/>
      </c>
      <c r="K55" s="17" t="str">
        <f t="shared" si="43"/>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22</v>
      </c>
      <c r="D57" s="20">
        <f>COUNTIF(D55:D56,"X")</f>
        <v>1</v>
      </c>
      <c r="E57" s="20">
        <f>SUM(E54:E56)</f>
        <v>10</v>
      </c>
      <c r="F57" s="20">
        <f t="shared" ref="F57" si="44">SUM(F54:F56)</f>
        <v>0</v>
      </c>
      <c r="G57" s="20">
        <f t="shared" ref="G57" si="45">SUM(G54:G56)</f>
        <v>12</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5</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5.1"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Juan Pablo Mellado Alarcon</cp:lastModifiedBy>
  <dcterms:created xsi:type="dcterms:W3CDTF">2023-08-07T04:08:01Z</dcterms:created>
  <dcterms:modified xsi:type="dcterms:W3CDTF">2024-10-04T17:31:55Z</dcterms:modified>
</cp:coreProperties>
</file>