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10" windowWidth="20115" windowHeight="7935" activeTab="1"/>
  </bookViews>
  <sheets>
    <sheet name="main paper" sheetId="1" r:id="rId1"/>
    <sheet name="correcting pdist" sheetId="2" r:id="rId2"/>
    <sheet name="Sheet3" sheetId="3" r:id="rId3"/>
    <sheet name="Sheet1" sheetId="4" r:id="rId4"/>
    <sheet name="final main ppr" sheetId="5" r:id="rId5"/>
  </sheets>
  <calcPr calcId="145621"/>
</workbook>
</file>

<file path=xl/calcChain.xml><?xml version="1.0" encoding="utf-8"?>
<calcChain xmlns="http://schemas.openxmlformats.org/spreadsheetml/2006/main">
  <c r="C22" i="4" l="1"/>
  <c r="C23" i="4"/>
  <c r="C24" i="4"/>
  <c r="C25" i="4"/>
  <c r="C16" i="4"/>
  <c r="C17" i="4"/>
  <c r="C18" i="4"/>
  <c r="C19" i="4"/>
  <c r="C10" i="4"/>
  <c r="C11" i="4"/>
  <c r="C12" i="4"/>
  <c r="C13" i="4"/>
  <c r="C4" i="4"/>
  <c r="C5" i="4"/>
  <c r="C6" i="4"/>
  <c r="C7" i="4"/>
  <c r="H22" i="4"/>
  <c r="H23" i="4"/>
  <c r="H24" i="4"/>
  <c r="H16" i="4"/>
  <c r="H17" i="4"/>
  <c r="H18" i="4"/>
  <c r="H10" i="4"/>
  <c r="H11" i="4"/>
  <c r="H12" i="4"/>
  <c r="H4" i="4"/>
  <c r="H5" i="4"/>
  <c r="H6" i="4"/>
</calcChain>
</file>

<file path=xl/sharedStrings.xml><?xml version="1.0" encoding="utf-8"?>
<sst xmlns="http://schemas.openxmlformats.org/spreadsheetml/2006/main" count="271" uniqueCount="78">
  <si>
    <t>one rate</t>
  </si>
  <si>
    <t>no divide/divide</t>
  </si>
  <si>
    <t>geographic overlap</t>
  </si>
  <si>
    <t>a) Overall phenotypic divergence</t>
  </si>
  <si>
    <t>beta</t>
  </si>
  <si>
    <t>delta AICc</t>
  </si>
  <si>
    <t>alpha</t>
  </si>
  <si>
    <t>linear_beta_alpha</t>
  </si>
  <si>
    <t>b) Song divergence</t>
  </si>
  <si>
    <t>b) Colour divergence</t>
  </si>
  <si>
    <t>b) Morphological divergence</t>
  </si>
  <si>
    <t xml:space="preserve">0.0097/0.0038 </t>
  </si>
  <si>
    <t>0.014/0.0035</t>
  </si>
  <si>
    <t>0.040/0.0061</t>
  </si>
  <si>
    <t>0.042/0.0081</t>
  </si>
  <si>
    <t>1.18/0.18</t>
  </si>
  <si>
    <t>1.29/0.68</t>
  </si>
  <si>
    <t>0.0092/0.0028</t>
  </si>
  <si>
    <t>0.021/0.0085</t>
  </si>
  <si>
    <t>0.42/0.69</t>
  </si>
  <si>
    <t>0.014/0.0053</t>
  </si>
  <si>
    <t>0.017/0.0052</t>
  </si>
  <si>
    <t>0.037/0.0092</t>
  </si>
  <si>
    <t>0.063/0.0091</t>
  </si>
  <si>
    <t>0.57/0.24</t>
  </si>
  <si>
    <t>4.36/0.35</t>
  </si>
  <si>
    <t>0.011/0.0056</t>
  </si>
  <si>
    <t>0.015/0.0047</t>
  </si>
  <si>
    <t>0.14/0.0059</t>
  </si>
  <si>
    <t>0.14/0.012</t>
  </si>
  <si>
    <t>6.43/0.018</t>
  </si>
  <si>
    <t>5.71/0.76</t>
  </si>
  <si>
    <t>linear_beta_alpha; shouldn't these be constrained to have the same alpha?</t>
  </si>
  <si>
    <t>0.013/0.0029</t>
  </si>
  <si>
    <t>0.015/0.0073</t>
  </si>
  <si>
    <t>0.20/1.13</t>
  </si>
  <si>
    <t>0.0097/0.0040</t>
  </si>
  <si>
    <t>0.013/0.0036</t>
  </si>
  <si>
    <t>0.0091/0.0028</t>
  </si>
  <si>
    <t>0.013/0.0030</t>
  </si>
  <si>
    <t>0.014/0.0056</t>
  </si>
  <si>
    <t>0.017/0.0053</t>
  </si>
  <si>
    <t>0.011/0.0060</t>
  </si>
  <si>
    <t>0.015/0.0049</t>
  </si>
  <si>
    <t>0.040/0.0058</t>
  </si>
  <si>
    <t>0.041/0.0068</t>
  </si>
  <si>
    <t>0.021/0.0091</t>
  </si>
  <si>
    <t>0.015/0.0070</t>
  </si>
  <si>
    <t>0.037/0.0087</t>
  </si>
  <si>
    <t>0.064/0.0079</t>
  </si>
  <si>
    <t>0.15/0.0060</t>
  </si>
  <si>
    <t>0.14/0.0097</t>
  </si>
  <si>
    <t>1.16/0.14</t>
  </si>
  <si>
    <t>1.26/0.52</t>
  </si>
  <si>
    <t>0.42/0.82</t>
  </si>
  <si>
    <t>0.20/1.090</t>
  </si>
  <si>
    <t>0.56/0.18</t>
  </si>
  <si>
    <t>4.48/0.27</t>
  </si>
  <si>
    <t>6.82/0.000011</t>
  </si>
  <si>
    <t>6.019/0.50</t>
  </si>
  <si>
    <t>0.49/0.0091</t>
  </si>
  <si>
    <t>ci parallel</t>
  </si>
  <si>
    <t>ci perpendicular</t>
  </si>
  <si>
    <t>0.0041/ 0.078</t>
  </si>
  <si>
    <t>-0.01/ 0.095</t>
  </si>
  <si>
    <t>no divide/divide and geographic overlap</t>
  </si>
  <si>
    <t>beta_slope</t>
  </si>
  <si>
    <t>-0.01</t>
  </si>
  <si>
    <t>Brownian motion</t>
  </si>
  <si>
    <t>Ornstein-Uhlenback</t>
  </si>
  <si>
    <t>β</t>
  </si>
  <si>
    <t>∆AICc</t>
  </si>
  <si>
    <t>β slope no divide</t>
  </si>
  <si>
    <t>β slope divide</t>
  </si>
  <si>
    <t>α</t>
  </si>
  <si>
    <t>overlap</t>
  </si>
  <si>
    <t>no divide/divide and overlap</t>
  </si>
  <si>
    <t>AICc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</si>
</sst>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 applyAlignment="1">
      <alignment horizontal="left"/>
    </xf>
    <xf numFmtId="2" fontId="3" fillId="0" borderId="0" xfId="0" applyNumberFormat="1" applyFont="1" applyBorder="1" applyAlignment="1">
      <alignment horizontal="left" vertical="center" indent="1"/>
    </xf>
    <xf numFmtId="0" fontId="3" fillId="0" borderId="0" xfId="0" applyFont="1" applyBorder="1" applyAlignment="1">
      <alignment horizontal="left" vertical="center" indent="1"/>
    </xf>
    <xf numFmtId="2" fontId="4" fillId="0" borderId="0" xfId="0" applyNumberFormat="1" applyFont="1" applyBorder="1" applyAlignment="1">
      <alignment horizontal="left" vertical="center" indent="1"/>
    </xf>
    <xf numFmtId="2" fontId="3" fillId="0" borderId="0" xfId="0" applyNumberFormat="1" applyFont="1" applyBorder="1" applyAlignment="1">
      <alignment horizontal="left" vertical="center"/>
    </xf>
    <xf numFmtId="2" fontId="3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3" fillId="0" borderId="0" xfId="0" applyFont="1" applyAlignment="1">
      <alignment vertical="center"/>
    </xf>
    <xf numFmtId="2" fontId="5" fillId="0" borderId="0" xfId="0" applyNumberFormat="1" applyFont="1" applyAlignment="1">
      <alignment horizontal="left" vertical="center"/>
    </xf>
    <xf numFmtId="164" fontId="3" fillId="0" borderId="0" xfId="0" applyNumberFormat="1" applyFont="1" applyBorder="1" applyAlignment="1">
      <alignment horizontal="left" vertical="center" indent="1"/>
    </xf>
    <xf numFmtId="164" fontId="3" fillId="0" borderId="0" xfId="0" applyNumberFormat="1" applyFont="1" applyBorder="1" applyAlignment="1">
      <alignment horizontal="left"/>
    </xf>
    <xf numFmtId="164" fontId="3" fillId="0" borderId="0" xfId="0" applyNumberFormat="1" applyFont="1" applyAlignment="1">
      <alignment vertical="center"/>
    </xf>
    <xf numFmtId="165" fontId="3" fillId="0" borderId="0" xfId="0" applyNumberFormat="1" applyFont="1" applyBorder="1" applyAlignment="1">
      <alignment horizontal="left" vertical="center" indent="1"/>
    </xf>
    <xf numFmtId="165" fontId="3" fillId="0" borderId="0" xfId="0" applyNumberFormat="1" applyFont="1" applyBorder="1" applyAlignment="1">
      <alignment horizontal="left"/>
    </xf>
    <xf numFmtId="165" fontId="3" fillId="0" borderId="0" xfId="0" applyNumberFormat="1" applyFont="1" applyAlignment="1">
      <alignment vertical="center"/>
    </xf>
    <xf numFmtId="165" fontId="3" fillId="2" borderId="0" xfId="0" applyNumberFormat="1" applyFont="1" applyFill="1" applyAlignment="1">
      <alignment vertical="center"/>
    </xf>
    <xf numFmtId="165" fontId="2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49" fontId="3" fillId="0" borderId="0" xfId="0" applyNumberFormat="1" applyFont="1" applyAlignment="1">
      <alignment vertical="center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164" fontId="3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3" fillId="0" borderId="0" xfId="0" applyNumberFormat="1" applyFont="1" applyBorder="1" applyAlignment="1">
      <alignment horizontal="center"/>
    </xf>
    <xf numFmtId="2" fontId="0" fillId="0" borderId="0" xfId="0" applyNumberForma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0" xfId="0" applyFont="1" applyAlignment="1">
      <alignment horizontal="left"/>
    </xf>
    <xf numFmtId="1" fontId="9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10" fillId="0" borderId="0" xfId="0" applyFont="1" applyBorder="1" applyAlignment="1">
      <alignment horizontal="left"/>
    </xf>
    <xf numFmtId="0" fontId="7" fillId="0" borderId="0" xfId="0" applyFont="1" applyBorder="1"/>
    <xf numFmtId="0" fontId="11" fillId="0" borderId="0" xfId="0" applyFont="1" applyBorder="1" applyAlignment="1">
      <alignment horizontal="left"/>
    </xf>
    <xf numFmtId="164" fontId="10" fillId="0" borderId="0" xfId="0" applyNumberFormat="1" applyFont="1" applyBorder="1" applyAlignment="1">
      <alignment horizontal="left"/>
    </xf>
    <xf numFmtId="2" fontId="10" fillId="0" borderId="0" xfId="0" applyNumberFormat="1" applyFont="1" applyBorder="1" applyAlignment="1">
      <alignment horizontal="left"/>
    </xf>
    <xf numFmtId="165" fontId="10" fillId="0" borderId="0" xfId="0" applyNumberFormat="1" applyFont="1" applyBorder="1" applyAlignment="1">
      <alignment horizontal="left"/>
    </xf>
    <xf numFmtId="164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sqref="A1:XFD1048576"/>
    </sheetView>
  </sheetViews>
  <sheetFormatPr defaultRowHeight="15.75" x14ac:dyDescent="0.25"/>
  <cols>
    <col min="1" max="1" width="36.140625" style="1" bestFit="1" customWidth="1"/>
    <col min="2" max="2" width="16.140625" style="1" bestFit="1" customWidth="1"/>
    <col min="3" max="3" width="10.5703125" style="1" bestFit="1" customWidth="1"/>
    <col min="4" max="4" width="14.42578125" style="1" bestFit="1" customWidth="1"/>
    <col min="5" max="5" width="14.42578125" style="1" customWidth="1"/>
    <col min="6" max="6" width="8.28515625" style="1" bestFit="1" customWidth="1"/>
    <col min="7" max="7" width="7.42578125" style="1" bestFit="1" customWidth="1"/>
    <col min="8" max="8" width="8.28515625" style="1" bestFit="1" customWidth="1"/>
    <col min="9" max="9" width="7.42578125" style="1" bestFit="1" customWidth="1"/>
    <col min="10" max="10" width="12" style="1" bestFit="1" customWidth="1"/>
    <col min="11" max="11" width="10.5703125" style="1" bestFit="1" customWidth="1"/>
    <col min="12" max="16384" width="9.140625" style="1"/>
  </cols>
  <sheetData>
    <row r="1" spans="1:12" x14ac:dyDescent="0.25">
      <c r="A1" s="3"/>
      <c r="B1" s="3" t="s">
        <v>4</v>
      </c>
      <c r="C1" s="3" t="s">
        <v>5</v>
      </c>
      <c r="D1" s="3" t="s">
        <v>4</v>
      </c>
      <c r="E1" s="3" t="s">
        <v>66</v>
      </c>
      <c r="F1" s="22" t="s">
        <v>61</v>
      </c>
      <c r="G1" s="22"/>
      <c r="H1" s="22" t="s">
        <v>62</v>
      </c>
      <c r="I1" s="22"/>
      <c r="J1" s="3" t="s">
        <v>6</v>
      </c>
      <c r="K1" s="3" t="s">
        <v>5</v>
      </c>
    </row>
    <row r="2" spans="1:12" x14ac:dyDescent="0.25">
      <c r="A2" s="9" t="s">
        <v>3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25">
      <c r="A3" s="3" t="s">
        <v>0</v>
      </c>
      <c r="B3" s="12">
        <v>6.1343450000000002E-3</v>
      </c>
      <c r="C3" s="4">
        <v>-34.898770904000003</v>
      </c>
      <c r="D3" s="15">
        <v>1.752217E-2</v>
      </c>
      <c r="E3" s="15"/>
      <c r="F3" s="15"/>
      <c r="G3" s="15"/>
      <c r="H3" s="15"/>
      <c r="I3" s="15"/>
      <c r="J3" s="4">
        <v>0.61845963999999998</v>
      </c>
      <c r="K3" s="4">
        <v>-43.172915609999997</v>
      </c>
    </row>
    <row r="4" spans="1:12" x14ac:dyDescent="0.25">
      <c r="A4" s="3" t="s">
        <v>1</v>
      </c>
      <c r="B4" s="12" t="s">
        <v>11</v>
      </c>
      <c r="C4" s="4">
        <v>-40.198189999999997</v>
      </c>
      <c r="D4" s="15" t="s">
        <v>13</v>
      </c>
      <c r="E4" s="15"/>
      <c r="F4" s="15"/>
      <c r="G4" s="15"/>
      <c r="H4" s="15"/>
      <c r="I4" s="15"/>
      <c r="J4" s="5" t="s">
        <v>15</v>
      </c>
      <c r="K4" s="4">
        <v>-47.264270000000003</v>
      </c>
    </row>
    <row r="5" spans="1:12" x14ac:dyDescent="0.25">
      <c r="A5" s="3" t="s">
        <v>2</v>
      </c>
      <c r="B5" s="12">
        <v>6.6056769999999999E-3</v>
      </c>
      <c r="C5" s="4">
        <v>-33.038452216000003</v>
      </c>
      <c r="D5" s="15">
        <v>3.9018589999999999E-2</v>
      </c>
      <c r="E5" s="23">
        <v>0.17</v>
      </c>
      <c r="F5" s="15"/>
      <c r="G5" s="15"/>
      <c r="H5" s="15"/>
      <c r="I5" s="15"/>
      <c r="J5" s="4">
        <v>2.8981885300000001</v>
      </c>
      <c r="K5" s="4">
        <v>-45.196524449999998</v>
      </c>
      <c r="L5" s="1" t="s">
        <v>7</v>
      </c>
    </row>
    <row r="6" spans="1:12" x14ac:dyDescent="0.25">
      <c r="A6" s="3" t="s">
        <v>65</v>
      </c>
      <c r="B6" s="12" t="s">
        <v>12</v>
      </c>
      <c r="C6" s="4">
        <v>-43.109740000000002</v>
      </c>
      <c r="D6" s="15" t="s">
        <v>14</v>
      </c>
      <c r="E6" s="15" t="s">
        <v>63</v>
      </c>
      <c r="F6" s="15">
        <v>-4.3221059999999999E-2</v>
      </c>
      <c r="G6" s="15">
        <v>2.8069978799999999</v>
      </c>
      <c r="H6" s="15">
        <v>-6.5618330000000004E-3</v>
      </c>
      <c r="I6" s="15">
        <v>1.6556059999999999</v>
      </c>
      <c r="J6" s="5" t="s">
        <v>16</v>
      </c>
      <c r="K6" s="6">
        <v>-50.989919999999998</v>
      </c>
      <c r="L6" s="2" t="s">
        <v>32</v>
      </c>
    </row>
    <row r="7" spans="1:12" x14ac:dyDescent="0.25">
      <c r="A7" s="3"/>
      <c r="B7" s="13"/>
      <c r="C7" s="3"/>
      <c r="D7" s="16"/>
      <c r="E7" s="19"/>
      <c r="F7" s="16"/>
      <c r="G7" s="16"/>
      <c r="H7" s="16"/>
      <c r="I7" s="16"/>
      <c r="J7" s="3"/>
      <c r="K7" s="3"/>
    </row>
    <row r="8" spans="1:12" x14ac:dyDescent="0.25">
      <c r="A8" s="9" t="s">
        <v>8</v>
      </c>
      <c r="B8" s="13"/>
      <c r="C8" s="3"/>
      <c r="D8" s="16"/>
      <c r="E8" s="16"/>
      <c r="F8" s="16"/>
      <c r="G8" s="16"/>
      <c r="H8" s="16"/>
      <c r="I8" s="16"/>
      <c r="J8" s="3"/>
      <c r="K8" s="3"/>
    </row>
    <row r="9" spans="1:12" x14ac:dyDescent="0.25">
      <c r="A9" s="3" t="s">
        <v>0</v>
      </c>
      <c r="B9" s="12">
        <v>5.2719280000000004E-3</v>
      </c>
      <c r="C9" s="4">
        <v>-42.322613955000001</v>
      </c>
      <c r="D9" s="15">
        <v>1.266311E-2</v>
      </c>
      <c r="E9" s="15"/>
      <c r="F9" s="15"/>
      <c r="G9" s="15"/>
      <c r="H9" s="15"/>
      <c r="I9" s="15"/>
      <c r="J9" s="4">
        <v>0.47552463</v>
      </c>
      <c r="K9" s="4">
        <v>-49.717818119999997</v>
      </c>
    </row>
    <row r="10" spans="1:12" x14ac:dyDescent="0.25">
      <c r="A10" s="3" t="s">
        <v>1</v>
      </c>
      <c r="B10" s="12" t="s">
        <v>17</v>
      </c>
      <c r="C10" s="4">
        <v>-50.825670000000002</v>
      </c>
      <c r="D10" s="15" t="s">
        <v>18</v>
      </c>
      <c r="E10" s="15"/>
      <c r="F10" s="15"/>
      <c r="G10" s="15"/>
      <c r="H10" s="15"/>
      <c r="I10" s="15"/>
      <c r="J10" s="4" t="s">
        <v>19</v>
      </c>
      <c r="K10" s="4">
        <v>-59.458150000000003</v>
      </c>
    </row>
    <row r="11" spans="1:12" x14ac:dyDescent="0.25">
      <c r="A11" s="3" t="s">
        <v>2</v>
      </c>
      <c r="B11" s="12">
        <v>6.1070669999999999E-3</v>
      </c>
      <c r="C11" s="4">
        <v>-41.822704723000001</v>
      </c>
      <c r="D11" s="15">
        <v>1.2848995E-2</v>
      </c>
      <c r="E11" s="23">
        <v>5.1000000000000004E-3</v>
      </c>
      <c r="F11" s="15"/>
      <c r="G11" s="15"/>
      <c r="H11" s="15"/>
      <c r="I11" s="15"/>
      <c r="J11" s="15">
        <v>5.1066180000000003E-3</v>
      </c>
      <c r="K11" s="4">
        <v>-47.525343417999999</v>
      </c>
    </row>
    <row r="12" spans="1:12" x14ac:dyDescent="0.25">
      <c r="A12" s="3" t="s">
        <v>65</v>
      </c>
      <c r="B12" s="14" t="s">
        <v>33</v>
      </c>
      <c r="C12" s="7">
        <v>-55.3</v>
      </c>
      <c r="D12" s="17" t="s">
        <v>34</v>
      </c>
      <c r="E12" s="21" t="s">
        <v>64</v>
      </c>
      <c r="F12" s="17">
        <v>-3.5789660000000001E-2</v>
      </c>
      <c r="G12" s="17">
        <v>0.77115529999999999</v>
      </c>
      <c r="H12" s="18">
        <v>1.1567610000000001E-2</v>
      </c>
      <c r="I12" s="18">
        <v>1.6567529999999999</v>
      </c>
      <c r="J12" s="10" t="s">
        <v>35</v>
      </c>
      <c r="K12" s="11">
        <v>-63.263150000000003</v>
      </c>
    </row>
    <row r="13" spans="1:12" x14ac:dyDescent="0.25">
      <c r="A13" s="3"/>
      <c r="B13" s="13"/>
      <c r="C13" s="8"/>
      <c r="D13" s="16"/>
      <c r="E13" s="16"/>
      <c r="F13" s="16"/>
      <c r="G13" s="16"/>
      <c r="H13" s="16"/>
      <c r="I13" s="16"/>
      <c r="J13" s="8"/>
      <c r="K13" s="8"/>
    </row>
    <row r="14" spans="1:12" x14ac:dyDescent="0.25">
      <c r="A14" s="9" t="s">
        <v>9</v>
      </c>
      <c r="B14" s="13"/>
      <c r="C14" s="8"/>
      <c r="D14" s="16"/>
      <c r="E14" s="16"/>
      <c r="F14" s="16"/>
      <c r="G14" s="16"/>
      <c r="H14" s="16"/>
      <c r="I14" s="16"/>
      <c r="J14" s="8"/>
      <c r="K14" s="8"/>
    </row>
    <row r="15" spans="1:12" x14ac:dyDescent="0.25">
      <c r="A15" s="3" t="s">
        <v>0</v>
      </c>
      <c r="B15" s="12">
        <v>8.6828419999999996E-3</v>
      </c>
      <c r="C15" s="4">
        <v>-17.873946134000001</v>
      </c>
      <c r="D15" s="15">
        <v>1.9910029999999999E-2</v>
      </c>
      <c r="E15" s="15"/>
      <c r="F15" s="15"/>
      <c r="G15" s="15"/>
      <c r="H15" s="15"/>
      <c r="I15" s="15"/>
      <c r="J15" s="4">
        <v>0.42679729999999999</v>
      </c>
      <c r="K15" s="4">
        <v>-23.915106420000001</v>
      </c>
    </row>
    <row r="16" spans="1:12" x14ac:dyDescent="0.25">
      <c r="A16" s="3" t="s">
        <v>1</v>
      </c>
      <c r="B16" s="12" t="s">
        <v>20</v>
      </c>
      <c r="C16" s="4">
        <v>-23.639109999999999</v>
      </c>
      <c r="D16" s="15" t="s">
        <v>22</v>
      </c>
      <c r="E16" s="15"/>
      <c r="F16" s="15"/>
      <c r="G16" s="15"/>
      <c r="H16" s="15"/>
      <c r="I16" s="15"/>
      <c r="J16" s="4" t="s">
        <v>24</v>
      </c>
      <c r="K16" s="4">
        <v>-28.867570000000001</v>
      </c>
    </row>
    <row r="17" spans="1:11" x14ac:dyDescent="0.25">
      <c r="A17" s="3" t="s">
        <v>2</v>
      </c>
      <c r="B17" s="12">
        <v>7.8984269999999995E-3</v>
      </c>
      <c r="C17" s="4">
        <v>-16.013241754999999</v>
      </c>
      <c r="D17" s="15">
        <v>3.7284459999999998E-2</v>
      </c>
      <c r="E17" s="4">
        <v>0.2</v>
      </c>
      <c r="F17" s="15"/>
      <c r="G17" s="15"/>
      <c r="H17" s="15"/>
      <c r="I17" s="15"/>
      <c r="J17" s="4">
        <v>2.01292165</v>
      </c>
      <c r="K17" s="4">
        <v>-28.20170826</v>
      </c>
    </row>
    <row r="18" spans="1:11" x14ac:dyDescent="0.25">
      <c r="A18" s="3" t="s">
        <v>65</v>
      </c>
      <c r="B18" s="12" t="s">
        <v>21</v>
      </c>
      <c r="C18" s="4">
        <v>-24.09309</v>
      </c>
      <c r="D18" s="15" t="s">
        <v>23</v>
      </c>
      <c r="E18" s="15" t="s">
        <v>60</v>
      </c>
      <c r="F18" s="15">
        <v>-1.898041E-2</v>
      </c>
      <c r="G18" s="15">
        <v>9.1259243899999998</v>
      </c>
      <c r="H18" s="15">
        <v>-1.305713E-2</v>
      </c>
      <c r="I18" s="15">
        <v>3.4697939999999998</v>
      </c>
      <c r="J18" s="4" t="s">
        <v>25</v>
      </c>
      <c r="K18" s="6">
        <v>-32.231670000000001</v>
      </c>
    </row>
    <row r="19" spans="1:11" x14ac:dyDescent="0.25">
      <c r="A19" s="3"/>
      <c r="B19" s="13"/>
      <c r="C19" s="3"/>
      <c r="D19" s="16"/>
      <c r="E19" s="16"/>
      <c r="F19" s="16"/>
      <c r="G19" s="16"/>
      <c r="H19" s="16"/>
      <c r="I19" s="16"/>
      <c r="J19" s="3"/>
      <c r="K19" s="3"/>
    </row>
    <row r="20" spans="1:11" x14ac:dyDescent="0.25">
      <c r="A20" s="9" t="s">
        <v>10</v>
      </c>
      <c r="B20" s="13"/>
      <c r="C20" s="3"/>
      <c r="D20" s="16"/>
      <c r="E20" s="16"/>
      <c r="F20" s="16"/>
      <c r="G20" s="16"/>
      <c r="H20" s="16"/>
      <c r="I20" s="16"/>
      <c r="J20" s="3"/>
      <c r="K20" s="3"/>
    </row>
    <row r="21" spans="1:11" x14ac:dyDescent="0.25">
      <c r="A21" s="3" t="s">
        <v>0</v>
      </c>
      <c r="B21" s="12">
        <v>7.7785490000000001E-3</v>
      </c>
      <c r="C21" s="4">
        <v>-23.262915120999999</v>
      </c>
      <c r="D21" s="15">
        <v>2.1326009999999999E-2</v>
      </c>
      <c r="E21" s="15"/>
      <c r="F21" s="15"/>
      <c r="G21" s="15"/>
      <c r="H21" s="15"/>
      <c r="I21" s="15"/>
      <c r="J21" s="4">
        <v>0.55532482999999999</v>
      </c>
      <c r="K21" s="4">
        <v>-29.617832539999998</v>
      </c>
    </row>
    <row r="22" spans="1:11" x14ac:dyDescent="0.25">
      <c r="A22" s="3" t="s">
        <v>1</v>
      </c>
      <c r="B22" s="12" t="s">
        <v>26</v>
      </c>
      <c r="C22" s="4">
        <v>-26.219830000000002</v>
      </c>
      <c r="D22" s="15" t="s">
        <v>28</v>
      </c>
      <c r="E22" s="15"/>
      <c r="F22" s="15"/>
      <c r="G22" s="15"/>
      <c r="H22" s="15"/>
      <c r="I22" s="15"/>
      <c r="J22" s="4" t="s">
        <v>30</v>
      </c>
      <c r="K22" s="4">
        <v>-39.309890000000003</v>
      </c>
    </row>
    <row r="23" spans="1:11" x14ac:dyDescent="0.25">
      <c r="A23" s="3" t="s">
        <v>2</v>
      </c>
      <c r="B23" s="12">
        <v>8.596266E-3</v>
      </c>
      <c r="C23" s="4">
        <v>-21.828297394</v>
      </c>
      <c r="D23" s="15">
        <v>0.17017199999999999</v>
      </c>
      <c r="E23" s="23">
        <v>0.98</v>
      </c>
      <c r="F23" s="15"/>
      <c r="G23" s="15"/>
      <c r="H23" s="15"/>
      <c r="I23" s="15"/>
      <c r="J23" s="4">
        <v>11.293139200000001</v>
      </c>
      <c r="K23" s="4">
        <v>-33.848720299999997</v>
      </c>
    </row>
    <row r="24" spans="1:11" x14ac:dyDescent="0.25">
      <c r="A24" s="3" t="s">
        <v>65</v>
      </c>
      <c r="B24" s="12" t="s">
        <v>27</v>
      </c>
      <c r="C24" s="4">
        <v>-31.593810000000001</v>
      </c>
      <c r="D24" s="15" t="s">
        <v>29</v>
      </c>
      <c r="E24" s="15" t="s">
        <v>29</v>
      </c>
      <c r="F24" s="15">
        <v>-9.7237190000000001E-2</v>
      </c>
      <c r="G24" s="15">
        <v>4.4269719999999999E-2</v>
      </c>
      <c r="H24" s="15">
        <v>-3.8763980000000003E-2</v>
      </c>
      <c r="I24" s="15">
        <v>4.2274929999999999</v>
      </c>
      <c r="J24" s="4" t="s">
        <v>31</v>
      </c>
      <c r="K24" s="6">
        <v>-44.187800000000003</v>
      </c>
    </row>
  </sheetData>
  <mergeCells count="2">
    <mergeCell ref="F1:G1"/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B6" sqref="B6"/>
    </sheetView>
  </sheetViews>
  <sheetFormatPr defaultRowHeight="15" x14ac:dyDescent="0.25"/>
  <cols>
    <col min="1" max="1" width="25" style="57" customWidth="1"/>
    <col min="2" max="2" width="12.7109375" style="57" bestFit="1" customWidth="1"/>
    <col min="3" max="3" width="6.28515625" style="57" bestFit="1" customWidth="1"/>
    <col min="4" max="4" width="2.28515625" style="57" customWidth="1"/>
    <col min="5" max="5" width="11.7109375" style="57" bestFit="1" customWidth="1"/>
    <col min="6" max="6" width="12.7109375" style="57" bestFit="1" customWidth="1"/>
    <col min="7" max="7" width="6.85546875" style="57" bestFit="1" customWidth="1"/>
    <col min="8" max="16384" width="9.140625" style="57"/>
  </cols>
  <sheetData>
    <row r="1" spans="1:7" customFormat="1" x14ac:dyDescent="0.25">
      <c r="A1" s="40"/>
      <c r="B1" s="46" t="s">
        <v>68</v>
      </c>
      <c r="C1" s="46"/>
      <c r="D1" s="47"/>
      <c r="E1" s="46" t="s">
        <v>69</v>
      </c>
      <c r="F1" s="46"/>
      <c r="G1" s="46"/>
    </row>
    <row r="2" spans="1:7" customFormat="1" x14ac:dyDescent="0.25">
      <c r="A2" s="40"/>
      <c r="B2" s="48" t="s">
        <v>70</v>
      </c>
      <c r="C2" s="49" t="s">
        <v>77</v>
      </c>
      <c r="D2" s="49"/>
      <c r="E2" s="48" t="s">
        <v>70</v>
      </c>
      <c r="F2" s="50" t="s">
        <v>74</v>
      </c>
      <c r="G2" s="49" t="s">
        <v>77</v>
      </c>
    </row>
    <row r="3" spans="1:7" x14ac:dyDescent="0.25">
      <c r="A3" s="58" t="s">
        <v>3</v>
      </c>
      <c r="B3" s="58"/>
      <c r="C3" s="56"/>
      <c r="E3" s="56"/>
      <c r="F3" s="56"/>
      <c r="G3" s="56"/>
    </row>
    <row r="4" spans="1:7" x14ac:dyDescent="0.25">
      <c r="A4" s="40" t="s">
        <v>0</v>
      </c>
      <c r="B4" s="62">
        <v>6.3682740000000002E-3</v>
      </c>
      <c r="C4" s="63">
        <v>-32.075707239000003</v>
      </c>
      <c r="D4" s="47"/>
      <c r="E4" s="64">
        <v>1.6109869999999998E-2</v>
      </c>
      <c r="F4" s="63">
        <v>0.52198339000000005</v>
      </c>
      <c r="G4" s="63">
        <v>-38.725115080000002</v>
      </c>
    </row>
    <row r="5" spans="1:7" x14ac:dyDescent="0.25">
      <c r="A5" s="40" t="s">
        <v>1</v>
      </c>
      <c r="B5" s="62" t="s">
        <v>36</v>
      </c>
      <c r="C5" s="63">
        <v>-36.504489999999997</v>
      </c>
      <c r="D5" s="47"/>
      <c r="E5" s="64" t="s">
        <v>44</v>
      </c>
      <c r="F5" s="63" t="s">
        <v>52</v>
      </c>
      <c r="G5" s="63">
        <v>-42.787770000000002</v>
      </c>
    </row>
    <row r="6" spans="1:7" x14ac:dyDescent="0.25">
      <c r="A6" s="40" t="s">
        <v>75</v>
      </c>
      <c r="B6" s="62">
        <v>6.9135940000000003E-3</v>
      </c>
      <c r="C6" s="63">
        <v>-30.243237036</v>
      </c>
      <c r="D6" s="47"/>
      <c r="E6" s="64">
        <v>3.5124049999999997E-2</v>
      </c>
      <c r="F6" s="63">
        <v>2.4526081199999998</v>
      </c>
      <c r="G6" s="63">
        <v>-39.941072630000001</v>
      </c>
    </row>
    <row r="7" spans="1:7" x14ac:dyDescent="0.25">
      <c r="A7" s="40" t="s">
        <v>76</v>
      </c>
      <c r="B7" s="62" t="s">
        <v>37</v>
      </c>
      <c r="C7" s="63">
        <v>-39.50273</v>
      </c>
      <c r="D7" s="47"/>
      <c r="E7" s="64" t="s">
        <v>45</v>
      </c>
      <c r="F7" s="63" t="s">
        <v>53</v>
      </c>
      <c r="G7" s="63">
        <v>-46.151179999999997</v>
      </c>
    </row>
    <row r="8" spans="1:7" x14ac:dyDescent="0.25">
      <c r="A8" s="56"/>
      <c r="B8" s="59"/>
      <c r="C8" s="60"/>
      <c r="E8" s="61"/>
      <c r="F8" s="60"/>
      <c r="G8" s="60"/>
    </row>
    <row r="9" spans="1:7" x14ac:dyDescent="0.25">
      <c r="A9" s="58" t="s">
        <v>8</v>
      </c>
      <c r="B9" s="58"/>
      <c r="C9" s="60"/>
      <c r="E9" s="61"/>
      <c r="F9" s="60"/>
      <c r="G9" s="60"/>
    </row>
    <row r="10" spans="1:7" x14ac:dyDescent="0.25">
      <c r="A10" s="40" t="s">
        <v>0</v>
      </c>
      <c r="B10" s="62">
        <v>5.4113479999999999E-3</v>
      </c>
      <c r="C10" s="63">
        <v>-39.565887697000001</v>
      </c>
      <c r="D10" s="47"/>
      <c r="E10" s="64">
        <v>1.258302E-2</v>
      </c>
      <c r="F10" s="63">
        <v>0.46116747000000002</v>
      </c>
      <c r="G10" s="63">
        <v>-46.124405359999997</v>
      </c>
    </row>
    <row r="11" spans="1:7" x14ac:dyDescent="0.25">
      <c r="A11" s="40" t="s">
        <v>1</v>
      </c>
      <c r="B11" s="62" t="s">
        <v>38</v>
      </c>
      <c r="C11" s="63">
        <v>-47.524859999999997</v>
      </c>
      <c r="D11" s="47"/>
      <c r="E11" s="64" t="s">
        <v>46</v>
      </c>
      <c r="F11" s="63" t="s">
        <v>54</v>
      </c>
      <c r="G11" s="63">
        <v>-56.170380000000002</v>
      </c>
    </row>
    <row r="12" spans="1:7" x14ac:dyDescent="0.25">
      <c r="A12" s="40" t="s">
        <v>75</v>
      </c>
      <c r="B12" s="62">
        <v>6.3107019999999996E-3</v>
      </c>
      <c r="C12" s="63">
        <v>-39.164390515999997</v>
      </c>
      <c r="D12" s="47"/>
      <c r="E12" s="64">
        <v>1.2715275999999999E-2</v>
      </c>
      <c r="F12" s="63">
        <v>0.48941343599999998</v>
      </c>
      <c r="G12" s="63">
        <v>-43.851481884999998</v>
      </c>
    </row>
    <row r="13" spans="1:7" x14ac:dyDescent="0.25">
      <c r="A13" s="40" t="s">
        <v>76</v>
      </c>
      <c r="B13" s="62" t="s">
        <v>39</v>
      </c>
      <c r="C13" s="63">
        <v>-52.077159999999999</v>
      </c>
      <c r="D13" s="47"/>
      <c r="E13" s="64" t="s">
        <v>47</v>
      </c>
      <c r="F13" s="63" t="s">
        <v>55</v>
      </c>
      <c r="G13" s="65">
        <v>-61.008940000000003</v>
      </c>
    </row>
    <row r="14" spans="1:7" x14ac:dyDescent="0.25">
      <c r="A14" s="56"/>
      <c r="B14" s="59"/>
      <c r="C14" s="60"/>
      <c r="E14" s="61"/>
      <c r="F14" s="60"/>
      <c r="G14" s="60"/>
    </row>
    <row r="15" spans="1:7" x14ac:dyDescent="0.25">
      <c r="A15" s="58" t="s">
        <v>9</v>
      </c>
      <c r="B15" s="58"/>
      <c r="C15" s="60"/>
      <c r="E15" s="61"/>
      <c r="F15" s="60"/>
      <c r="G15" s="60"/>
    </row>
    <row r="16" spans="1:7" x14ac:dyDescent="0.25">
      <c r="A16" s="40" t="s">
        <v>0</v>
      </c>
      <c r="B16" s="62">
        <v>9.0625830000000008E-3</v>
      </c>
      <c r="C16" s="63">
        <v>-15.845733138</v>
      </c>
      <c r="D16" s="47"/>
      <c r="E16" s="64">
        <v>1.8793890000000001E-2</v>
      </c>
      <c r="F16" s="63">
        <v>0.36141351999999999</v>
      </c>
      <c r="G16" s="63">
        <v>-20.367854040000001</v>
      </c>
    </row>
    <row r="17" spans="1:7" x14ac:dyDescent="0.25">
      <c r="A17" s="40" t="s">
        <v>1</v>
      </c>
      <c r="B17" s="62" t="s">
        <v>40</v>
      </c>
      <c r="C17" s="63">
        <v>-20.618010000000002</v>
      </c>
      <c r="D17" s="47"/>
      <c r="E17" s="64" t="s">
        <v>48</v>
      </c>
      <c r="F17" s="63" t="s">
        <v>56</v>
      </c>
      <c r="G17" s="63">
        <v>-24.763439999999999</v>
      </c>
    </row>
    <row r="18" spans="1:7" x14ac:dyDescent="0.25">
      <c r="A18" s="40" t="s">
        <v>75</v>
      </c>
      <c r="B18" s="62">
        <v>8.2731019999999992E-3</v>
      </c>
      <c r="C18" s="63">
        <v>-13.922856728999999</v>
      </c>
      <c r="D18" s="47"/>
      <c r="E18" s="64">
        <v>3.0648829999999998E-2</v>
      </c>
      <c r="F18" s="63">
        <v>1.5071588899999999</v>
      </c>
      <c r="G18" s="63">
        <v>-23.442700980000001</v>
      </c>
    </row>
    <row r="19" spans="1:7" x14ac:dyDescent="0.25">
      <c r="A19" s="40" t="s">
        <v>76</v>
      </c>
      <c r="B19" s="62" t="s">
        <v>41</v>
      </c>
      <c r="C19" s="63">
        <v>-21.112459999999999</v>
      </c>
      <c r="D19" s="47"/>
      <c r="E19" s="64" t="s">
        <v>49</v>
      </c>
      <c r="F19" s="63" t="s">
        <v>57</v>
      </c>
      <c r="G19" s="65">
        <v>-28.20345</v>
      </c>
    </row>
    <row r="20" spans="1:7" x14ac:dyDescent="0.25">
      <c r="A20" s="56"/>
      <c r="B20" s="59"/>
      <c r="C20" s="60"/>
      <c r="E20" s="61"/>
      <c r="F20" s="60"/>
      <c r="G20" s="60"/>
    </row>
    <row r="21" spans="1:7" x14ac:dyDescent="0.25">
      <c r="A21" s="58" t="s">
        <v>10</v>
      </c>
      <c r="B21" s="58"/>
      <c r="C21" s="60"/>
      <c r="E21" s="61"/>
      <c r="F21" s="60"/>
      <c r="G21" s="60"/>
    </row>
    <row r="22" spans="1:7" x14ac:dyDescent="0.25">
      <c r="A22" s="40" t="s">
        <v>0</v>
      </c>
      <c r="B22" s="62">
        <v>8.1117410000000004E-3</v>
      </c>
      <c r="C22" s="63">
        <v>-20.944446304</v>
      </c>
      <c r="D22" s="47"/>
      <c r="E22" s="64">
        <v>1.8403539999999999E-2</v>
      </c>
      <c r="F22" s="63">
        <v>0.41903738000000001</v>
      </c>
      <c r="G22" s="63">
        <v>-25.68357628</v>
      </c>
    </row>
    <row r="23" spans="1:7" x14ac:dyDescent="0.25">
      <c r="A23" s="40" t="s">
        <v>1</v>
      </c>
      <c r="B23" s="62" t="s">
        <v>42</v>
      </c>
      <c r="C23" s="63">
        <v>-23.162459999999999</v>
      </c>
      <c r="D23" s="47"/>
      <c r="E23" s="64" t="s">
        <v>50</v>
      </c>
      <c r="F23" s="63" t="s">
        <v>58</v>
      </c>
      <c r="G23" s="63">
        <v>-36.084650000000003</v>
      </c>
    </row>
    <row r="24" spans="1:7" x14ac:dyDescent="0.25">
      <c r="A24" s="40" t="s">
        <v>75</v>
      </c>
      <c r="B24" s="62">
        <v>9.0426599999999992E-3</v>
      </c>
      <c r="C24" s="63">
        <v>-19.543691922000001</v>
      </c>
      <c r="D24" s="47"/>
      <c r="E24" s="64">
        <v>0.16051779999999999</v>
      </c>
      <c r="F24" s="63">
        <v>10.155678200000001</v>
      </c>
      <c r="G24" s="63">
        <v>-28.8311031</v>
      </c>
    </row>
    <row r="25" spans="1:7" x14ac:dyDescent="0.25">
      <c r="A25" s="55" t="s">
        <v>76</v>
      </c>
      <c r="B25" s="66" t="s">
        <v>43</v>
      </c>
      <c r="C25" s="67">
        <v>-28.679179999999999</v>
      </c>
      <c r="D25" s="48"/>
      <c r="E25" s="68" t="s">
        <v>51</v>
      </c>
      <c r="F25" s="67" t="s">
        <v>59</v>
      </c>
      <c r="G25" s="69">
        <v>-40.184179999999998</v>
      </c>
    </row>
  </sheetData>
  <mergeCells count="6">
    <mergeCell ref="E1:G1"/>
    <mergeCell ref="A3:B3"/>
    <mergeCell ref="A9:B9"/>
    <mergeCell ref="A15:B15"/>
    <mergeCell ref="A21:B21"/>
    <mergeCell ref="B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sqref="A1:XFD1048576"/>
    </sheetView>
  </sheetViews>
  <sheetFormatPr defaultRowHeight="15.75" x14ac:dyDescent="0.25"/>
  <cols>
    <col min="1" max="1" width="36.140625" style="1" bestFit="1" customWidth="1"/>
    <col min="2" max="2" width="16.140625" style="1" bestFit="1" customWidth="1"/>
    <col min="3" max="3" width="10.5703125" style="1" bestFit="1" customWidth="1"/>
    <col min="4" max="4" width="13.140625" style="1" bestFit="1" customWidth="1"/>
    <col min="5" max="5" width="15.85546875" style="1" bestFit="1" customWidth="1"/>
    <col min="6" max="6" width="15.42578125" style="1" customWidth="1"/>
    <col min="7" max="7" width="10.7109375" style="1" bestFit="1" customWidth="1"/>
    <col min="8" max="8" width="10.5703125" style="1" bestFit="1" customWidth="1"/>
    <col min="9" max="16384" width="9.140625" style="1"/>
  </cols>
  <sheetData>
    <row r="1" spans="1:9" x14ac:dyDescent="0.25">
      <c r="B1" s="24" t="s">
        <v>68</v>
      </c>
      <c r="C1" s="24"/>
      <c r="D1" s="24" t="s">
        <v>69</v>
      </c>
      <c r="E1" s="24"/>
      <c r="F1" s="24"/>
      <c r="G1" s="24"/>
      <c r="H1" s="24"/>
    </row>
    <row r="2" spans="1:9" x14ac:dyDescent="0.25">
      <c r="A2" s="3"/>
      <c r="B2" s="25" t="s">
        <v>70</v>
      </c>
      <c r="C2" s="25" t="s">
        <v>71</v>
      </c>
      <c r="D2" s="25" t="s">
        <v>70</v>
      </c>
      <c r="E2" s="20" t="s">
        <v>72</v>
      </c>
      <c r="F2" s="20" t="s">
        <v>73</v>
      </c>
      <c r="G2" s="20" t="s">
        <v>6</v>
      </c>
      <c r="H2" s="25" t="s">
        <v>71</v>
      </c>
    </row>
    <row r="3" spans="1:9" x14ac:dyDescent="0.25">
      <c r="A3" s="9" t="s">
        <v>3</v>
      </c>
      <c r="B3" s="20"/>
      <c r="C3" s="20"/>
      <c r="D3" s="20"/>
      <c r="E3" s="20"/>
      <c r="F3" s="20"/>
      <c r="G3" s="20"/>
      <c r="H3" s="20"/>
    </row>
    <row r="4" spans="1:9" x14ac:dyDescent="0.25">
      <c r="A4" s="3" t="s">
        <v>0</v>
      </c>
      <c r="B4" s="26">
        <v>6.1343450000000002E-3</v>
      </c>
      <c r="C4" s="27">
        <v>-34.898770904000003</v>
      </c>
      <c r="D4" s="28">
        <v>1.752217E-2</v>
      </c>
      <c r="E4" s="28"/>
      <c r="F4" s="28"/>
      <c r="G4" s="27">
        <v>0.61845963999999998</v>
      </c>
      <c r="H4" s="27">
        <v>-43.172915609999997</v>
      </c>
    </row>
    <row r="5" spans="1:9" x14ac:dyDescent="0.25">
      <c r="A5" s="3" t="s">
        <v>1</v>
      </c>
      <c r="B5" s="26" t="s">
        <v>11</v>
      </c>
      <c r="C5" s="27">
        <v>-40.198189999999997</v>
      </c>
      <c r="D5" s="28" t="s">
        <v>13</v>
      </c>
      <c r="E5" s="28"/>
      <c r="F5" s="28"/>
      <c r="G5" s="29" t="s">
        <v>15</v>
      </c>
      <c r="H5" s="27">
        <v>-47.264270000000003</v>
      </c>
    </row>
    <row r="6" spans="1:9" x14ac:dyDescent="0.25">
      <c r="A6" s="3" t="s">
        <v>2</v>
      </c>
      <c r="B6" s="26">
        <v>6.6056769999999999E-3</v>
      </c>
      <c r="C6" s="27">
        <v>-33.038452216000003</v>
      </c>
      <c r="D6" s="28">
        <v>3.9018589999999999E-2</v>
      </c>
      <c r="E6" s="30">
        <v>0.17</v>
      </c>
      <c r="F6" s="28"/>
      <c r="G6" s="27">
        <v>2.8981885300000001</v>
      </c>
      <c r="H6" s="27">
        <v>-45.196524449999998</v>
      </c>
    </row>
    <row r="7" spans="1:9" x14ac:dyDescent="0.25">
      <c r="A7" s="3" t="s">
        <v>65</v>
      </c>
      <c r="B7" s="26" t="s">
        <v>12</v>
      </c>
      <c r="C7" s="27">
        <v>-43.109740000000002</v>
      </c>
      <c r="D7" s="28" t="s">
        <v>14</v>
      </c>
      <c r="E7" s="28">
        <v>4.1000000000000003E-3</v>
      </c>
      <c r="F7" s="28">
        <v>7.8E-2</v>
      </c>
      <c r="G7" s="29" t="s">
        <v>16</v>
      </c>
      <c r="H7" s="31">
        <v>-50.989919999999998</v>
      </c>
      <c r="I7" s="2"/>
    </row>
    <row r="8" spans="1:9" x14ac:dyDescent="0.25">
      <c r="A8" s="3"/>
      <c r="B8" s="32"/>
      <c r="C8" s="20"/>
      <c r="D8" s="33"/>
      <c r="E8" s="33"/>
      <c r="F8" s="33"/>
      <c r="G8" s="20"/>
      <c r="H8" s="20"/>
    </row>
    <row r="9" spans="1:9" x14ac:dyDescent="0.25">
      <c r="A9" s="9" t="s">
        <v>8</v>
      </c>
      <c r="B9" s="32"/>
      <c r="C9" s="20"/>
      <c r="D9" s="33"/>
      <c r="E9" s="33"/>
      <c r="F9" s="33"/>
      <c r="G9" s="20"/>
      <c r="H9" s="20"/>
    </row>
    <row r="10" spans="1:9" x14ac:dyDescent="0.25">
      <c r="A10" s="3" t="s">
        <v>0</v>
      </c>
      <c r="B10" s="26">
        <v>5.2719280000000004E-3</v>
      </c>
      <c r="C10" s="27">
        <v>-42.322613955000001</v>
      </c>
      <c r="D10" s="28">
        <v>1.266311E-2</v>
      </c>
      <c r="E10" s="28"/>
      <c r="F10" s="28"/>
      <c r="G10" s="27">
        <v>0.47552463</v>
      </c>
      <c r="H10" s="27">
        <v>-49.717818119999997</v>
      </c>
    </row>
    <row r="11" spans="1:9" x14ac:dyDescent="0.25">
      <c r="A11" s="3" t="s">
        <v>1</v>
      </c>
      <c r="B11" s="26" t="s">
        <v>17</v>
      </c>
      <c r="C11" s="27">
        <v>-50.825670000000002</v>
      </c>
      <c r="D11" s="28" t="s">
        <v>18</v>
      </c>
      <c r="E11" s="28"/>
      <c r="F11" s="28"/>
      <c r="G11" s="27" t="s">
        <v>19</v>
      </c>
      <c r="H11" s="27">
        <v>-59.458150000000003</v>
      </c>
    </row>
    <row r="12" spans="1:9" x14ac:dyDescent="0.25">
      <c r="A12" s="3" t="s">
        <v>2</v>
      </c>
      <c r="B12" s="26">
        <v>6.1070669999999999E-3</v>
      </c>
      <c r="C12" s="27">
        <v>-41.822704723000001</v>
      </c>
      <c r="D12" s="28">
        <v>1.2848995E-2</v>
      </c>
      <c r="E12" s="30">
        <v>5.1000000000000004E-3</v>
      </c>
      <c r="F12" s="28"/>
      <c r="G12" s="28">
        <v>5.1066180000000003E-3</v>
      </c>
      <c r="H12" s="27">
        <v>-47.525343417999999</v>
      </c>
    </row>
    <row r="13" spans="1:9" x14ac:dyDescent="0.25">
      <c r="A13" s="3" t="s">
        <v>65</v>
      </c>
      <c r="B13" s="34" t="s">
        <v>33</v>
      </c>
      <c r="C13" s="27">
        <v>-55.3</v>
      </c>
      <c r="D13" s="35" t="s">
        <v>34</v>
      </c>
      <c r="E13" s="36" t="s">
        <v>67</v>
      </c>
      <c r="F13" s="35">
        <v>9.5000000000000001E-2</v>
      </c>
      <c r="G13" s="30" t="s">
        <v>35</v>
      </c>
      <c r="H13" s="37">
        <v>-63.263150000000003</v>
      </c>
    </row>
    <row r="14" spans="1:9" x14ac:dyDescent="0.25">
      <c r="A14" s="3"/>
      <c r="B14" s="32"/>
      <c r="C14" s="38"/>
      <c r="D14" s="33"/>
      <c r="E14" s="33"/>
      <c r="F14" s="33"/>
      <c r="G14" s="38"/>
      <c r="H14" s="38"/>
    </row>
    <row r="15" spans="1:9" x14ac:dyDescent="0.25">
      <c r="A15" s="9" t="s">
        <v>9</v>
      </c>
      <c r="B15" s="32"/>
      <c r="C15" s="38"/>
      <c r="D15" s="33"/>
      <c r="E15" s="33"/>
      <c r="F15" s="33"/>
      <c r="G15" s="38"/>
      <c r="H15" s="38"/>
    </row>
    <row r="16" spans="1:9" x14ac:dyDescent="0.25">
      <c r="A16" s="3" t="s">
        <v>0</v>
      </c>
      <c r="B16" s="26">
        <v>8.6828419999999996E-3</v>
      </c>
      <c r="C16" s="27">
        <v>-17.873946134000001</v>
      </c>
      <c r="D16" s="28">
        <v>1.9910029999999999E-2</v>
      </c>
      <c r="E16" s="28"/>
      <c r="F16" s="28"/>
      <c r="G16" s="27">
        <v>0.42679729999999999</v>
      </c>
      <c r="H16" s="27">
        <v>-23.915106420000001</v>
      </c>
    </row>
    <row r="17" spans="1:8" x14ac:dyDescent="0.25">
      <c r="A17" s="3" t="s">
        <v>1</v>
      </c>
      <c r="B17" s="26" t="s">
        <v>20</v>
      </c>
      <c r="C17" s="27">
        <v>-23.639109999999999</v>
      </c>
      <c r="D17" s="28" t="s">
        <v>22</v>
      </c>
      <c r="E17" s="28"/>
      <c r="F17" s="28"/>
      <c r="G17" s="27" t="s">
        <v>24</v>
      </c>
      <c r="H17" s="27">
        <v>-28.867570000000001</v>
      </c>
    </row>
    <row r="18" spans="1:8" x14ac:dyDescent="0.25">
      <c r="A18" s="3" t="s">
        <v>2</v>
      </c>
      <c r="B18" s="26">
        <v>7.8984269999999995E-3</v>
      </c>
      <c r="C18" s="27">
        <v>-16.013241754999999</v>
      </c>
      <c r="D18" s="28">
        <v>3.7284459999999998E-2</v>
      </c>
      <c r="E18" s="27">
        <v>0.2</v>
      </c>
      <c r="F18" s="28"/>
      <c r="G18" s="27">
        <v>2.01292165</v>
      </c>
      <c r="H18" s="27">
        <v>-28.20170826</v>
      </c>
    </row>
    <row r="19" spans="1:8" x14ac:dyDescent="0.25">
      <c r="A19" s="3" t="s">
        <v>65</v>
      </c>
      <c r="B19" s="26" t="s">
        <v>21</v>
      </c>
      <c r="C19" s="27">
        <v>-24.09309</v>
      </c>
      <c r="D19" s="28" t="s">
        <v>23</v>
      </c>
      <c r="E19" s="27">
        <v>0.49</v>
      </c>
      <c r="F19" s="28">
        <v>9.1000000000000004E-3</v>
      </c>
      <c r="G19" s="27" t="s">
        <v>25</v>
      </c>
      <c r="H19" s="31">
        <v>-32.231670000000001</v>
      </c>
    </row>
    <row r="20" spans="1:8" x14ac:dyDescent="0.25">
      <c r="A20" s="3"/>
      <c r="B20" s="32"/>
      <c r="C20" s="20"/>
      <c r="D20" s="33"/>
      <c r="E20" s="33"/>
      <c r="F20" s="33"/>
      <c r="G20" s="20"/>
      <c r="H20" s="20"/>
    </row>
    <row r="21" spans="1:8" x14ac:dyDescent="0.25">
      <c r="A21" s="9" t="s">
        <v>10</v>
      </c>
      <c r="B21" s="32"/>
      <c r="C21" s="20"/>
      <c r="D21" s="33"/>
      <c r="E21" s="33"/>
      <c r="F21" s="33"/>
      <c r="G21" s="20"/>
      <c r="H21" s="20"/>
    </row>
    <row r="22" spans="1:8" x14ac:dyDescent="0.25">
      <c r="A22" s="3" t="s">
        <v>0</v>
      </c>
      <c r="B22" s="26">
        <v>7.7785490000000001E-3</v>
      </c>
      <c r="C22" s="27">
        <v>-23.262915120999999</v>
      </c>
      <c r="D22" s="28">
        <v>2.1326009999999999E-2</v>
      </c>
      <c r="E22" s="28"/>
      <c r="F22" s="28"/>
      <c r="G22" s="27">
        <v>0.55532482999999999</v>
      </c>
      <c r="H22" s="27">
        <v>-29.617832539999998</v>
      </c>
    </row>
    <row r="23" spans="1:8" x14ac:dyDescent="0.25">
      <c r="A23" s="3" t="s">
        <v>1</v>
      </c>
      <c r="B23" s="26" t="s">
        <v>26</v>
      </c>
      <c r="C23" s="27">
        <v>-26.219830000000002</v>
      </c>
      <c r="D23" s="28" t="s">
        <v>28</v>
      </c>
      <c r="E23" s="28"/>
      <c r="F23" s="28"/>
      <c r="G23" s="27" t="s">
        <v>30</v>
      </c>
      <c r="H23" s="27">
        <v>-39.309890000000003</v>
      </c>
    </row>
    <row r="24" spans="1:8" x14ac:dyDescent="0.25">
      <c r="A24" s="3" t="s">
        <v>2</v>
      </c>
      <c r="B24" s="26">
        <v>8.596266E-3</v>
      </c>
      <c r="C24" s="27">
        <v>-21.828297394</v>
      </c>
      <c r="D24" s="28">
        <v>0.17017199999999999</v>
      </c>
      <c r="E24" s="30">
        <v>0.98</v>
      </c>
      <c r="F24" s="28"/>
      <c r="G24" s="27">
        <v>11.293139200000001</v>
      </c>
      <c r="H24" s="27">
        <v>-33.848720299999997</v>
      </c>
    </row>
    <row r="25" spans="1:8" x14ac:dyDescent="0.25">
      <c r="A25" s="3" t="s">
        <v>65</v>
      </c>
      <c r="B25" s="26" t="s">
        <v>27</v>
      </c>
      <c r="C25" s="27">
        <v>-31.593810000000001</v>
      </c>
      <c r="D25" s="28" t="s">
        <v>29</v>
      </c>
      <c r="E25" s="28">
        <v>0.14000000000000001</v>
      </c>
      <c r="F25" s="28">
        <v>1.2E-2</v>
      </c>
      <c r="G25" s="27" t="s">
        <v>31</v>
      </c>
      <c r="H25" s="31">
        <v>-44.187800000000003</v>
      </c>
    </row>
  </sheetData>
  <mergeCells count="2">
    <mergeCell ref="B1:C1"/>
    <mergeCell ref="D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sqref="A1:XFD1048576"/>
    </sheetView>
  </sheetViews>
  <sheetFormatPr defaultRowHeight="15.75" x14ac:dyDescent="0.25"/>
  <cols>
    <col min="1" max="1" width="36.140625" style="1" bestFit="1" customWidth="1"/>
    <col min="2" max="2" width="16.140625" style="1" bestFit="1" customWidth="1"/>
    <col min="3" max="3" width="10.5703125" style="1" bestFit="1" customWidth="1"/>
    <col min="4" max="4" width="13.140625" style="1" bestFit="1" customWidth="1"/>
    <col min="5" max="5" width="15.85546875" style="1" bestFit="1" customWidth="1"/>
    <col min="6" max="6" width="15.42578125" style="1" customWidth="1"/>
    <col min="7" max="7" width="10.7109375" style="1" bestFit="1" customWidth="1"/>
    <col min="8" max="8" width="10.5703125" style="1" bestFit="1" customWidth="1"/>
    <col min="9" max="16384" width="9.140625" style="1"/>
  </cols>
  <sheetData>
    <row r="1" spans="1:9" x14ac:dyDescent="0.25">
      <c r="B1" s="24" t="s">
        <v>68</v>
      </c>
      <c r="C1" s="24"/>
      <c r="D1" s="24" t="s">
        <v>69</v>
      </c>
      <c r="E1" s="24"/>
      <c r="F1" s="24"/>
      <c r="G1" s="24"/>
      <c r="H1" s="24"/>
    </row>
    <row r="2" spans="1:9" x14ac:dyDescent="0.25">
      <c r="A2" s="3"/>
      <c r="B2" s="25" t="s">
        <v>70</v>
      </c>
      <c r="C2" s="25" t="s">
        <v>71</v>
      </c>
      <c r="D2" s="25" t="s">
        <v>70</v>
      </c>
      <c r="E2" s="20" t="s">
        <v>72</v>
      </c>
      <c r="F2" s="20" t="s">
        <v>73</v>
      </c>
      <c r="G2" s="20" t="s">
        <v>6</v>
      </c>
      <c r="H2" s="25" t="s">
        <v>71</v>
      </c>
    </row>
    <row r="3" spans="1:9" x14ac:dyDescent="0.25">
      <c r="A3" s="9" t="s">
        <v>3</v>
      </c>
      <c r="B3" s="20"/>
      <c r="C3" s="20"/>
      <c r="D3" s="20"/>
      <c r="E3" s="20"/>
      <c r="F3" s="20"/>
      <c r="G3" s="20"/>
      <c r="H3" s="20"/>
    </row>
    <row r="4" spans="1:9" x14ac:dyDescent="0.25">
      <c r="A4" s="3" t="s">
        <v>0</v>
      </c>
      <c r="B4" s="26">
        <v>6.1343450000000002E-3</v>
      </c>
      <c r="C4" s="27">
        <f>ABS(H7-(-34.898770904))</f>
        <v>16.091149095999995</v>
      </c>
      <c r="D4" s="28">
        <v>1.752217E-2</v>
      </c>
      <c r="E4" s="28"/>
      <c r="F4" s="28"/>
      <c r="G4" s="27">
        <v>0.61845963999999998</v>
      </c>
      <c r="H4" s="27">
        <f>ABS(H7-(-43.17291561))</f>
        <v>7.817004390000001</v>
      </c>
    </row>
    <row r="5" spans="1:9" x14ac:dyDescent="0.25">
      <c r="A5" s="3" t="s">
        <v>1</v>
      </c>
      <c r="B5" s="26" t="s">
        <v>11</v>
      </c>
      <c r="C5" s="27">
        <f>ABS(H7-(-40.19819))</f>
        <v>10.791730000000001</v>
      </c>
      <c r="D5" s="28" t="s">
        <v>13</v>
      </c>
      <c r="E5" s="28"/>
      <c r="F5" s="28"/>
      <c r="G5" s="29" t="s">
        <v>15</v>
      </c>
      <c r="H5" s="27">
        <f>ABS(H7-(-47.26427))</f>
        <v>3.7256499999999946</v>
      </c>
    </row>
    <row r="6" spans="1:9" x14ac:dyDescent="0.25">
      <c r="A6" s="3" t="s">
        <v>2</v>
      </c>
      <c r="B6" s="26">
        <v>6.6056769999999999E-3</v>
      </c>
      <c r="C6" s="27">
        <f>ABS(H7-(-33.038452216))</f>
        <v>17.951467783999995</v>
      </c>
      <c r="D6" s="28">
        <v>3.9018589999999999E-2</v>
      </c>
      <c r="E6" s="30">
        <v>0.17</v>
      </c>
      <c r="F6" s="28"/>
      <c r="G6" s="27">
        <v>2.8981885300000001</v>
      </c>
      <c r="H6" s="27">
        <f>ABS(H7-(-45.19652445))</f>
        <v>5.7933955499999996</v>
      </c>
    </row>
    <row r="7" spans="1:9" x14ac:dyDescent="0.25">
      <c r="A7" s="3" t="s">
        <v>65</v>
      </c>
      <c r="B7" s="26" t="s">
        <v>12</v>
      </c>
      <c r="C7" s="27">
        <f>ABS(H7-(-43.10974))</f>
        <v>7.8801799999999957</v>
      </c>
      <c r="D7" s="28" t="s">
        <v>14</v>
      </c>
      <c r="E7" s="28">
        <v>4.1000000000000003E-3</v>
      </c>
      <c r="F7" s="28">
        <v>7.8E-2</v>
      </c>
      <c r="G7" s="29" t="s">
        <v>16</v>
      </c>
      <c r="H7" s="31">
        <v>-50.989919999999998</v>
      </c>
      <c r="I7" s="2"/>
    </row>
    <row r="8" spans="1:9" x14ac:dyDescent="0.25">
      <c r="A8" s="3"/>
      <c r="B8" s="32"/>
      <c r="C8" s="20"/>
      <c r="D8" s="33"/>
      <c r="E8" s="33"/>
      <c r="F8" s="33"/>
      <c r="G8" s="20"/>
      <c r="H8" s="20"/>
    </row>
    <row r="9" spans="1:9" x14ac:dyDescent="0.25">
      <c r="A9" s="9" t="s">
        <v>8</v>
      </c>
      <c r="B9" s="32"/>
      <c r="C9" s="20"/>
      <c r="D9" s="33"/>
      <c r="E9" s="33"/>
      <c r="F9" s="33"/>
      <c r="G9" s="20"/>
      <c r="H9" s="20"/>
    </row>
    <row r="10" spans="1:9" x14ac:dyDescent="0.25">
      <c r="A10" s="3" t="s">
        <v>0</v>
      </c>
      <c r="B10" s="26">
        <v>5.2719280000000004E-3</v>
      </c>
      <c r="C10" s="27">
        <f>ABS(H13-(-42.322613955))</f>
        <v>20.940536045000002</v>
      </c>
      <c r="D10" s="28">
        <v>1.266311E-2</v>
      </c>
      <c r="E10" s="28"/>
      <c r="F10" s="28"/>
      <c r="G10" s="27">
        <v>0.47552463</v>
      </c>
      <c r="H10" s="27">
        <f>ABS(H13-(-49.71781812))</f>
        <v>13.545331880000006</v>
      </c>
    </row>
    <row r="11" spans="1:9" x14ac:dyDescent="0.25">
      <c r="A11" s="3" t="s">
        <v>1</v>
      </c>
      <c r="B11" s="26" t="s">
        <v>17</v>
      </c>
      <c r="C11" s="27">
        <f>ABS(H13-(-50.82567))</f>
        <v>12.437480000000001</v>
      </c>
      <c r="D11" s="28" t="s">
        <v>18</v>
      </c>
      <c r="E11" s="28"/>
      <c r="F11" s="28"/>
      <c r="G11" s="27" t="s">
        <v>19</v>
      </c>
      <c r="H11" s="27">
        <f>ABS(H13-(-59.45815))</f>
        <v>3.8049999999999997</v>
      </c>
    </row>
    <row r="12" spans="1:9" x14ac:dyDescent="0.25">
      <c r="A12" s="3" t="s">
        <v>2</v>
      </c>
      <c r="B12" s="26">
        <v>6.1070669999999999E-3</v>
      </c>
      <c r="C12" s="27">
        <f>ABS(H13-(-41.822704723))</f>
        <v>21.440445277000002</v>
      </c>
      <c r="D12" s="28">
        <v>1.2848995E-2</v>
      </c>
      <c r="E12" s="30">
        <v>5.1000000000000004E-3</v>
      </c>
      <c r="F12" s="28"/>
      <c r="G12" s="28">
        <v>5.1066180000000003E-3</v>
      </c>
      <c r="H12" s="27">
        <f>ABS(H13-(-47.525343418))</f>
        <v>15.737806582000005</v>
      </c>
    </row>
    <row r="13" spans="1:9" x14ac:dyDescent="0.25">
      <c r="A13" s="3" t="s">
        <v>65</v>
      </c>
      <c r="B13" s="34" t="s">
        <v>33</v>
      </c>
      <c r="C13" s="27">
        <f>ABS(H13-(-55.3))</f>
        <v>7.9631500000000059</v>
      </c>
      <c r="D13" s="35" t="s">
        <v>34</v>
      </c>
      <c r="E13" s="36" t="s">
        <v>67</v>
      </c>
      <c r="F13" s="35">
        <v>9.5000000000000001E-2</v>
      </c>
      <c r="G13" s="30" t="s">
        <v>35</v>
      </c>
      <c r="H13" s="37">
        <v>-63.263150000000003</v>
      </c>
    </row>
    <row r="14" spans="1:9" x14ac:dyDescent="0.25">
      <c r="A14" s="3"/>
      <c r="B14" s="32"/>
      <c r="C14" s="38"/>
      <c r="D14" s="33"/>
      <c r="E14" s="33"/>
      <c r="F14" s="33"/>
      <c r="G14" s="38"/>
      <c r="H14" s="38"/>
    </row>
    <row r="15" spans="1:9" x14ac:dyDescent="0.25">
      <c r="A15" s="9" t="s">
        <v>9</v>
      </c>
      <c r="B15" s="32"/>
      <c r="C15" s="38"/>
      <c r="D15" s="33"/>
      <c r="E15" s="33"/>
      <c r="F15" s="33"/>
      <c r="G15" s="38"/>
      <c r="H15" s="38"/>
    </row>
    <row r="16" spans="1:9" x14ac:dyDescent="0.25">
      <c r="A16" s="3" t="s">
        <v>0</v>
      </c>
      <c r="B16" s="26">
        <v>8.6828419999999996E-3</v>
      </c>
      <c r="C16" s="27">
        <f>ABS(H19-(-17.873946134))</f>
        <v>14.357723866000001</v>
      </c>
      <c r="D16" s="28">
        <v>1.9910029999999999E-2</v>
      </c>
      <c r="E16" s="28"/>
      <c r="F16" s="28"/>
      <c r="G16" s="27">
        <v>0.42679729999999999</v>
      </c>
      <c r="H16" s="27">
        <f>ABS(H19-(-23.91510642))</f>
        <v>8.3165635800000004</v>
      </c>
    </row>
    <row r="17" spans="1:8" x14ac:dyDescent="0.25">
      <c r="A17" s="3" t="s">
        <v>1</v>
      </c>
      <c r="B17" s="26" t="s">
        <v>20</v>
      </c>
      <c r="C17" s="27">
        <f>ABS(H19-(-23.63911))</f>
        <v>8.5925600000000024</v>
      </c>
      <c r="D17" s="28" t="s">
        <v>22</v>
      </c>
      <c r="E17" s="28"/>
      <c r="F17" s="28"/>
      <c r="G17" s="27" t="s">
        <v>24</v>
      </c>
      <c r="H17" s="27">
        <f>ABS(H19-(-28.86757))</f>
        <v>3.3641000000000005</v>
      </c>
    </row>
    <row r="18" spans="1:8" x14ac:dyDescent="0.25">
      <c r="A18" s="3" t="s">
        <v>2</v>
      </c>
      <c r="B18" s="26">
        <v>7.8984269999999995E-3</v>
      </c>
      <c r="C18" s="27">
        <f>ABS(H19-(-16.013241755))</f>
        <v>16.218428245000002</v>
      </c>
      <c r="D18" s="28">
        <v>3.7284459999999998E-2</v>
      </c>
      <c r="E18" s="27">
        <v>0.2</v>
      </c>
      <c r="F18" s="28"/>
      <c r="G18" s="27">
        <v>2.01292165</v>
      </c>
      <c r="H18" s="27">
        <f>ABS(H19-(-28.20170826))</f>
        <v>4.029961740000001</v>
      </c>
    </row>
    <row r="19" spans="1:8" x14ac:dyDescent="0.25">
      <c r="A19" s="3" t="s">
        <v>65</v>
      </c>
      <c r="B19" s="26" t="s">
        <v>21</v>
      </c>
      <c r="C19" s="27">
        <f>ABS(H19-(-24.09309))</f>
        <v>8.138580000000001</v>
      </c>
      <c r="D19" s="28" t="s">
        <v>23</v>
      </c>
      <c r="E19" s="27">
        <v>0.49</v>
      </c>
      <c r="F19" s="28">
        <v>9.1000000000000004E-3</v>
      </c>
      <c r="G19" s="27" t="s">
        <v>25</v>
      </c>
      <c r="H19" s="31">
        <v>-32.231670000000001</v>
      </c>
    </row>
    <row r="20" spans="1:8" x14ac:dyDescent="0.25">
      <c r="A20" s="3"/>
      <c r="B20" s="32"/>
      <c r="C20" s="20"/>
      <c r="D20" s="33"/>
      <c r="E20" s="33"/>
      <c r="F20" s="33"/>
      <c r="G20" s="20"/>
      <c r="H20" s="20"/>
    </row>
    <row r="21" spans="1:8" x14ac:dyDescent="0.25">
      <c r="A21" s="9" t="s">
        <v>10</v>
      </c>
      <c r="B21" s="32"/>
      <c r="C21" s="20"/>
      <c r="D21" s="33"/>
      <c r="E21" s="33"/>
      <c r="F21" s="33"/>
      <c r="G21" s="20"/>
      <c r="H21" s="20"/>
    </row>
    <row r="22" spans="1:8" x14ac:dyDescent="0.25">
      <c r="A22" s="3" t="s">
        <v>0</v>
      </c>
      <c r="B22" s="26">
        <v>7.7785490000000001E-3</v>
      </c>
      <c r="C22" s="27">
        <f>ABS(H25-(-23.262915121))</f>
        <v>20.924884879000004</v>
      </c>
      <c r="D22" s="28">
        <v>2.1326009999999999E-2</v>
      </c>
      <c r="E22" s="28"/>
      <c r="F22" s="28"/>
      <c r="G22" s="27">
        <v>0.55532482999999999</v>
      </c>
      <c r="H22" s="27">
        <f>ABS(H25-(-29.61783254))</f>
        <v>14.569967460000004</v>
      </c>
    </row>
    <row r="23" spans="1:8" x14ac:dyDescent="0.25">
      <c r="A23" s="3" t="s">
        <v>1</v>
      </c>
      <c r="B23" s="26" t="s">
        <v>26</v>
      </c>
      <c r="C23" s="27">
        <f>ABS(H25-(-26.21983))</f>
        <v>17.967970000000001</v>
      </c>
      <c r="D23" s="28" t="s">
        <v>28</v>
      </c>
      <c r="E23" s="28"/>
      <c r="F23" s="28"/>
      <c r="G23" s="27" t="s">
        <v>30</v>
      </c>
      <c r="H23" s="27">
        <f>ABS(H25-(-39.30989))</f>
        <v>4.87791</v>
      </c>
    </row>
    <row r="24" spans="1:8" x14ac:dyDescent="0.25">
      <c r="A24" s="3" t="s">
        <v>2</v>
      </c>
      <c r="B24" s="26">
        <v>8.596266E-3</v>
      </c>
      <c r="C24" s="27">
        <f>ABS(H25-(-21.828297394))</f>
        <v>22.359502606000003</v>
      </c>
      <c r="D24" s="28">
        <v>0.17017199999999999</v>
      </c>
      <c r="E24" s="30">
        <v>0.98</v>
      </c>
      <c r="F24" s="28"/>
      <c r="G24" s="27">
        <v>11.293139200000001</v>
      </c>
      <c r="H24" s="27">
        <f>ABS(H25-(-33.8487203))</f>
        <v>10.339079700000006</v>
      </c>
    </row>
    <row r="25" spans="1:8" x14ac:dyDescent="0.25">
      <c r="A25" s="3" t="s">
        <v>65</v>
      </c>
      <c r="B25" s="26" t="s">
        <v>27</v>
      </c>
      <c r="C25" s="27">
        <f>ABS(H25-(-31.59381))</f>
        <v>12.593990000000002</v>
      </c>
      <c r="D25" s="28" t="s">
        <v>29</v>
      </c>
      <c r="E25" s="28">
        <v>0.14000000000000001</v>
      </c>
      <c r="F25" s="28">
        <v>1.2E-2</v>
      </c>
      <c r="G25" s="27" t="s">
        <v>31</v>
      </c>
      <c r="H25" s="31">
        <v>-44.187800000000003</v>
      </c>
    </row>
  </sheetData>
  <mergeCells count="2">
    <mergeCell ref="B1:C1"/>
    <mergeCell ref="D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sqref="A1:XFD2"/>
    </sheetView>
  </sheetViews>
  <sheetFormatPr defaultRowHeight="15" x14ac:dyDescent="0.25"/>
  <cols>
    <col min="1" max="1" width="24.5703125" bestFit="1" customWidth="1"/>
    <col min="2" max="2" width="13.42578125" bestFit="1" customWidth="1"/>
    <col min="3" max="3" width="7" style="39" bestFit="1" customWidth="1"/>
    <col min="4" max="4" width="2" style="39" customWidth="1"/>
    <col min="5" max="5" width="11.7109375" bestFit="1" customWidth="1"/>
    <col min="6" max="6" width="15.140625" bestFit="1" customWidth="1"/>
    <col min="7" max="7" width="16" customWidth="1"/>
    <col min="8" max="8" width="9.7109375" style="39" bestFit="1" customWidth="1"/>
    <col min="9" max="9" width="7" style="39" bestFit="1" customWidth="1"/>
  </cols>
  <sheetData>
    <row r="1" spans="1:9" x14ac:dyDescent="0.25">
      <c r="A1" s="40"/>
      <c r="B1" s="46" t="s">
        <v>68</v>
      </c>
      <c r="C1" s="46"/>
      <c r="D1" s="47"/>
      <c r="E1" s="46" t="s">
        <v>69</v>
      </c>
      <c r="F1" s="46"/>
      <c r="G1" s="46"/>
      <c r="H1" s="46"/>
      <c r="I1" s="46"/>
    </row>
    <row r="2" spans="1:9" x14ac:dyDescent="0.25">
      <c r="A2" s="40"/>
      <c r="B2" s="48" t="s">
        <v>70</v>
      </c>
      <c r="C2" s="49" t="s">
        <v>71</v>
      </c>
      <c r="D2" s="49"/>
      <c r="E2" s="48" t="s">
        <v>70</v>
      </c>
      <c r="F2" s="48" t="s">
        <v>72</v>
      </c>
      <c r="G2" s="48" t="s">
        <v>73</v>
      </c>
      <c r="H2" s="50" t="s">
        <v>74</v>
      </c>
      <c r="I2" s="49" t="s">
        <v>71</v>
      </c>
    </row>
    <row r="3" spans="1:9" x14ac:dyDescent="0.25">
      <c r="A3" s="51" t="s">
        <v>3</v>
      </c>
      <c r="B3" s="51"/>
      <c r="C3" s="43"/>
      <c r="D3" s="43"/>
      <c r="E3" s="42"/>
      <c r="F3" s="42"/>
      <c r="G3" s="42"/>
      <c r="H3" s="43"/>
      <c r="I3" s="43"/>
    </row>
    <row r="4" spans="1:9" x14ac:dyDescent="0.25">
      <c r="A4" s="40" t="s">
        <v>0</v>
      </c>
      <c r="B4" s="44">
        <v>6.1343450000000002E-3</v>
      </c>
      <c r="C4" s="43">
        <v>16.091149095999995</v>
      </c>
      <c r="D4" s="43"/>
      <c r="E4" s="45">
        <v>1.752217E-2</v>
      </c>
      <c r="F4" s="42"/>
      <c r="G4" s="42"/>
      <c r="H4" s="43">
        <v>0.61845963999999998</v>
      </c>
      <c r="I4" s="43">
        <v>7.817004390000001</v>
      </c>
    </row>
    <row r="5" spans="1:9" x14ac:dyDescent="0.25">
      <c r="A5" s="40" t="s">
        <v>1</v>
      </c>
      <c r="B5" s="42" t="s">
        <v>11</v>
      </c>
      <c r="C5" s="43">
        <v>10.791730000000001</v>
      </c>
      <c r="D5" s="43"/>
      <c r="E5" s="42" t="s">
        <v>13</v>
      </c>
      <c r="F5" s="42"/>
      <c r="G5" s="42"/>
      <c r="H5" s="43" t="s">
        <v>15</v>
      </c>
      <c r="I5" s="43">
        <v>3.7256499999999946</v>
      </c>
    </row>
    <row r="6" spans="1:9" x14ac:dyDescent="0.25">
      <c r="A6" s="40" t="s">
        <v>75</v>
      </c>
      <c r="B6" s="44">
        <v>6.6056769999999999E-3</v>
      </c>
      <c r="C6" s="43">
        <v>17.951467783999995</v>
      </c>
      <c r="D6" s="43"/>
      <c r="E6" s="45">
        <v>3.9018589999999999E-2</v>
      </c>
      <c r="F6" s="41">
        <v>0.17</v>
      </c>
      <c r="G6" s="41"/>
      <c r="H6" s="43">
        <v>2.8981885300000001</v>
      </c>
      <c r="I6" s="43">
        <v>5.7933955499999996</v>
      </c>
    </row>
    <row r="7" spans="1:9" x14ac:dyDescent="0.25">
      <c r="A7" s="40" t="s">
        <v>76</v>
      </c>
      <c r="B7" s="42" t="s">
        <v>12</v>
      </c>
      <c r="C7" s="43">
        <v>7.8801799999999957</v>
      </c>
      <c r="D7" s="43"/>
      <c r="E7" s="42" t="s">
        <v>14</v>
      </c>
      <c r="F7" s="42">
        <v>4.1000000000000003E-3</v>
      </c>
      <c r="G7" s="42">
        <v>7.8E-2</v>
      </c>
      <c r="H7" s="43" t="s">
        <v>16</v>
      </c>
      <c r="I7" s="52">
        <v>0</v>
      </c>
    </row>
    <row r="8" spans="1:9" x14ac:dyDescent="0.25">
      <c r="A8" s="40"/>
      <c r="B8" s="42"/>
      <c r="C8" s="43"/>
      <c r="D8" s="43"/>
      <c r="E8" s="42"/>
      <c r="F8" s="42"/>
      <c r="G8" s="42"/>
      <c r="H8" s="43"/>
      <c r="I8" s="43"/>
    </row>
    <row r="9" spans="1:9" x14ac:dyDescent="0.25">
      <c r="A9" s="51" t="s">
        <v>8</v>
      </c>
      <c r="B9" s="51"/>
      <c r="C9" s="43"/>
      <c r="D9" s="43"/>
      <c r="E9" s="42"/>
      <c r="F9" s="42"/>
      <c r="G9" s="42"/>
      <c r="H9" s="43"/>
      <c r="I9" s="43"/>
    </row>
    <row r="10" spans="1:9" x14ac:dyDescent="0.25">
      <c r="A10" s="40" t="s">
        <v>0</v>
      </c>
      <c r="B10" s="44">
        <v>5.2719280000000004E-3</v>
      </c>
      <c r="C10" s="43">
        <v>20.940536045000002</v>
      </c>
      <c r="D10" s="43"/>
      <c r="E10" s="45">
        <v>1.266311E-2</v>
      </c>
      <c r="F10" s="42"/>
      <c r="G10" s="42"/>
      <c r="H10" s="43">
        <v>0.47552463</v>
      </c>
      <c r="I10" s="43">
        <v>13.545331880000006</v>
      </c>
    </row>
    <row r="11" spans="1:9" x14ac:dyDescent="0.25">
      <c r="A11" s="40" t="s">
        <v>1</v>
      </c>
      <c r="B11" s="42" t="s">
        <v>17</v>
      </c>
      <c r="C11" s="43">
        <v>12.437480000000001</v>
      </c>
      <c r="D11" s="43"/>
      <c r="E11" s="42" t="s">
        <v>18</v>
      </c>
      <c r="F11" s="42"/>
      <c r="G11" s="42"/>
      <c r="H11" s="43" t="s">
        <v>19</v>
      </c>
      <c r="I11" s="43">
        <v>3.8049999999999997</v>
      </c>
    </row>
    <row r="12" spans="1:9" x14ac:dyDescent="0.25">
      <c r="A12" s="40" t="s">
        <v>75</v>
      </c>
      <c r="B12" s="44">
        <v>6.1070669999999999E-3</v>
      </c>
      <c r="C12" s="43">
        <v>21.440445277000002</v>
      </c>
      <c r="D12" s="43"/>
      <c r="E12" s="45">
        <v>1.2848995E-2</v>
      </c>
      <c r="F12" s="41">
        <v>5.1000000000000004E-3</v>
      </c>
      <c r="G12" s="41"/>
      <c r="H12" s="43">
        <v>5.1066180000000003E-3</v>
      </c>
      <c r="I12" s="43">
        <v>15.737806582000005</v>
      </c>
    </row>
    <row r="13" spans="1:9" x14ac:dyDescent="0.25">
      <c r="A13" s="40" t="s">
        <v>76</v>
      </c>
      <c r="B13" s="42" t="s">
        <v>33</v>
      </c>
      <c r="C13" s="43">
        <v>7.9631500000000059</v>
      </c>
      <c r="D13" s="43"/>
      <c r="E13" s="42" t="s">
        <v>34</v>
      </c>
      <c r="F13" s="42" t="s">
        <v>67</v>
      </c>
      <c r="G13" s="42">
        <v>9.5000000000000001E-2</v>
      </c>
      <c r="H13" s="43" t="s">
        <v>35</v>
      </c>
      <c r="I13" s="52">
        <v>0</v>
      </c>
    </row>
    <row r="14" spans="1:9" x14ac:dyDescent="0.25">
      <c r="A14" s="40"/>
      <c r="B14" s="42"/>
      <c r="C14" s="43"/>
      <c r="D14" s="43"/>
      <c r="E14" s="42"/>
      <c r="F14" s="42"/>
      <c r="G14" s="42"/>
      <c r="H14" s="43"/>
      <c r="I14" s="43"/>
    </row>
    <row r="15" spans="1:9" x14ac:dyDescent="0.25">
      <c r="A15" s="51" t="s">
        <v>9</v>
      </c>
      <c r="B15" s="51"/>
      <c r="C15" s="43"/>
      <c r="D15" s="43"/>
      <c r="E15" s="42"/>
      <c r="F15" s="42"/>
      <c r="G15" s="42"/>
      <c r="H15" s="43"/>
      <c r="I15" s="43"/>
    </row>
    <row r="16" spans="1:9" x14ac:dyDescent="0.25">
      <c r="A16" s="40" t="s">
        <v>0</v>
      </c>
      <c r="B16" s="44">
        <v>8.6828419999999996E-3</v>
      </c>
      <c r="C16" s="43">
        <v>14.357723866000001</v>
      </c>
      <c r="D16" s="43"/>
      <c r="E16" s="45">
        <v>1.9910029999999999E-2</v>
      </c>
      <c r="F16" s="42"/>
      <c r="G16" s="42"/>
      <c r="H16" s="43">
        <v>0.42679729999999999</v>
      </c>
      <c r="I16" s="43">
        <v>8.3165635800000004</v>
      </c>
    </row>
    <row r="17" spans="1:9" x14ac:dyDescent="0.25">
      <c r="A17" s="40" t="s">
        <v>1</v>
      </c>
      <c r="B17" s="42" t="s">
        <v>20</v>
      </c>
      <c r="C17" s="43">
        <v>8.5925600000000024</v>
      </c>
      <c r="D17" s="43"/>
      <c r="E17" s="42" t="s">
        <v>22</v>
      </c>
      <c r="F17" s="42"/>
      <c r="G17" s="42"/>
      <c r="H17" s="43" t="s">
        <v>24</v>
      </c>
      <c r="I17" s="43">
        <v>3.3641000000000005</v>
      </c>
    </row>
    <row r="18" spans="1:9" x14ac:dyDescent="0.25">
      <c r="A18" s="40" t="s">
        <v>75</v>
      </c>
      <c r="B18" s="44">
        <v>7.8984269999999995E-3</v>
      </c>
      <c r="C18" s="43">
        <v>16.218428245000002</v>
      </c>
      <c r="D18" s="43"/>
      <c r="E18" s="45">
        <v>3.7284459999999998E-2</v>
      </c>
      <c r="F18" s="53">
        <v>0.2</v>
      </c>
      <c r="G18" s="53"/>
      <c r="H18" s="43">
        <v>2.01292165</v>
      </c>
      <c r="I18" s="43">
        <v>4.029961740000001</v>
      </c>
    </row>
    <row r="19" spans="1:9" x14ac:dyDescent="0.25">
      <c r="A19" s="40" t="s">
        <v>76</v>
      </c>
      <c r="B19" s="42" t="s">
        <v>21</v>
      </c>
      <c r="C19" s="43">
        <v>8.138580000000001</v>
      </c>
      <c r="D19" s="43"/>
      <c r="E19" s="42" t="s">
        <v>23</v>
      </c>
      <c r="F19" s="42">
        <v>0.49</v>
      </c>
      <c r="G19" s="42">
        <v>9.1000000000000004E-3</v>
      </c>
      <c r="H19" s="43" t="s">
        <v>25</v>
      </c>
      <c r="I19" s="52">
        <v>0</v>
      </c>
    </row>
    <row r="20" spans="1:9" x14ac:dyDescent="0.25">
      <c r="A20" s="40"/>
      <c r="B20" s="42"/>
      <c r="C20" s="43"/>
      <c r="D20" s="43"/>
      <c r="E20" s="42"/>
      <c r="F20" s="42"/>
      <c r="G20" s="42"/>
      <c r="H20" s="43"/>
      <c r="I20" s="43"/>
    </row>
    <row r="21" spans="1:9" x14ac:dyDescent="0.25">
      <c r="A21" s="51" t="s">
        <v>10</v>
      </c>
      <c r="B21" s="51"/>
      <c r="C21" s="43"/>
      <c r="D21" s="43"/>
      <c r="E21" s="42"/>
      <c r="F21" s="42"/>
      <c r="G21" s="42"/>
      <c r="H21" s="43"/>
      <c r="I21" s="43"/>
    </row>
    <row r="22" spans="1:9" x14ac:dyDescent="0.25">
      <c r="A22" s="40" t="s">
        <v>0</v>
      </c>
      <c r="B22" s="44">
        <v>7.7785490000000001E-3</v>
      </c>
      <c r="C22" s="43">
        <v>20.924884879000004</v>
      </c>
      <c r="D22" s="43"/>
      <c r="E22" s="45">
        <v>2.1326009999999999E-2</v>
      </c>
      <c r="F22" s="42"/>
      <c r="G22" s="42"/>
      <c r="H22" s="43">
        <v>0.55532482999999999</v>
      </c>
      <c r="I22" s="43">
        <v>14.569967460000004</v>
      </c>
    </row>
    <row r="23" spans="1:9" x14ac:dyDescent="0.25">
      <c r="A23" s="40" t="s">
        <v>1</v>
      </c>
      <c r="B23" s="42" t="s">
        <v>26</v>
      </c>
      <c r="C23" s="43">
        <v>17.967970000000001</v>
      </c>
      <c r="D23" s="43"/>
      <c r="E23" s="42" t="s">
        <v>28</v>
      </c>
      <c r="F23" s="42"/>
      <c r="G23" s="42"/>
      <c r="H23" s="43" t="s">
        <v>30</v>
      </c>
      <c r="I23" s="43">
        <v>4.87791</v>
      </c>
    </row>
    <row r="24" spans="1:9" x14ac:dyDescent="0.25">
      <c r="A24" s="40" t="s">
        <v>75</v>
      </c>
      <c r="B24" s="44">
        <v>8.596266E-3</v>
      </c>
      <c r="C24" s="43">
        <v>22.359502606000003</v>
      </c>
      <c r="D24" s="43"/>
      <c r="E24" s="43">
        <v>0.17017199999999999</v>
      </c>
      <c r="F24" s="41">
        <v>0.98</v>
      </c>
      <c r="G24" s="41"/>
      <c r="H24" s="43">
        <v>11.293139200000001</v>
      </c>
      <c r="I24" s="43">
        <v>10.339079700000006</v>
      </c>
    </row>
    <row r="25" spans="1:9" x14ac:dyDescent="0.25">
      <c r="A25" s="55" t="s">
        <v>76</v>
      </c>
      <c r="B25" s="48" t="s">
        <v>27</v>
      </c>
      <c r="C25" s="49">
        <v>12.593990000000002</v>
      </c>
      <c r="D25" s="49"/>
      <c r="E25" s="48" t="s">
        <v>29</v>
      </c>
      <c r="F25" s="48">
        <v>0.14000000000000001</v>
      </c>
      <c r="G25" s="48">
        <v>1.2E-2</v>
      </c>
      <c r="H25" s="49" t="s">
        <v>31</v>
      </c>
      <c r="I25" s="54">
        <v>0</v>
      </c>
    </row>
  </sheetData>
  <mergeCells count="10">
    <mergeCell ref="F24:G24"/>
    <mergeCell ref="B1:C1"/>
    <mergeCell ref="E1:I1"/>
    <mergeCell ref="A3:B3"/>
    <mergeCell ref="A9:B9"/>
    <mergeCell ref="A15:B15"/>
    <mergeCell ref="A21:B21"/>
    <mergeCell ref="F6:G6"/>
    <mergeCell ref="F12:G12"/>
    <mergeCell ref="F18:G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paper</vt:lpstr>
      <vt:lpstr>correcting pdist</vt:lpstr>
      <vt:lpstr>Sheet3</vt:lpstr>
      <vt:lpstr>Sheet1</vt:lpstr>
      <vt:lpstr>final main ppr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 Delmore</dc:creator>
  <cp:lastModifiedBy>Kira Delmore</cp:lastModifiedBy>
  <dcterms:created xsi:type="dcterms:W3CDTF">2015-07-30T20:50:44Z</dcterms:created>
  <dcterms:modified xsi:type="dcterms:W3CDTF">2015-08-01T04:26:16Z</dcterms:modified>
</cp:coreProperties>
</file>