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ivate/Penn-DataAnalytics/"/>
    </mc:Choice>
  </mc:AlternateContent>
  <xr:revisionPtr revIDLastSave="0" documentId="13_ncr:1_{D412ACE2-DCD4-D24A-B9E8-424639674E91}" xr6:coauthVersionLast="45" xr6:coauthVersionMax="45" xr10:uidLastSave="{00000000-0000-0000-0000-000000000000}"/>
  <bookViews>
    <workbookView xWindow="-1940" yWindow="540" windowWidth="28800" windowHeight="15800" activeTab="1" xr2:uid="{00000000-000D-0000-FFFF-FFFF00000000}"/>
  </bookViews>
  <sheets>
    <sheet name="Category Stats" sheetId="3" r:id="rId1"/>
    <sheet name="Subcategory Stats" sheetId="4" r:id="rId2"/>
    <sheet name="LaunchDateOutcomes" sheetId="6" r:id="rId3"/>
    <sheet name="GoalOutcomes" sheetId="7" r:id="rId4"/>
    <sheet name="Backers" sheetId="8" r:id="rId5"/>
    <sheet name="Sheet1" sheetId="1" r:id="rId6"/>
  </sheets>
  <definedNames>
    <definedName name="goal_range">Sheet1!$D:$D</definedName>
    <definedName name="state_range">Sheet1!$F:$F</definedName>
  </definedNames>
  <calcPr calcId="191029"/>
  <pivotCaches>
    <pivotCache cacheId="69" r:id="rId7"/>
    <pivotCache cacheId="7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G2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<sst xmlns="http://schemas.openxmlformats.org/spreadsheetml/2006/main" count="24788" uniqueCount="8370">
  <si>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</si>
  <si>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</si>
  <si>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</si>
  <si>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</si>
  <si>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</si>
  <si>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</si>
  <si>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</si>
  <si>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</si>
  <si>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</si>
  <si>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</si>
  <si>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</si>
  <si>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</si>
  <si>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</si>
  <si>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</si>
  <si>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</si>
  <si>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</si>
  <si>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</si>
  <si>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</si>
  <si>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</si>
  <si>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</si>
  <si>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</si>
  <si>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</si>
  <si>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</si>
  <si>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</si>
  <si>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</si>
  <si>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</si>
  <si>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</si>
  <si>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</si>
  <si>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</si>
  <si>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</si>
  <si>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</si>
  <si>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</si>
  <si>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</si>
  <si>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</si>
  <si>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</si>
  <si>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</si>
  <si>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</si>
  <si>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</si>
  <si>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</si>
  <si>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</si>
  <si>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</si>
  <si>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</si>
  <si>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</si>
  <si>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</si>
  <si>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</si>
  <si>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</si>
  <si>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</si>
  <si>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</si>
  <si>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</si>
  <si>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</si>
  <si>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</si>
  <si>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</si>
  <si>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</si>
  <si>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</si>
  <si>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</si>
  <si>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</si>
  <si>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</si>
  <si>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</si>
  <si>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</si>
  <si>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</si>
  <si>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</si>
  <si>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</si>
  <si>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</si>
  <si>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</si>
  <si>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</si>
  <si>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</si>
  <si>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</si>
  <si>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</si>
  <si>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</si>
  <si>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</si>
  <si>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</si>
  <si>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</si>
  <si>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</si>
  <si>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</si>
  <si>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</si>
  <si>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</si>
  <si>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</si>
  <si>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</si>
  <si>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</si>
  <si>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</si>
  <si>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</si>
  <si>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</si>
  <si>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</si>
  <si>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</si>
  <si>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</si>
  <si>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</si>
  <si>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</si>
  <si>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</si>
  <si>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</si>
  <si>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</si>
  <si>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</si>
  <si>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</si>
  <si>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</si>
  <si>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</si>
  <si>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</si>
  <si>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</si>
  <si>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</si>
  <si>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</si>
  <si>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</si>
  <si>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</si>
  <si>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</si>
  <si>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</si>
  <si>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</si>
  <si>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</si>
  <si>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</si>
  <si>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</si>
  <si>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</si>
  <si>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</si>
  <si>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</si>
  <si>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</si>
  <si>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</si>
  <si>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</si>
  <si>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</si>
  <si>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</si>
  <si>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</si>
  <si>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</si>
  <si>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</si>
  <si>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</si>
  <si>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</si>
  <si>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</si>
  <si>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</si>
  <si>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</si>
  <si>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</si>
  <si>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</si>
  <si>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</si>
  <si>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</si>
  <si>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</si>
  <si>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</si>
  <si>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</si>
  <si>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</si>
  <si>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</si>
  <si>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</si>
  <si>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</si>
  <si>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</si>
  <si>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</si>
  <si>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</si>
  <si>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</si>
  <si>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</si>
  <si>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</si>
  <si>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</si>
  <si>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</si>
  <si>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</si>
  <si>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</si>
  <si>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</si>
  <si>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</si>
  <si>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</si>
  <si>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</si>
  <si>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</si>
  <si>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</si>
  <si>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</si>
  <si>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</si>
  <si>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</si>
  <si>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</si>
  <si>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</si>
  <si>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</si>
  <si>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</si>
  <si>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</si>
  <si>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</si>
  <si>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</si>
  <si>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</si>
  <si>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</si>
  <si>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</si>
  <si>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</si>
  <si>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</si>
  <si>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</si>
  <si>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</si>
  <si>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</si>
  <si>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</si>
  <si>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</si>
  <si>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</si>
  <si>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</si>
  <si>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</si>
  <si>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</si>
  <si>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</si>
  <si>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</si>
  <si>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</si>
  <si>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</si>
  <si>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</si>
  <si>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</si>
  <si>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</si>
  <si>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</si>
  <si>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</si>
  <si>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</si>
  <si>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</si>
  <si>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</si>
  <si>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</si>
  <si>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</si>
  <si>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</si>
  <si>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</si>
  <si>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</si>
  <si>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</si>
  <si>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</si>
  <si>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</si>
  <si>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</si>
  <si>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</si>
  <si>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</si>
  <si>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</si>
  <si>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</si>
  <si>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</si>
  <si>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</si>
  <si>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</si>
  <si>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</si>
  <si>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</si>
  <si>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</si>
  <si>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</si>
  <si>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</si>
  <si>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</si>
  <si>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</si>
  <si>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</si>
  <si>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</si>
  <si>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</si>
  <si>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</si>
  <si>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</si>
  <si>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</si>
  <si>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</si>
  <si>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</si>
  <si>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</si>
  <si>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</si>
  <si>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</si>
  <si>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</si>
  <si>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</si>
  <si>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</si>
  <si>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</si>
  <si>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</si>
  <si>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</si>
  <si>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</si>
  <si>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</si>
  <si>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</si>
  <si>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</si>
  <si>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</si>
  <si>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</si>
  <si>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</si>
  <si>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</si>
  <si>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</si>
  <si>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</si>
  <si>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</si>
  <si>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</si>
  <si>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</si>
  <si>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</si>
  <si>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</si>
  <si>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</si>
  <si>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</si>
  <si>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</si>
  <si>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</si>
  <si>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</si>
  <si>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</si>
  <si>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</si>
  <si>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</si>
  <si>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</si>
  <si>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</si>
  <si>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</si>
  <si>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</si>
  <si>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</si>
  <si>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</si>
  <si>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</si>
  <si>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</si>
  <si>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</si>
  <si>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</si>
  <si>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</si>
  <si>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</si>
  <si>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</si>
  <si>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</si>
  <si>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</si>
  <si>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</si>
  <si>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</si>
  <si>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</si>
  <si>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</si>
  <si>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</si>
  <si>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</si>
  <si>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</si>
  <si>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</si>
  <si>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</si>
  <si>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</si>
  <si>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</si>
  <si>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</si>
  <si>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</si>
  <si>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</si>
  <si>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</si>
  <si>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</si>
  <si>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</si>
  <si>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</si>
  <si>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</si>
  <si>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</si>
  <si>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</si>
  <si>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</si>
  <si>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</si>
  <si>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</si>
  <si>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</si>
  <si>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</si>
  <si>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</si>
  <si>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</si>
  <si>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</si>
  <si>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</si>
  <si>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</si>
  <si>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</si>
  <si>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</si>
  <si>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</si>
  <si>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</si>
  <si>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</si>
  <si>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</si>
  <si>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</si>
  <si>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</si>
  <si>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</si>
  <si>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</si>
  <si>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</si>
  <si>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</si>
  <si>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</si>
  <si>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</si>
  <si>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</si>
  <si>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</si>
  <si>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</si>
  <si>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</si>
  <si>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</si>
  <si>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</si>
  <si>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</si>
  <si>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</si>
  <si>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</si>
  <si>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</si>
  <si>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</si>
  <si>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</si>
  <si>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</si>
  <si>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</si>
  <si>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</si>
  <si>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</si>
  <si>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</si>
  <si>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</si>
  <si>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</si>
  <si>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</si>
  <si>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</si>
  <si>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</si>
  <si>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</si>
  <si>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</si>
  <si>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</si>
  <si>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</si>
  <si>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</si>
  <si>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</si>
  <si>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</si>
  <si>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</si>
  <si>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</si>
  <si>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</si>
  <si>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</si>
  <si>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</si>
  <si>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</si>
  <si>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</si>
  <si>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</si>
  <si>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</si>
  <si>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</si>
  <si>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</si>
  <si>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</si>
  <si>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</si>
  <si>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</si>
  <si>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</si>
  <si>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</si>
  <si>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</si>
  <si>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</si>
  <si>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</si>
  <si>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</si>
  <si>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</si>
  <si>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</si>
  <si>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</si>
  <si>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</si>
  <si>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</si>
  <si>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</si>
  <si>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</si>
  <si>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</si>
  <si>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</si>
  <si>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</si>
  <si>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</si>
  <si>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</si>
  <si>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</si>
  <si>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</si>
  <si>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</si>
  <si>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</si>
  <si>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</si>
  <si>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</si>
  <si>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</si>
  <si>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</si>
  <si>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</si>
  <si>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</si>
  <si>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</si>
  <si>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</si>
  <si>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</si>
  <si>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</si>
  <si>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</si>
  <si>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</si>
  <si>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</si>
  <si>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</si>
  <si>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</si>
  <si>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</si>
  <si>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</si>
  <si>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</si>
  <si>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</si>
  <si>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</si>
  <si>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</si>
  <si>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</si>
  <si>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</si>
  <si>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</si>
  <si>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</si>
  <si>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</si>
  <si>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</si>
  <si>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</si>
  <si>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</si>
  <si>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</si>
  <si>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</si>
  <si>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</si>
  <si>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</si>
  <si>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</si>
  <si>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</si>
  <si>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</si>
  <si>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</si>
  <si>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</si>
  <si>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</si>
  <si>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</si>
  <si>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</si>
  <si>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</si>
  <si>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</si>
  <si>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</si>
  <si>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</si>
  <si>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</si>
  <si>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</si>
  <si>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</si>
  <si>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</si>
  <si>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</si>
  <si>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</si>
  <si>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</si>
  <si>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</si>
  <si>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</si>
  <si>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</si>
  <si>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</si>
  <si>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</si>
  <si>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</si>
  <si>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</si>
  <si>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</si>
  <si>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</si>
  <si>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</si>
  <si>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</si>
  <si>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</si>
  <si>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</si>
  <si>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</si>
  <si>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</si>
  <si>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</si>
  <si>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</si>
  <si>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</si>
  <si>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</si>
  <si>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</si>
  <si>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</si>
  <si>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</si>
  <si>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</si>
  <si>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</si>
  <si>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</si>
  <si>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</si>
  <si>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</si>
  <si>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</si>
  <si>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</si>
  <si>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</si>
  <si>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</si>
  <si>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</si>
  <si>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</si>
  <si>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</si>
  <si>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</si>
  <si>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</si>
  <si>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</si>
  <si>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</si>
  <si>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</si>
  <si>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</si>
  <si>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</si>
  <si>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</si>
  <si>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</si>
  <si>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</si>
  <si>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</si>
  <si>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</si>
  <si>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</si>
  <si>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</si>
  <si>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</si>
  <si>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</si>
  <si>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</si>
  <si>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</si>
  <si>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</si>
  <si>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</si>
  <si>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</si>
  <si>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</si>
  <si>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</si>
  <si>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</si>
  <si>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</si>
  <si>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</si>
  <si>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</si>
  <si>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</si>
  <si>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</si>
  <si>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</si>
  <si>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</si>
  <si>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</si>
  <si>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</si>
  <si>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</si>
  <si>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</si>
  <si>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</si>
  <si>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</si>
  <si>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</si>
  <si>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</si>
  <si>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</si>
  <si>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</si>
  <si>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</si>
  <si>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</si>
  <si>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</si>
  <si>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</si>
  <si>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</si>
  <si>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</si>
  <si>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</si>
  <si>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</si>
  <si>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</si>
  <si>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</si>
  <si>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</si>
  <si>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</si>
  <si>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</si>
  <si>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</si>
  <si>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</si>
  <si>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</si>
  <si>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</si>
  <si>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</si>
  <si>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</si>
  <si>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</si>
  <si>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</si>
  <si>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</si>
  <si>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</si>
  <si>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</si>
  <si>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</si>
  <si>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</si>
  <si>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</si>
  <si>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</si>
  <si>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</si>
  <si>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</si>
  <si>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</si>
  <si>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</si>
  <si>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</si>
  <si>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</si>
  <si>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</si>
  <si>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</si>
  <si>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</si>
  <si>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</si>
  <si>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</si>
  <si>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</si>
  <si>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</si>
  <si>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</si>
  <si>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</si>
  <si>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</si>
  <si>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</si>
  <si>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</si>
  <si>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</si>
  <si>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</si>
  <si>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</si>
  <si>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</si>
  <si>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</si>
  <si>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</si>
  <si>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</si>
  <si>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</si>
  <si>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</si>
  <si>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</si>
  <si>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</si>
  <si>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</si>
  <si>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</si>
  <si>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</si>
  <si>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</si>
  <si>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</si>
  <si>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</si>
  <si>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</si>
  <si>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</si>
  <si>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</si>
  <si>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</si>
  <si>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</si>
  <si>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</si>
  <si>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</si>
  <si>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</si>
  <si>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</si>
  <si>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</si>
  <si>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</si>
  <si>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</si>
  <si>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</si>
  <si>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</si>
  <si>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</si>
  <si>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</si>
  <si>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</si>
  <si>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</si>
  <si>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</si>
  <si>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</si>
  <si>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</si>
  <si>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</si>
  <si>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</si>
  <si>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</si>
  <si>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</si>
  <si>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</si>
  <si>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</si>
  <si>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</si>
  <si>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</si>
  <si>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</si>
  <si>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</si>
  <si>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</si>
  <si>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</si>
  <si>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</si>
  <si>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</si>
  <si>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</si>
  <si>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</si>
  <si>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</si>
  <si>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</si>
  <si>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</si>
  <si>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</si>
  <si>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</si>
  <si>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</si>
  <si>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</si>
  <si>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</si>
  <si>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</si>
  <si>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</si>
  <si>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</si>
  <si>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</si>
  <si>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</si>
  <si>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</si>
  <si>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</si>
  <si>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</si>
  <si>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</si>
  <si>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</si>
  <si>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</si>
  <si>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</si>
  <si>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</si>
  <si>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</si>
  <si>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</si>
  <si>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</si>
  <si>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</si>
  <si>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</si>
  <si>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</si>
  <si>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</si>
  <si>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</si>
  <si>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</si>
  <si>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</si>
  <si>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</si>
  <si>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</si>
  <si>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</si>
  <si>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</si>
  <si>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</si>
  <si>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</si>
  <si>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</si>
  <si>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</si>
  <si>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</si>
  <si>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</si>
  <si>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</si>
  <si>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</si>
  <si>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</si>
  <si>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</si>
  <si>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</si>
  <si>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</si>
  <si>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</si>
  <si>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</si>
  <si>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</si>
  <si>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</si>
  <si>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</si>
  <si>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</si>
  <si>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</si>
  <si>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</si>
  <si>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</si>
  <si>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</si>
  <si>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</si>
  <si>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</si>
  <si>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</si>
  <si>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</si>
  <si>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</si>
  <si>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</si>
  <si>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</si>
  <si>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</si>
  <si>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</si>
  <si>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</si>
  <si>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</si>
  <si>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</si>
  <si>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</si>
  <si>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</si>
  <si>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</si>
  <si>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</si>
  <si>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</si>
  <si>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</si>
  <si>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</si>
  <si>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</si>
  <si>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</si>
  <si>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</si>
  <si>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</si>
  <si>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</si>
  <si>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</si>
  <si>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</si>
  <si>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</si>
  <si>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</si>
  <si>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</si>
  <si>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</si>
  <si>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</si>
  <si>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</si>
  <si>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</si>
  <si>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</si>
  <si>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</si>
  <si>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</si>
  <si>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</si>
  <si>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</si>
  <si>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</si>
  <si>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</si>
  <si>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</si>
  <si>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</si>
  <si>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</si>
  <si>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</si>
  <si>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</si>
  <si>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</si>
  <si>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</si>
  <si>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</si>
  <si>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</si>
  <si>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</si>
  <si>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</si>
  <si>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</si>
  <si>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</si>
  <si>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</si>
  <si>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</si>
  <si>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</si>
  <si>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</si>
  <si>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</si>
  <si>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</si>
  <si>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</si>
  <si>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</si>
  <si>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</si>
  <si>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</si>
  <si>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</si>
  <si>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</si>
  <si>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</si>
  <si>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</si>
  <si>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</si>
  <si>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</si>
  <si>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</si>
  <si>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</si>
  <si>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</si>
  <si>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</si>
  <si>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</si>
  <si>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</si>
  <si>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</si>
  <si>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</si>
  <si>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</si>
  <si>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</si>
  <si>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</si>
  <si>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</si>
  <si>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</si>
  <si>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</si>
  <si>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</si>
  <si>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</si>
  <si>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</si>
  <si>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</si>
  <si>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</si>
  <si>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</si>
  <si>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</si>
  <si>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</si>
  <si>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</si>
  <si>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</si>
  <si>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</si>
  <si>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</si>
  <si>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</si>
  <si>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</si>
  <si>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</si>
  <si>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</si>
  <si>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</si>
  <si>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</si>
  <si>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</si>
  <si>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</si>
  <si>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</si>
  <si>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</si>
  <si>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</si>
  <si>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</si>
  <si>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</si>
  <si>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</si>
  <si>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</si>
  <si>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</si>
  <si>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</si>
  <si>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</si>
  <si>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</si>
  <si>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</si>
  <si>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</si>
  <si>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</si>
  <si>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</si>
  <si>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</si>
  <si>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</si>
  <si>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</si>
  <si>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</si>
  <si>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</si>
  <si>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</si>
  <si>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</si>
  <si>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</si>
  <si>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</si>
  <si>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</si>
  <si>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</si>
  <si>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</si>
  <si>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</si>
  <si>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</si>
  <si>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</si>
  <si>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</si>
  <si>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</si>
  <si>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</si>
  <si>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</si>
  <si>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</si>
  <si>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</si>
  <si>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</si>
  <si>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</si>
  <si>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</si>
  <si>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</si>
  <si>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</si>
  <si>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</si>
  <si>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</si>
  <si>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</si>
  <si>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</si>
  <si>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</si>
  <si>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</si>
  <si>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</si>
  <si>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</si>
  <si>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</si>
  <si>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</si>
  <si>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</si>
  <si>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</si>
  <si>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</si>
  <si>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</si>
  <si>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</si>
  <si>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</si>
  <si>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</si>
  <si>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</si>
  <si>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</si>
  <si>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</si>
  <si>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</si>
  <si>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</si>
  <si>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</si>
  <si>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</si>
  <si>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</si>
  <si>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</si>
  <si>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</si>
  <si>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</si>
  <si>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</si>
  <si>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</si>
  <si>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</si>
  <si>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</si>
  <si>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</si>
  <si>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</si>
  <si>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</si>
  <si>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</si>
  <si>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</si>
  <si>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</si>
  <si>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</si>
  <si>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</si>
  <si>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</si>
  <si>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</si>
  <si>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</si>
  <si>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</si>
  <si>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</si>
  <si>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</si>
  <si>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</si>
  <si>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</si>
  <si>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</si>
  <si>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</si>
  <si>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</si>
  <si>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</si>
  <si>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</si>
  <si>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</si>
  <si>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</si>
  <si>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</si>
  <si>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</si>
  <si>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</si>
  <si>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</si>
  <si>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</si>
  <si>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</si>
  <si>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</si>
  <si>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</si>
  <si>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</si>
  <si>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</si>
  <si>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</si>
  <si>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</si>
  <si>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</si>
  <si>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</si>
  <si>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</si>
  <si>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</si>
  <si>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</si>
  <si>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</si>
  <si>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</si>
  <si>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</si>
  <si>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</si>
  <si>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</si>
  <si>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</si>
  <si>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</si>
  <si>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</si>
  <si>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</si>
  <si>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</si>
  <si>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</si>
  <si>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</si>
  <si>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</si>
  <si>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</si>
  <si>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</si>
  <si>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</si>
  <si>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</si>
  <si>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</si>
  <si>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</si>
  <si>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</si>
  <si>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</si>
  <si>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</si>
  <si>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</si>
  <si>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</si>
  <si>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</si>
  <si>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</si>
  <si>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</si>
  <si>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</si>
  <si>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</si>
  <si>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</si>
  <si>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</si>
  <si>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</si>
  <si>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</si>
  <si>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</si>
  <si>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</si>
  <si>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</si>
  <si>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</si>
  <si>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</si>
  <si>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</si>
  <si>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</si>
  <si>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</si>
  <si>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</si>
  <si>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</si>
  <si>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</si>
  <si>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</si>
  <si>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</si>
  <si>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</si>
  <si>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</si>
  <si>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</si>
  <si>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</si>
  <si>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</si>
  <si>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</si>
  <si>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</si>
  <si>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</si>
  <si>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</si>
  <si>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</si>
  <si>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</si>
  <si>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</si>
  <si>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</si>
  <si>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</si>
  <si>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</si>
  <si>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</si>
  <si>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</si>
  <si>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</si>
  <si>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</si>
  <si>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</si>
  <si>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</si>
  <si>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</si>
  <si>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</si>
  <si>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</si>
  <si>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</si>
  <si>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</si>
  <si>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</si>
  <si>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</si>
  <si>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</si>
  <si>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</si>
  <si>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</si>
  <si>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</si>
  <si>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</si>
  <si>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</si>
  <si>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</si>
  <si>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</si>
  <si>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</si>
  <si>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</si>
  <si>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</si>
  <si>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</si>
  <si>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</si>
  <si>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</si>
  <si>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</si>
  <si>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</si>
  <si>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</si>
  <si>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</si>
  <si>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</si>
  <si>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</si>
  <si>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</si>
  <si>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</si>
  <si>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</si>
  <si>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</si>
  <si>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</si>
  <si>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</si>
  <si>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</si>
  <si>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</si>
  <si>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</si>
  <si>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</si>
  <si>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</si>
  <si>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</si>
  <si>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</si>
  <si>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</si>
  <si>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</si>
  <si>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</si>
  <si>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</si>
  <si>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</si>
  <si>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</si>
  <si>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</si>
  <si>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</si>
  <si>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</si>
  <si>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</si>
  <si>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</si>
  <si>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</si>
  <si>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</si>
  <si>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</si>
  <si>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</si>
  <si>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</si>
  <si>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</si>
  <si>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</si>
  <si>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</si>
  <si>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</si>
  <si>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</si>
  <si>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</si>
  <si>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</si>
  <si>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</si>
  <si>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</si>
  <si>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</si>
  <si>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</si>
  <si>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</si>
  <si>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</si>
  <si>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</si>
  <si>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</si>
  <si>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</si>
  <si>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</si>
  <si>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</si>
  <si>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</si>
  <si>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</si>
  <si>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</si>
  <si>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</si>
  <si>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</si>
  <si>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</si>
  <si>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</si>
  <si>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</si>
  <si>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</si>
  <si>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</si>
  <si>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</si>
  <si>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</si>
  <si>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</si>
  <si>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</si>
  <si>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</si>
  <si>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</si>
  <si>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</si>
  <si>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</si>
  <si>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</si>
  <si>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</si>
  <si>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</si>
  <si>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</si>
  <si>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</si>
  <si>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</si>
  <si>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</si>
  <si>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</si>
  <si>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</si>
  <si>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</si>
  <si>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</si>
  <si>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</si>
  <si>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</si>
  <si>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</si>
  <si>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</si>
  <si>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</si>
  <si>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</si>
  <si>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</si>
  <si>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</si>
  <si>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</si>
  <si>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</si>
  <si>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</si>
  <si>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</si>
  <si>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</si>
  <si>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</si>
  <si>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</si>
  <si>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</si>
  <si>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</si>
  <si>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</si>
  <si>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</si>
  <si>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</si>
  <si>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</si>
  <si>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</si>
  <si>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</si>
  <si>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</si>
  <si>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</si>
  <si>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</si>
  <si>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</si>
  <si>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</si>
  <si>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</si>
  <si>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</si>
  <si>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</si>
  <si>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</si>
  <si>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</si>
  <si>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</si>
  <si>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</si>
  <si>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</si>
  <si>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</si>
  <si>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</si>
  <si>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</si>
  <si>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</si>
  <si>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</si>
  <si>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</si>
  <si>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</si>
  <si>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</si>
  <si>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</si>
  <si>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</si>
  <si>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</si>
  <si>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</si>
  <si>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</si>
  <si>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</si>
  <si>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</si>
  <si>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</si>
  <si>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</si>
  <si>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</si>
  <si>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</si>
  <si>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</si>
  <si>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</si>
  <si>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</si>
  <si>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</si>
  <si>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</si>
  <si>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</si>
  <si>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</si>
  <si>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</si>
  <si>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</si>
  <si>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</si>
  <si>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</si>
  <si>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</si>
  <si>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</si>
  <si>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</si>
  <si>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</si>
  <si>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</si>
  <si>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</si>
  <si>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</si>
  <si>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</si>
  <si>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</si>
  <si>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</si>
  <si>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</si>
  <si>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</si>
  <si>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</si>
  <si>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</si>
  <si>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</si>
  <si>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</si>
  <si>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</si>
  <si>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</si>
  <si>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</si>
  <si>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</si>
  <si>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</si>
  <si>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</si>
  <si>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</si>
  <si>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</si>
  <si>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</si>
  <si>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</si>
  <si>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</si>
  <si>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</si>
  <si>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</si>
  <si>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</si>
  <si>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</si>
  <si>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</si>
  <si>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</si>
  <si>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</si>
  <si>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</si>
  <si>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</si>
  <si>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</si>
  <si>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</si>
  <si>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</si>
  <si>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</si>
  <si>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</si>
  <si>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</si>
  <si>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</si>
  <si>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</si>
  <si>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</si>
  <si>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</si>
  <si>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</si>
  <si>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</si>
  <si>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</si>
  <si>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</si>
  <si>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</si>
  <si>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</si>
  <si>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</si>
  <si>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</si>
  <si>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</si>
  <si>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</si>
  <si>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</si>
  <si>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</si>
  <si>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</si>
  <si>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</si>
  <si>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</si>
  <si>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</si>
  <si>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</si>
  <si>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</si>
  <si>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</si>
  <si>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</si>
  <si>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</si>
  <si>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</si>
  <si>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</si>
  <si>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</si>
  <si>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</si>
  <si>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</si>
  <si>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</si>
  <si>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</si>
  <si>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</si>
  <si>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</si>
  <si>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</si>
  <si>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</si>
  <si>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</si>
  <si>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</si>
  <si>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</si>
  <si>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</si>
  <si>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</si>
  <si>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</si>
  <si>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</si>
  <si>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</si>
  <si>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</si>
  <si>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</si>
  <si>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</si>
  <si>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</si>
  <si>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</si>
  <si>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</si>
  <si>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</si>
  <si>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</si>
  <si>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</si>
  <si>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</si>
  <si>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</si>
  <si>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</si>
  <si>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</si>
  <si>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</si>
  <si>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</si>
  <si>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</si>
  <si>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</si>
  <si>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</si>
  <si>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</si>
  <si>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</si>
  <si>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</si>
  <si>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</si>
  <si>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</si>
  <si>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</si>
  <si>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</si>
  <si>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</si>
  <si>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</si>
  <si>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</si>
  <si>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</si>
  <si>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</si>
  <si>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</si>
  <si>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</si>
  <si>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</si>
  <si>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</si>
  <si>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</si>
  <si>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</si>
  <si>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</si>
  <si>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</si>
  <si>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</si>
  <si>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</si>
  <si>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</si>
  <si>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</si>
  <si>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</si>
  <si>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</si>
  <si>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</si>
  <si>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</si>
  <si>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</si>
  <si>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</si>
  <si>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</si>
  <si>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</si>
  <si>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</si>
  <si>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</si>
  <si>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</si>
  <si>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</si>
  <si>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</si>
  <si>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</si>
  <si>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</si>
  <si>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</si>
  <si>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</si>
  <si>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</si>
  <si>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</si>
  <si>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</si>
  <si>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</si>
  <si>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</si>
  <si>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</si>
  <si>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</si>
  <si>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</si>
  <si>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</si>
  <si>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</si>
  <si>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</si>
  <si>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</si>
  <si>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</si>
  <si>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</si>
  <si>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</si>
  <si>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</si>
  <si>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</si>
  <si>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</si>
  <si>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</si>
  <si>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</si>
  <si>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</si>
  <si>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</si>
  <si>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</si>
  <si>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</si>
  <si>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</si>
  <si>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</si>
  <si>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</si>
  <si>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</si>
  <si>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</si>
  <si>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</si>
  <si>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</si>
  <si>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</si>
  <si>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</si>
  <si>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</si>
  <si>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</si>
  <si>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</si>
  <si>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</si>
  <si>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</si>
  <si>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</si>
  <si>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</si>
  <si>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</si>
  <si>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</si>
  <si>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</si>
  <si>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</si>
  <si>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</si>
  <si>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</si>
  <si>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</si>
  <si>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</si>
  <si>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</si>
  <si>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</si>
  <si>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</si>
  <si>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</si>
  <si>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</si>
  <si>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</si>
  <si>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</si>
  <si>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</si>
  <si>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</si>
  <si>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</si>
  <si>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</si>
  <si>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</si>
  <si>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</si>
  <si>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</si>
  <si>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</si>
  <si>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</si>
  <si>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</si>
  <si>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</si>
  <si>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</si>
  <si>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</si>
  <si>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</si>
  <si>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</si>
  <si>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</si>
  <si>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</si>
  <si>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</si>
  <si>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</si>
  <si>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</si>
  <si>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</si>
  <si>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</si>
  <si>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</si>
  <si>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</si>
  <si>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</si>
  <si>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</si>
  <si>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</si>
  <si>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</si>
  <si>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</si>
  <si>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</si>
  <si>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</si>
  <si>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</si>
  <si>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</si>
  <si>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</si>
  <si>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</si>
  <si>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</si>
  <si>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</si>
  <si>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</si>
  <si>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</si>
  <si>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</si>
  <si>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</si>
  <si>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</si>
  <si>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</si>
  <si>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</si>
  <si>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</si>
  <si>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</si>
  <si>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</si>
  <si>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</si>
  <si>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</si>
  <si>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</si>
  <si>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</si>
  <si>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</si>
  <si>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</si>
  <si>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</si>
  <si>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</si>
  <si>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</si>
  <si>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</si>
  <si>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</si>
  <si>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</si>
  <si>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</si>
  <si>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</si>
  <si>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</si>
  <si>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</si>
  <si>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</si>
  <si>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</si>
  <si>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</si>
  <si>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</si>
  <si>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</si>
  <si>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</si>
  <si>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</si>
  <si>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</si>
  <si>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</si>
  <si>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</si>
  <si>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</si>
  <si>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</si>
  <si>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</si>
  <si>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</si>
  <si>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</si>
  <si>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</si>
  <si>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</si>
  <si>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</si>
  <si>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</si>
  <si>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</si>
  <si>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</si>
  <si>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</si>
  <si>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</si>
  <si>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</si>
  <si>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</si>
  <si>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</si>
  <si>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</si>
  <si>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</si>
  <si>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</si>
  <si>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</si>
  <si>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</si>
  <si>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</si>
  <si>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</si>
  <si>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</si>
  <si>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</si>
  <si>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</si>
  <si>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</si>
  <si>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</si>
  <si>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</si>
  <si>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</si>
  <si>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</si>
  <si>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</si>
  <si>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</si>
  <si>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</si>
  <si>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</si>
  <si>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</si>
  <si>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</si>
  <si>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</si>
  <si>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</si>
  <si>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</si>
  <si>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</si>
  <si>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</si>
  <si>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</si>
  <si>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</si>
  <si>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</si>
  <si>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</si>
  <si>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</si>
  <si>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</si>
  <si>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</si>
  <si>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</si>
  <si>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</si>
  <si>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</si>
  <si>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</si>
  <si>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</si>
  <si>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</si>
  <si>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</si>
  <si>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</si>
  <si>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</si>
  <si>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</si>
  <si>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</si>
  <si>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</si>
  <si>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</si>
  <si>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</si>
  <si>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</si>
  <si>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</si>
  <si>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</si>
  <si>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</si>
  <si>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</si>
  <si>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</si>
  <si>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</si>
  <si>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</si>
  <si>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</si>
  <si>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</si>
  <si>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</si>
  <si>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</si>
  <si>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</si>
  <si>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</si>
  <si>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</si>
  <si>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</si>
  <si>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</si>
  <si>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</si>
  <si>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</si>
  <si>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</si>
  <si>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</si>
  <si>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</si>
  <si>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</si>
  <si>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</si>
  <si>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</si>
  <si>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</si>
  <si>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</si>
  <si>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</si>
  <si>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</si>
  <si>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</si>
  <si>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</si>
  <si>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</si>
  <si>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</si>
  <si>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</si>
  <si>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</si>
  <si>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</si>
  <si>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</si>
  <si>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</si>
  <si>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</si>
  <si>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</si>
  <si>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</si>
  <si>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</si>
  <si>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</si>
  <si>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</si>
  <si>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</si>
  <si>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</si>
  <si>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</si>
  <si>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</si>
  <si>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</si>
  <si>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</si>
  <si>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</si>
  <si>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</si>
  <si>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</si>
  <si>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</si>
  <si>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</si>
  <si>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</si>
  <si>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</si>
  <si>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</si>
  <si>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</si>
  <si>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</si>
  <si>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</si>
  <si>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</si>
  <si>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</si>
  <si>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</si>
  <si>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</si>
  <si>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</si>
  <si>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</si>
  <si>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</si>
  <si>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</si>
  <si>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</si>
  <si>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</si>
  <si>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</si>
  <si>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</si>
  <si>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</si>
  <si>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</si>
  <si>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</si>
  <si>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</si>
  <si>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</si>
  <si>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</si>
  <si>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</si>
  <si>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</si>
  <si>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</si>
  <si>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</si>
  <si>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</si>
  <si>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</si>
  <si>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</si>
  <si>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</si>
  <si>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</si>
  <si>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</si>
  <si>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</si>
  <si>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</si>
  <si>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</si>
  <si>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</si>
  <si>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</si>
  <si>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</si>
  <si>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</si>
  <si>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</si>
  <si>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</si>
  <si>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</si>
  <si>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</si>
  <si>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</si>
  <si>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</si>
  <si>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</si>
  <si>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</si>
  <si>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</si>
  <si>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</si>
  <si>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</si>
  <si>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</si>
  <si>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</si>
  <si>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</si>
  <si>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</si>
  <si>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</si>
  <si>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</si>
  <si>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</si>
  <si>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</si>
  <si>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</si>
  <si>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</si>
  <si>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</si>
  <si>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</si>
  <si>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</si>
  <si>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</si>
  <si>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</si>
  <si>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</si>
  <si>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</si>
  <si>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</si>
  <si>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</si>
  <si>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</si>
  <si>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</si>
  <si>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</si>
  <si>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</si>
  <si>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</si>
  <si>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</si>
  <si>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</si>
  <si>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</si>
  <si>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</si>
  <si>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</si>
  <si>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</si>
  <si>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</si>
  <si>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</si>
  <si>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</si>
  <si>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</si>
  <si>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</si>
  <si>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</si>
  <si>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</si>
  <si>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</si>
  <si>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</si>
  <si>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</si>
  <si>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</si>
  <si>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</si>
  <si>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</si>
  <si>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</si>
  <si>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</si>
  <si>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</si>
  <si>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</si>
  <si>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</si>
  <si>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</si>
  <si>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</si>
  <si>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</si>
  <si>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</si>
  <si>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</si>
  <si>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</si>
  <si>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</si>
  <si>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</si>
  <si>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</si>
  <si>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</si>
  <si>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</si>
  <si>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</si>
  <si>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</si>
  <si>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</si>
  <si>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</si>
  <si>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</si>
  <si>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</si>
  <si>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</si>
  <si>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</si>
  <si>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</si>
  <si>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</si>
  <si>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</si>
  <si>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</si>
  <si>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</si>
  <si>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</si>
  <si>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</si>
  <si>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</si>
  <si>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</si>
  <si>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</si>
  <si>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</si>
  <si>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</si>
  <si>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</si>
  <si>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</si>
  <si>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</si>
  <si>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</si>
  <si>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</si>
  <si>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</si>
  <si>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</si>
  <si>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</si>
  <si>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</si>
  <si>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</si>
  <si>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</si>
  <si>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</si>
  <si>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</si>
  <si>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</si>
  <si>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</si>
  <si>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</si>
  <si>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</si>
  <si>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</si>
  <si>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</si>
  <si>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</si>
  <si>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</si>
  <si>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</si>
  <si>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</si>
  <si>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</si>
  <si>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</si>
  <si>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</si>
  <si>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</si>
  <si>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</si>
  <si>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</si>
  <si>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</si>
  <si>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</si>
  <si>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</si>
  <si>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</si>
  <si>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</si>
  <si>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</si>
  <si>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</si>
  <si>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</si>
  <si>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</si>
  <si>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</si>
  <si>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</si>
  <si>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</si>
  <si>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</si>
  <si>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</si>
  <si>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</si>
  <si>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</si>
  <si>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</si>
  <si>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</si>
  <si>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</si>
  <si>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</si>
  <si>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</si>
  <si>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</si>
  <si>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</si>
  <si>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</si>
  <si>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</si>
  <si>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</si>
  <si>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</si>
  <si>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</si>
  <si>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</si>
  <si>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</si>
  <si>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</si>
  <si>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</si>
  <si>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</si>
  <si>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</si>
  <si>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</si>
  <si>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</si>
  <si>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</si>
  <si>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</si>
  <si>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</si>
  <si>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</si>
  <si>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</si>
  <si>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</si>
  <si>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</si>
  <si>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</si>
  <si>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</si>
  <si>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</si>
  <si>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</si>
  <si>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</si>
  <si>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</si>
  <si>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</si>
  <si>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</si>
  <si>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</si>
  <si>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</si>
  <si>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</si>
  <si>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</si>
  <si>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</si>
  <si>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</si>
  <si>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</si>
  <si>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</si>
  <si>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</si>
  <si>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</si>
  <si>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</si>
  <si>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</si>
  <si>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</si>
  <si>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</si>
  <si>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</si>
  <si>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</si>
  <si>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</si>
  <si>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</si>
  <si>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</si>
  <si>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</si>
  <si>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</si>
  <si>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</si>
  <si>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</si>
  <si>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</si>
  <si>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</si>
  <si>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</si>
  <si>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</si>
  <si>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</si>
  <si>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</si>
  <si>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</si>
  <si>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</si>
  <si>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</si>
  <si>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</si>
  <si>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</si>
  <si>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</si>
  <si>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</si>
  <si>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</si>
  <si>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</si>
  <si>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</si>
  <si>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</si>
  <si>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</si>
  <si>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</si>
  <si>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</si>
  <si>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</si>
  <si>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</si>
  <si>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</si>
  <si>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</si>
  <si>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</si>
  <si>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</si>
  <si>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</si>
  <si>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</si>
  <si>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</si>
  <si>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</si>
  <si>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</si>
  <si>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</si>
  <si>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</si>
  <si>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</si>
  <si>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</si>
  <si>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</si>
  <si>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</si>
  <si>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</si>
  <si>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</si>
  <si>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</si>
  <si>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</si>
  <si>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</si>
  <si>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</si>
  <si>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</si>
  <si>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</si>
  <si>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</si>
  <si>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</si>
  <si>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</si>
  <si>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</si>
  <si>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</si>
  <si>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</si>
  <si>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</si>
  <si>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</si>
  <si>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</si>
  <si>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</si>
  <si>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</si>
  <si>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</si>
  <si>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</si>
  <si>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</si>
  <si>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</si>
  <si>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</si>
  <si>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</si>
  <si>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</si>
  <si>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</si>
  <si>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</si>
  <si>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</si>
  <si>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</si>
  <si>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</si>
  <si>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</si>
  <si>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</si>
  <si>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</si>
  <si>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</si>
  <si>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</si>
  <si>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</si>
  <si>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</si>
  <si>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</si>
  <si>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</si>
  <si>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</si>
  <si>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</si>
  <si>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</si>
  <si>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</si>
  <si>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</si>
  <si>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</si>
  <si>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</si>
  <si>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</si>
  <si>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</si>
  <si>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</si>
  <si>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</si>
  <si>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</si>
  <si>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</si>
  <si>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</si>
  <si>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</si>
  <si>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</si>
  <si>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</si>
  <si>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</si>
  <si>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</si>
  <si>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</si>
  <si>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</si>
  <si>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</si>
  <si>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</si>
  <si>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</si>
  <si>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</si>
  <si>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</si>
  <si>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</si>
  <si>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</si>
  <si>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</si>
  <si>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</si>
  <si>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</si>
  <si>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</si>
  <si>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</si>
  <si>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</si>
  <si>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</si>
  <si>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</si>
  <si>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</si>
  <si>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</si>
  <si>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</si>
  <si>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</si>
  <si>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</si>
  <si>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</si>
  <si>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</si>
  <si>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</si>
  <si>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</si>
  <si>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</si>
  <si>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</si>
  <si>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</si>
  <si>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</si>
  <si>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</si>
  <si>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</si>
  <si>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</si>
  <si>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</si>
  <si>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</si>
  <si>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</si>
  <si>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</si>
  <si>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</si>
  <si>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</si>
  <si>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</si>
  <si>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</si>
  <si>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</si>
  <si>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</si>
  <si>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</si>
  <si>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</si>
  <si>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</si>
  <si>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</si>
  <si>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</si>
  <si>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</si>
  <si>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</si>
  <si>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</si>
  <si>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</si>
  <si>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</si>
  <si>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</si>
  <si>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</si>
  <si>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</si>
  <si>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</si>
  <si>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</si>
  <si>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</si>
  <si>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</si>
  <si>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</si>
  <si>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</si>
  <si>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</si>
  <si>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</si>
  <si>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</si>
  <si>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</si>
  <si>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</si>
  <si>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</si>
  <si>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</si>
  <si>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</si>
  <si>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</si>
  <si>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</si>
  <si>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</si>
  <si>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</si>
  <si>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</si>
  <si>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</si>
  <si>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</si>
  <si>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</si>
  <si>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</si>
  <si>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</si>
  <si>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</si>
  <si>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</si>
  <si>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</si>
  <si>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</si>
  <si>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</si>
  <si>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</si>
  <si>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</si>
  <si>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</si>
  <si>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</si>
  <si>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</si>
  <si>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</si>
  <si>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</si>
  <si>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</si>
  <si>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</si>
  <si>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</si>
  <si>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</si>
  <si>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</si>
  <si>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</si>
  <si>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</si>
  <si>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</si>
  <si>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</si>
  <si>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</si>
  <si>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</si>
  <si>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</si>
  <si>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</si>
  <si>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</si>
  <si>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</si>
  <si>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</si>
  <si>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</si>
  <si>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</si>
  <si>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</si>
  <si>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</si>
  <si>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</si>
  <si>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</si>
  <si>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</si>
  <si>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</si>
  <si>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</si>
  <si>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</si>
  <si>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</si>
  <si>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</si>
  <si>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</si>
  <si>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</si>
  <si>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</si>
  <si>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</si>
  <si>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</si>
  <si>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</si>
  <si>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</si>
  <si>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</si>
  <si>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</si>
  <si>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</si>
  <si>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</si>
  <si>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</si>
  <si>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</si>
  <si>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</si>
  <si>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</si>
  <si>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</si>
  <si>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</si>
  <si>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</si>
  <si>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</si>
  <si>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</si>
  <si>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</si>
  <si>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</si>
  <si>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</si>
  <si>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</si>
  <si>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</si>
  <si>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</si>
  <si>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</si>
  <si>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</si>
  <si>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</si>
  <si>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</si>
  <si>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</si>
  <si>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</si>
  <si>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</si>
  <si>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</si>
  <si>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</si>
  <si>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</si>
  <si>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</si>
  <si>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</si>
  <si>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</si>
  <si>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</si>
  <si>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</si>
  <si>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</si>
  <si>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</si>
  <si>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</si>
  <si>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</si>
  <si>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</si>
  <si>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</si>
  <si>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</si>
  <si>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</si>
  <si>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</si>
  <si>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</si>
  <si>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</si>
  <si>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</si>
  <si>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</si>
  <si>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</si>
  <si>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</si>
  <si>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</si>
  <si>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</si>
  <si>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</si>
  <si>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</si>
  <si>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</si>
  <si>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</si>
  <si>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</si>
  <si>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</si>
  <si>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</si>
  <si>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</si>
  <si>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</si>
  <si>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</si>
  <si>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</si>
  <si>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</si>
  <si>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</si>
  <si>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</si>
  <si>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</si>
  <si>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</si>
  <si>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</si>
  <si>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</si>
  <si>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</si>
  <si>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</si>
  <si>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</si>
  <si>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</si>
  <si>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</si>
  <si>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</si>
  <si>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</si>
  <si>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</si>
  <si>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</si>
  <si>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</si>
  <si>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</si>
  <si>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</si>
  <si>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</si>
  <si>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</si>
  <si>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</si>
  <si>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</si>
  <si>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</si>
  <si>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</si>
  <si>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</si>
  <si>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</si>
  <si>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</si>
  <si>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</si>
  <si>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</si>
  <si>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</si>
  <si>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</si>
  <si>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</si>
  <si>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</si>
  <si>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</si>
  <si>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</si>
  <si>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</si>
  <si>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</si>
  <si>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</si>
  <si>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</si>
  <si>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</si>
  <si>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</si>
  <si>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</si>
  <si>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</si>
  <si>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</si>
  <si>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</si>
  <si>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</si>
  <si>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</si>
  <si>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</si>
  <si>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</si>
  <si>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</si>
  <si>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</si>
  <si>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</si>
  <si>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</si>
  <si>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</si>
  <si>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</si>
  <si>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</si>
  <si>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</si>
  <si>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</si>
  <si>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</si>
  <si>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</si>
  <si>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</si>
  <si>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</si>
  <si>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</si>
  <si>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</si>
  <si>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</si>
  <si>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</si>
  <si>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</si>
  <si>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</si>
  <si>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</si>
  <si>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</si>
  <si>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</si>
  <si>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</si>
  <si>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</si>
  <si>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</si>
  <si>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</si>
  <si>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</si>
  <si>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</si>
  <si>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</si>
  <si>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</si>
  <si>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</si>
  <si>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</si>
  <si>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</si>
  <si>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</si>
  <si>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</si>
  <si>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</si>
  <si>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</si>
  <si>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</si>
  <si>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</si>
  <si>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</si>
  <si>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</si>
  <si>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</si>
  <si>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</si>
  <si>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</si>
  <si>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</si>
  <si>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</si>
  <si>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</si>
  <si>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</si>
  <si>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</si>
  <si>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</si>
  <si>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</si>
  <si>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</si>
  <si>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</si>
  <si>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</si>
  <si>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</si>
  <si>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</si>
  <si>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</si>
  <si>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</si>
  <si>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</si>
  <si>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</si>
  <si>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</si>
  <si>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</si>
  <si>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</si>
  <si>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</si>
  <si>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</si>
  <si>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</si>
  <si>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</si>
  <si>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</si>
  <si>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</si>
  <si>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</si>
  <si>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</si>
  <si>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</si>
  <si>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</si>
  <si>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</si>
  <si>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</si>
  <si>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</si>
  <si>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</si>
  <si>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</si>
  <si>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</si>
  <si>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</si>
  <si>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</si>
  <si>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</si>
  <si>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</si>
  <si>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</si>
  <si>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</si>
  <si>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</si>
  <si>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</si>
  <si>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</si>
  <si>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</si>
  <si>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</si>
  <si>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</si>
  <si>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</si>
  <si>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</si>
  <si>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</si>
  <si>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</si>
  <si>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</si>
  <si>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</si>
  <si>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</si>
  <si>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</si>
  <si>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</si>
  <si>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</si>
  <si>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</si>
  <si>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</si>
  <si>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</si>
  <si>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</si>
  <si>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</si>
  <si>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</si>
  <si>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</si>
  <si>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</si>
  <si>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</si>
  <si>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</si>
  <si>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</si>
  <si>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</si>
  <si>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</si>
  <si>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</si>
  <si>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</si>
  <si>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</si>
  <si>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</si>
  <si>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</si>
  <si>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</si>
  <si>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</si>
  <si>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</si>
  <si>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</si>
  <si>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</si>
  <si>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</si>
  <si>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</si>
  <si>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</si>
  <si>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</si>
  <si>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</si>
  <si>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</si>
  <si>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</si>
  <si>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</si>
  <si>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</si>
  <si>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</si>
  <si>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</si>
  <si>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</si>
  <si>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</si>
  <si>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</si>
  <si>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</si>
  <si>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</si>
  <si>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</si>
  <si>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</si>
  <si>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</si>
  <si>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</si>
  <si>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</si>
  <si>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</si>
  <si>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</si>
  <si>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</si>
  <si>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</si>
  <si>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</si>
  <si>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</si>
  <si>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</si>
  <si>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</si>
  <si>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</si>
  <si>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</si>
  <si>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</si>
  <si>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</si>
  <si>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</si>
  <si>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</si>
  <si>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</si>
  <si>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</si>
  <si>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</si>
  <si>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</si>
  <si>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</si>
  <si>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</si>
  <si>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</si>
  <si>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</si>
  <si>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</si>
  <si>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</si>
  <si>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</si>
  <si>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</si>
  <si>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</si>
  <si>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</si>
  <si>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</si>
  <si>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</si>
  <si>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</si>
  <si>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</si>
  <si>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</si>
  <si>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</si>
  <si>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</si>
  <si>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</si>
  <si>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</si>
  <si>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</si>
  <si>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</si>
  <si>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</si>
  <si>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</si>
  <si>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</si>
  <si>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</si>
  <si>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</si>
  <si>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</si>
  <si>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</si>
  <si>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</si>
  <si>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</si>
  <si>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</si>
  <si>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</si>
  <si>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</si>
  <si>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</si>
  <si>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</si>
  <si>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</si>
  <si>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</si>
  <si>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</si>
  <si>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</si>
  <si>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</si>
  <si>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</si>
  <si>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</si>
  <si>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</si>
  <si>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</si>
  <si>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</si>
  <si>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</si>
  <si>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</si>
  <si>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</si>
  <si>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</si>
  <si>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</si>
  <si>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</si>
  <si>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</si>
  <si>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</si>
  <si>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</si>
  <si>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</si>
  <si>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</si>
  <si>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</si>
  <si>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</si>
  <si>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</si>
  <si>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</si>
  <si>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</si>
  <si>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</si>
  <si>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</si>
  <si>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</si>
  <si>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</si>
  <si>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</si>
  <si>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</si>
  <si>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</si>
  <si>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</si>
  <si>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</si>
  <si>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</si>
  <si>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</si>
  <si>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</si>
  <si>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</si>
  <si>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</si>
  <si>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</si>
  <si>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</si>
  <si>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</si>
  <si>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</si>
  <si>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</si>
  <si>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</si>
  <si>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</si>
  <si>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</si>
  <si>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</si>
  <si>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</si>
  <si>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</si>
  <si>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</si>
  <si>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</si>
  <si>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</si>
  <si>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</si>
  <si>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</si>
  <si>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</si>
  <si>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</si>
  <si>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</si>
  <si>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</si>
  <si>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</si>
  <si>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</si>
  <si>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</si>
  <si>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</si>
  <si>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</si>
  <si>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</si>
  <si>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</si>
  <si>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</si>
  <si>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</si>
  <si>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</si>
  <si>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</si>
  <si>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</si>
  <si>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</si>
  <si>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</si>
  <si>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</si>
  <si>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</si>
  <si>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</si>
  <si>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</si>
  <si>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</si>
  <si>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</si>
  <si>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</si>
  <si>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</si>
  <si>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</si>
  <si>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</si>
  <si>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</si>
  <si>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</si>
  <si>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</si>
  <si>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</si>
  <si>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</si>
  <si>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</si>
  <si>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</si>
  <si>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</si>
  <si>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</si>
  <si>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</si>
  <si>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</si>
  <si>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</si>
  <si>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</si>
  <si>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</si>
  <si>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</si>
  <si>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</si>
  <si>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</si>
  <si>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</si>
  <si>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</si>
  <si>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</si>
  <si>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</si>
  <si>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</si>
  <si>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</si>
  <si>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</si>
  <si>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</si>
  <si>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</si>
  <si>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</si>
  <si>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</si>
  <si>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</si>
  <si>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</si>
  <si>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</si>
  <si>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</si>
  <si>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</si>
  <si>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</si>
  <si>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</si>
  <si>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</si>
  <si>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</si>
  <si>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</si>
  <si>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</si>
  <si>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</si>
  <si>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</si>
  <si>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</si>
  <si>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</si>
  <si>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</si>
  <si>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</si>
  <si>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</si>
  <si>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</si>
  <si>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</si>
  <si>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</si>
  <si>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</si>
  <si>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</si>
  <si>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</si>
  <si>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</si>
  <si>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</si>
  <si>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</si>
  <si>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</si>
  <si>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</si>
  <si>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</si>
  <si>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</si>
  <si>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</si>
  <si>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</si>
  <si>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</si>
  <si>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</si>
  <si>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</si>
  <si>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</si>
  <si>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</si>
  <si>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</si>
  <si>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</si>
  <si>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</si>
  <si>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</si>
  <si>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</si>
  <si>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</si>
  <si>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</si>
  <si>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</si>
  <si>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</si>
  <si>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</si>
  <si>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</si>
  <si>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</si>
  <si>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</si>
  <si>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</si>
  <si>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</si>
  <si>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</si>
  <si>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</si>
  <si>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</si>
  <si>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</si>
  <si>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</si>
  <si>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</si>
  <si>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</si>
  <si>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</si>
  <si>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</si>
  <si>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</si>
  <si>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</si>
  <si>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</si>
  <si>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</si>
  <si>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</si>
  <si>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</si>
  <si>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</si>
  <si>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</si>
  <si>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</si>
  <si>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</si>
  <si>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</si>
  <si>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</si>
  <si>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</si>
  <si>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</si>
  <si>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</si>
  <si>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</si>
  <si>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</si>
  <si>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</si>
  <si>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</si>
  <si>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</si>
  <si>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</si>
  <si>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</si>
  <si>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</si>
  <si>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</si>
  <si>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</si>
  <si>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</si>
  <si>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</si>
  <si>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</si>
  <si>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</si>
  <si>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</si>
  <si>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</si>
  <si>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</si>
  <si>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</si>
  <si>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</si>
  <si>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</si>
  <si>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</si>
  <si>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</si>
  <si>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</si>
  <si>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</si>
  <si>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</si>
  <si>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</si>
  <si>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</si>
  <si>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</si>
  <si>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</si>
  <si>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</si>
  <si>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</si>
  <si>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</si>
  <si>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</si>
  <si>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</si>
  <si>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</si>
  <si>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</si>
  <si>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</si>
  <si>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</si>
  <si>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</si>
  <si>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</si>
  <si>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</si>
  <si>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</si>
  <si>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</si>
  <si>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</si>
  <si>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</si>
  <si>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</si>
  <si>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</si>
  <si>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</si>
  <si>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</si>
  <si>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</si>
  <si>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</si>
  <si>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</si>
  <si>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</si>
  <si>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</si>
  <si>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</si>
  <si>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</si>
  <si>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</si>
  <si>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</si>
  <si>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</si>
  <si>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</si>
  <si>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</si>
  <si>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</si>
  <si>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</si>
  <si>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</si>
  <si>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</si>
  <si>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</si>
  <si>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</si>
  <si>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</si>
  <si>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</si>
  <si>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</si>
  <si>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</si>
  <si>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</si>
  <si>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</si>
  <si>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</si>
  <si>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</si>
  <si>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</si>
  <si>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</si>
  <si>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</si>
  <si>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</si>
  <si>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</si>
  <si>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</si>
  <si>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</si>
  <si>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</si>
  <si>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</si>
  <si>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</si>
  <si>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</si>
  <si>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</si>
  <si>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</si>
  <si>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</si>
  <si>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</si>
  <si>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</si>
  <si>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</si>
  <si>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</si>
  <si>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</si>
  <si>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</si>
  <si>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</si>
  <si>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</si>
  <si>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</si>
  <si>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</si>
  <si>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</si>
  <si>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</si>
  <si>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</si>
  <si>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</si>
  <si>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</si>
  <si>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</si>
  <si>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</si>
  <si>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</si>
  <si>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</si>
  <si>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</si>
  <si>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</si>
  <si>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</si>
  <si>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</si>
  <si>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</si>
  <si>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</si>
  <si>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</si>
  <si>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</si>
  <si>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</si>
  <si>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</si>
  <si>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</si>
  <si>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</si>
  <si>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</si>
  <si>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</si>
  <si>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</si>
  <si>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</si>
  <si>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</si>
  <si>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</si>
  <si>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</si>
  <si>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</si>
  <si>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</si>
  <si>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</si>
  <si>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</si>
  <si>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</si>
  <si>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</si>
  <si>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</si>
  <si>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</si>
  <si>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</si>
  <si>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</si>
  <si>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</si>
  <si>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</si>
  <si>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</si>
  <si>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</si>
  <si>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</si>
  <si>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</si>
  <si>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</si>
  <si>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</si>
  <si>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</si>
  <si>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</si>
  <si>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</si>
  <si>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</si>
  <si>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</si>
  <si>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</si>
  <si>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</si>
  <si>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</si>
  <si>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</si>
  <si>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</si>
  <si>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</si>
  <si>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</si>
  <si>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</si>
  <si>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</si>
  <si>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</si>
  <si>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</si>
  <si>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</si>
  <si>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</si>
  <si>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</si>
  <si>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</si>
  <si>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</si>
  <si>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</si>
  <si>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</si>
  <si>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</si>
  <si>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</si>
  <si>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</si>
  <si>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</si>
  <si>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</si>
  <si>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</si>
  <si>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</si>
  <si>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</si>
  <si>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</si>
  <si>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</si>
  <si>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</si>
  <si>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</si>
  <si>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</si>
  <si>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</si>
  <si>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</si>
  <si>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</si>
  <si>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</si>
  <si>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</si>
  <si>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</si>
  <si>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</si>
  <si>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</si>
  <si>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</si>
  <si>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</si>
  <si>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</si>
  <si>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</si>
  <si>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</si>
  <si>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</si>
  <si>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</si>
  <si>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</si>
  <si>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</si>
  <si>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</si>
  <si>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</si>
  <si>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</si>
  <si>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</si>
  <si>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</si>
  <si>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</si>
  <si>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</si>
  <si>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</si>
  <si>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</si>
  <si>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</si>
  <si>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</si>
  <si>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</si>
  <si>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</si>
  <si>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</si>
  <si>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</si>
  <si>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</si>
  <si>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</si>
  <si>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</si>
  <si>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</si>
  <si>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</si>
  <si>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</si>
  <si>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</si>
  <si>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</si>
  <si>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</si>
  <si>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</si>
  <si>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</si>
  <si>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</si>
  <si>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</si>
  <si>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</si>
  <si>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</si>
  <si>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</si>
  <si>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</si>
  <si>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</si>
  <si>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</si>
  <si>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</si>
  <si>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</si>
  <si>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</si>
  <si>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</si>
  <si>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</si>
  <si>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</si>
  <si>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</si>
  <si>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</si>
  <si>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</si>
  <si>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</si>
  <si>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</si>
  <si>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</si>
  <si>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</si>
  <si>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</si>
  <si>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</si>
  <si>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</si>
  <si>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</si>
  <si>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</si>
  <si>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</si>
  <si>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</si>
  <si>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</si>
  <si>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</si>
  <si>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</si>
  <si>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</si>
  <si>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</si>
  <si>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</si>
  <si>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</si>
  <si>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</si>
  <si>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</si>
  <si>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</si>
  <si>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</si>
  <si>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</si>
  <si>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</si>
  <si>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</si>
  <si>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</si>
  <si>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</si>
  <si>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</si>
  <si>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</si>
  <si>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</si>
  <si>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</si>
  <si>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</si>
  <si>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</si>
  <si>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</si>
  <si>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</si>
  <si>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</si>
  <si>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</si>
  <si>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</si>
  <si>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</si>
  <si>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</si>
  <si>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</si>
  <si>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</si>
  <si>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</si>
  <si>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</si>
  <si>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</si>
  <si>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</si>
  <si>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</si>
  <si>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</si>
  <si>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</si>
  <si>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</si>
  <si>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</si>
  <si>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</si>
  <si>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</si>
  <si>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</si>
  <si>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</si>
  <si>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</si>
  <si>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</si>
  <si>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</si>
  <si>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</si>
  <si>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</si>
  <si>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</si>
  <si>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</si>
  <si>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</si>
  <si>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</si>
  <si>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</si>
  <si>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</si>
  <si>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</si>
  <si>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</si>
  <si>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</si>
  <si>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</si>
  <si>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</si>
  <si>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</si>
  <si>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</si>
  <si>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</si>
  <si>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</si>
  <si>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</si>
  <si>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</si>
  <si>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</si>
  <si>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</si>
  <si>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</si>
  <si>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</si>
  <si>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</si>
  <si>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</si>
  <si>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</si>
  <si>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</si>
  <si>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</si>
  <si>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</si>
  <si>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</si>
  <si>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</si>
  <si>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</si>
  <si>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</si>
  <si>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</si>
  <si>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</si>
  <si>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</si>
  <si>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</si>
  <si>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</si>
  <si>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</si>
  <si>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</si>
  <si>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</si>
  <si>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</si>
  <si>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</si>
  <si>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</si>
  <si>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</si>
  <si>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</si>
  <si>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</si>
  <si>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</si>
  <si>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</si>
  <si>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</si>
  <si>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</si>
  <si>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</si>
  <si>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</si>
  <si>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</si>
  <si>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</si>
  <si>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</si>
  <si>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</si>
  <si>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</si>
  <si>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</si>
  <si>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</si>
  <si>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</si>
  <si>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</si>
  <si>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</si>
  <si>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</si>
  <si>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</si>
  <si>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</si>
  <si>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</si>
  <si>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</si>
  <si>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</si>
  <si>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</si>
  <si>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</si>
  <si>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</si>
  <si>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</si>
  <si>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</si>
  <si>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</si>
  <si>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</si>
  <si>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</si>
  <si>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</si>
  <si>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</si>
  <si>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</si>
  <si>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</si>
  <si>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</si>
  <si>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</si>
  <si>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</si>
  <si>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</si>
  <si>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</si>
  <si>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</si>
  <si>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</si>
  <si>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</si>
  <si>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</si>
  <si>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</si>
  <si>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</si>
  <si>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</si>
  <si>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</si>
  <si>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</si>
  <si>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</si>
  <si>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</si>
  <si>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</si>
  <si>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</si>
  <si>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</si>
  <si>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</si>
  <si>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</si>
  <si>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</si>
  <si>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</si>
  <si>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</si>
  <si>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</si>
  <si>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</si>
  <si>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</si>
  <si>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</si>
  <si>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</si>
  <si>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</si>
  <si>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</si>
  <si>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</si>
  <si>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</si>
  <si>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</si>
  <si>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</si>
  <si>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</si>
  <si>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</si>
  <si>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</si>
  <si>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</si>
  <si>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</si>
  <si>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</si>
  <si>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</si>
  <si>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</si>
  <si>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</si>
  <si>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</si>
  <si>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</si>
  <si>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</si>
  <si>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</si>
  <si>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</si>
  <si>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</si>
  <si>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</si>
  <si>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</si>
  <si>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</si>
  <si>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</si>
  <si>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</si>
  <si>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</si>
  <si>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</si>
  <si>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</si>
  <si>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</si>
  <si>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</si>
  <si>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</si>
  <si>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</si>
  <si>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</si>
  <si>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</si>
  <si>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</si>
  <si>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</si>
  <si>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</si>
  <si>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</si>
  <si>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</si>
  <si>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</si>
  <si>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</si>
  <si>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</si>
  <si>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</si>
  <si>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</si>
  <si>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</si>
  <si>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</si>
  <si>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</si>
  <si>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</si>
  <si>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</si>
  <si>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</si>
  <si>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</si>
  <si>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</si>
  <si>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</si>
  <si>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</si>
  <si>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</si>
  <si>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</si>
  <si>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</si>
  <si>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</si>
  <si>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</si>
  <si>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</si>
  <si>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</si>
  <si>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</si>
  <si>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</si>
  <si>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</si>
  <si>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</si>
  <si>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</si>
  <si>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</si>
  <si>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</si>
  <si>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</si>
  <si>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</si>
  <si>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</si>
  <si>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</si>
  <si>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</si>
  <si>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</si>
  <si>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</si>
  <si>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</si>
  <si>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</si>
  <si>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</si>
  <si>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</si>
  <si>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</si>
  <si>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</si>
  <si>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</si>
  <si>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</si>
  <si>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</si>
  <si>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</si>
  <si>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</si>
  <si>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</si>
  <si>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</si>
  <si>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</si>
  <si>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</si>
  <si>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</si>
  <si>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</si>
  <si>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</si>
  <si>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</si>
  <si>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</si>
  <si>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</si>
  <si>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</si>
  <si>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</si>
  <si>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</si>
  <si>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</si>
  <si>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</si>
  <si>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</si>
  <si>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</si>
  <si>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</si>
  <si>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</si>
  <si>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</si>
  <si>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</si>
  <si>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</si>
  <si>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</si>
  <si>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</si>
  <si>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</si>
  <si>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</si>
  <si>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</si>
  <si>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</si>
  <si>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</si>
  <si>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</si>
  <si>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</si>
  <si>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</si>
  <si>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</si>
  <si>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</si>
  <si>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</si>
  <si>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</si>
  <si>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</si>
  <si>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</si>
  <si>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</si>
  <si>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</si>
  <si>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</si>
  <si>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</si>
  <si>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</si>
  <si>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</si>
  <si>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</si>
  <si>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</si>
  <si>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</si>
  <si>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</si>
  <si>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</si>
  <si>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</si>
  <si>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</si>
  <si>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</si>
  <si>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</si>
  <si>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</si>
  <si>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</si>
  <si>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</si>
  <si>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</si>
  <si>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</si>
  <si>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</si>
  <si>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</si>
  <si>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</si>
  <si>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</si>
  <si>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</si>
  <si>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</si>
  <si>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</si>
  <si>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</si>
  <si>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</si>
  <si>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</si>
  <si>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</si>
  <si>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</si>
  <si>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</si>
  <si>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</si>
  <si>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</si>
  <si>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</si>
  <si>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</si>
  <si>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</si>
  <si>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</si>
  <si>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</si>
  <si>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</si>
  <si>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</si>
  <si>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</si>
  <si>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</si>
  <si>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</si>
  <si>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</si>
  <si>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</si>
  <si>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</si>
  <si>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</si>
  <si>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</si>
  <si>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</si>
  <si>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</si>
  <si>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</si>
  <si>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</si>
  <si>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</si>
  <si>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</si>
  <si>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</si>
  <si>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</si>
  <si>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</si>
  <si>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</si>
  <si>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</si>
  <si>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</si>
  <si>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</si>
  <si>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</si>
  <si>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</si>
  <si>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</si>
  <si>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</si>
  <si>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</si>
  <si>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</si>
  <si>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</si>
  <si>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</si>
  <si>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</si>
  <si>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</si>
  <si>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</si>
  <si>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</si>
  <si>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</si>
  <si>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</si>
  <si>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</si>
  <si>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</si>
  <si>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</si>
  <si>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</si>
  <si>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</si>
  <si>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</si>
  <si>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</si>
  <si>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</si>
  <si>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</si>
  <si>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</si>
  <si>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</si>
  <si>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</si>
  <si>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</si>
  <si>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</si>
  <si>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</si>
  <si>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</si>
  <si>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</si>
  <si>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</si>
  <si>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</si>
  <si>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</si>
  <si>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</si>
  <si>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</si>
  <si>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</si>
  <si>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</si>
  <si>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</si>
  <si>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</si>
  <si>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</si>
  <si>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</si>
  <si>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</si>
  <si>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</si>
  <si>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</si>
  <si>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</si>
  <si>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</si>
  <si>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</si>
  <si>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</si>
  <si>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</si>
  <si>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</si>
  <si>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</si>
  <si>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</si>
  <si>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</si>
  <si>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</si>
  <si>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</si>
  <si>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</si>
  <si>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</si>
  <si>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</si>
  <si>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</si>
  <si>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</si>
  <si>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</si>
  <si>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</si>
  <si>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</si>
  <si>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</si>
  <si>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</si>
  <si>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</si>
  <si>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</si>
  <si>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</si>
  <si>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</si>
  <si>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</si>
  <si>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</si>
  <si>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</si>
  <si>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</si>
  <si>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</si>
  <si>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</si>
  <si>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</si>
  <si>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</si>
  <si>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</si>
  <si>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</si>
  <si>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</si>
  <si>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</si>
  <si>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</si>
  <si>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</si>
  <si>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</si>
  <si>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</si>
  <si>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</si>
  <si>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</si>
  <si>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</si>
  <si>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</si>
  <si>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</si>
  <si>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</si>
  <si>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</si>
  <si>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</si>
  <si>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</si>
  <si>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</si>
  <si>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</si>
  <si>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</si>
  <si>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</si>
  <si>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</si>
  <si>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</si>
  <si>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</si>
  <si>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</si>
  <si>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</si>
  <si>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</si>
  <si>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</si>
  <si>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</si>
  <si>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</si>
  <si>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</si>
  <si>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</si>
  <si>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</si>
  <si>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</si>
  <si>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</si>
  <si>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</si>
  <si>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</si>
  <si>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</si>
  <si>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</si>
  <si>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</si>
  <si>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</si>
  <si>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</si>
  <si>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</si>
  <si>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</si>
  <si>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</si>
  <si>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</si>
  <si>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</si>
  <si>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</si>
  <si>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</si>
  <si>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</si>
  <si>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</si>
  <si>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</si>
  <si>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</si>
  <si>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</si>
  <si>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</si>
  <si>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</si>
  <si>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</si>
  <si>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</si>
  <si>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</si>
  <si>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</si>
  <si>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</si>
  <si>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</si>
  <si>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</si>
  <si>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</si>
  <si>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</si>
  <si>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</si>
  <si>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</si>
  <si>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</si>
  <si>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</si>
  <si>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</si>
  <si>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</si>
  <si>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</si>
  <si>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</si>
  <si>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</si>
  <si>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</si>
  <si>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</si>
  <si>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</si>
  <si>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</si>
  <si>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</si>
  <si>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</si>
  <si>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</si>
  <si>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</si>
  <si>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</si>
  <si>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</si>
  <si>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</si>
  <si>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</si>
  <si>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</si>
  <si>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</si>
  <si>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</si>
  <si>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</si>
  <si>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</si>
  <si>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</si>
  <si>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</si>
  <si>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</si>
  <si>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</si>
  <si>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</si>
  <si>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</si>
  <si>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</si>
  <si>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</si>
  <si>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</si>
  <si>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</si>
  <si>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</si>
  <si>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</si>
  <si>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</si>
  <si>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</si>
  <si>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</si>
  <si>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</si>
  <si>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</si>
  <si>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</si>
  <si>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</si>
  <si>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</si>
  <si>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</si>
  <si>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</si>
  <si>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</si>
  <si>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</si>
  <si>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</si>
  <si>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</si>
  <si>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</si>
  <si>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</si>
  <si>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</si>
  <si>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</si>
  <si>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</si>
  <si>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</si>
  <si>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</si>
  <si>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</si>
  <si>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</si>
  <si>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</si>
  <si>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</si>
  <si>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</si>
  <si>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</si>
  <si>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</si>
  <si>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</si>
  <si>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</si>
  <si>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</si>
  <si>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</si>
  <si>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</si>
  <si>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</si>
  <si>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</si>
  <si>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</si>
  <si>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</si>
  <si>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</si>
  <si>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</si>
  <si>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</si>
  <si>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</si>
  <si>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</si>
  <si>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</si>
  <si>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</si>
  <si>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</si>
  <si>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</si>
  <si>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</si>
  <si>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</si>
  <si>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</si>
  <si>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</si>
  <si>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</si>
  <si>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</si>
  <si>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</si>
  <si>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</si>
  <si>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</si>
  <si>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</si>
  <si>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</si>
  <si>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</si>
  <si>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</si>
  <si>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</si>
  <si>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</si>
  <si>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</si>
  <si>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</si>
  <si>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</si>
  <si>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</si>
  <si>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</si>
  <si>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</si>
  <si>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</si>
  <si>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</si>
  <si>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</si>
  <si>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</si>
  <si>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</si>
  <si>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</si>
  <si>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</si>
  <si>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</si>
  <si>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</si>
  <si>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</si>
  <si>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</si>
  <si>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</si>
  <si>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</si>
  <si>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</si>
  <si>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</si>
  <si>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</si>
  <si>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</si>
  <si>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</si>
  <si>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</si>
  <si>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</si>
  <si>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</si>
  <si>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</si>
  <si>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</si>
  <si>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</si>
  <si>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</si>
  <si>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</si>
  <si>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</si>
  <si>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</si>
  <si>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</si>
  <si>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</si>
  <si>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</si>
  <si>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</si>
  <si>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</si>
  <si>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</si>
  <si>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</si>
  <si>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</si>
  <si>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</si>
  <si>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</si>
  <si>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</si>
  <si>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</si>
  <si>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</si>
  <si>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</si>
  <si>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</si>
  <si>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</si>
  <si>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</si>
  <si>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</si>
  <si>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</si>
  <si>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</si>
  <si>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</si>
  <si>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</si>
  <si>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</si>
  <si>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</si>
  <si>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</si>
  <si>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</si>
  <si>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</si>
  <si>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</si>
  <si>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</si>
  <si>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</si>
  <si>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</si>
  <si>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</si>
  <si>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</si>
  <si>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</si>
  <si>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</si>
  <si>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</si>
  <si>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</si>
  <si>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</si>
  <si>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</si>
  <si>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</si>
  <si>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</si>
  <si>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</si>
  <si>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</si>
  <si>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</si>
  <si>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</si>
  <si>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</si>
  <si>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</si>
  <si>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</si>
  <si>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</si>
  <si>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</si>
  <si>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</si>
  <si>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</si>
  <si>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</si>
  <si>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</si>
  <si>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</si>
  <si>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</si>
  <si>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</si>
  <si>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</si>
  <si>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</si>
  <si>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</si>
  <si>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</si>
  <si>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</si>
  <si>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</si>
  <si>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</si>
  <si>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</si>
  <si>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</si>
  <si>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</si>
  <si>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</si>
  <si>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</si>
  <si>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</si>
  <si>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</si>
  <si>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</si>
  <si>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</si>
  <si>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</si>
  <si>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</si>
  <si>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</si>
  <si>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</si>
  <si>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</si>
  <si>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</si>
  <si>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</si>
  <si>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</si>
  <si>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</si>
  <si>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</si>
  <si>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</si>
  <si>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</si>
  <si>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</si>
  <si>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</si>
  <si>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</si>
  <si>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</si>
  <si>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</si>
  <si>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</si>
  <si>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</si>
  <si>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</si>
  <si>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</si>
  <si>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</si>
  <si>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</si>
  <si>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</si>
  <si>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</si>
  <si>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</si>
  <si>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</si>
  <si>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</si>
  <si>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</si>
  <si>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</si>
  <si>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</si>
  <si>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</si>
  <si>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</si>
  <si>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</si>
  <si>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</si>
  <si>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</si>
  <si>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</si>
  <si>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</si>
  <si>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</si>
  <si>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</si>
  <si>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</si>
  <si>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</si>
  <si>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</si>
  <si>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</si>
  <si>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</si>
  <si>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</si>
  <si>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</si>
  <si>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</si>
  <si>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</si>
  <si>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</si>
  <si>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</si>
  <si>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</si>
  <si>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</si>
  <si>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</si>
  <si>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</si>
  <si>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</si>
  <si>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</si>
  <si>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</si>
  <si>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</si>
  <si>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</si>
  <si>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</si>
  <si>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</si>
  <si>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</si>
  <si>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</si>
  <si>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</si>
  <si>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</si>
  <si>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</si>
  <si>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</si>
  <si>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</si>
  <si>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</si>
  <si>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</si>
  <si>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</si>
  <si>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</si>
  <si>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</si>
  <si>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</si>
  <si>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</si>
  <si>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</si>
  <si>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</si>
  <si>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</si>
  <si>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</si>
  <si>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</si>
  <si>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</si>
  <si>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</si>
  <si>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</si>
  <si>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</si>
  <si>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</si>
  <si>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</si>
  <si>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</si>
  <si>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</si>
  <si>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</si>
  <si>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</si>
  <si>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</si>
  <si>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</si>
  <si>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</si>
  <si>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</si>
  <si>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</si>
  <si>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</si>
  <si>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</si>
  <si>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</si>
  <si>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</si>
  <si>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</si>
  <si>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</si>
  <si>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</si>
  <si>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</si>
  <si>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</si>
  <si>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</si>
  <si>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</si>
  <si>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</si>
  <si>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</si>
  <si>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</si>
  <si>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</si>
  <si>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</si>
  <si>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</si>
  <si>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</si>
  <si>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</si>
  <si>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</si>
  <si>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</si>
  <si>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</si>
  <si>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</si>
  <si>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</si>
  <si>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</si>
  <si>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</si>
  <si>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</si>
  <si>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</si>
  <si>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</si>
  <si>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</si>
  <si>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</si>
  <si>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</si>
  <si>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</si>
  <si>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</si>
  <si>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</si>
  <si>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</si>
  <si>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</si>
  <si>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</si>
  <si>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</si>
  <si>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</si>
  <si>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</si>
  <si>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</si>
  <si>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</si>
  <si>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</si>
  <si>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</si>
  <si>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</si>
  <si>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</si>
  <si>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</si>
  <si>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</si>
  <si>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</si>
  <si>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</si>
  <si>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</si>
  <si>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</si>
  <si>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</si>
  <si>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</si>
  <si>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</si>
  <si>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</si>
  <si>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</si>
  <si>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</si>
  <si>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</si>
  <si>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</si>
  <si>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</si>
  <si>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</si>
  <si>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</si>
  <si>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</si>
  <si>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</si>
  <si>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</si>
  <si>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</si>
  <si>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</si>
  <si>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</si>
  <si>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</si>
  <si>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</si>
  <si>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</si>
  <si>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</si>
  <si>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</si>
  <si>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</si>
  <si>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</si>
  <si>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</si>
  <si>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</si>
  <si>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</si>
  <si>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</si>
  <si>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</si>
  <si>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</si>
  <si>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</si>
  <si>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</si>
  <si>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</si>
  <si>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</si>
  <si>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</si>
  <si>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</si>
  <si>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</si>
  <si>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</si>
  <si>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</si>
  <si>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</si>
  <si>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</si>
  <si>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</si>
  <si>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</si>
  <si>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</si>
  <si>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</si>
  <si>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</si>
  <si>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</si>
  <si>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</si>
  <si>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</si>
  <si>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</si>
  <si>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</si>
  <si>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</si>
  <si>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</si>
  <si>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</si>
  <si>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</si>
  <si>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</si>
  <si>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</si>
  <si>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</si>
  <si>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</si>
  <si>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</si>
  <si>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</si>
  <si>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</si>
  <si>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</si>
  <si>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</si>
  <si>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</si>
  <si>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</si>
  <si>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</si>
  <si>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</si>
  <si>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</si>
  <si>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</si>
  <si>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</si>
  <si>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</si>
  <si>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</si>
  <si>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</si>
  <si>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</si>
  <si>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</si>
  <si>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</si>
  <si>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</si>
  <si>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</si>
  <si>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</si>
  <si>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</si>
  <si>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</si>
  <si>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</si>
  <si>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</si>
  <si>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</si>
  <si>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</si>
  <si>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</si>
  <si>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</si>
  <si>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</si>
  <si>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</si>
  <si>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</si>
  <si>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</si>
  <si>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</si>
  <si>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</si>
  <si>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</si>
  <si>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</si>
  <si>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</si>
  <si>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</si>
  <si>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</si>
  <si>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</si>
  <si>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</si>
  <si>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</si>
  <si>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</si>
  <si>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</si>
  <si>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</si>
  <si>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</si>
  <si>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</si>
  <si>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</si>
  <si>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</si>
  <si>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</si>
  <si>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</si>
  <si>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</si>
  <si>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</si>
  <si>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</si>
  <si>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</si>
  <si>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</si>
  <si>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</si>
  <si>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</si>
  <si>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</si>
  <si>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</si>
  <si>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</si>
  <si>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</si>
  <si>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</si>
  <si>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</si>
  <si>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</si>
  <si>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</si>
  <si>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</si>
  <si>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</si>
  <si>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</si>
  <si>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</si>
  <si>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</si>
  <si>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</si>
  <si>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</si>
  <si>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</si>
  <si>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</si>
  <si>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</si>
  <si>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</si>
  <si>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</si>
  <si>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</si>
  <si>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</si>
  <si>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</si>
  <si>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</si>
  <si>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</si>
  <si>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</si>
  <si>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</si>
  <si>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</si>
  <si>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</si>
  <si>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</si>
  <si>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</si>
  <si>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</si>
  <si>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</si>
  <si>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</si>
  <si>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</si>
  <si>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</si>
  <si>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</si>
  <si>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</si>
  <si>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</si>
  <si>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</si>
  <si>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</si>
  <si>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</si>
  <si>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</si>
  <si>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</si>
  <si>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</si>
  <si>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</si>
  <si>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</si>
  <si>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</si>
  <si>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</si>
  <si>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</si>
  <si>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</si>
  <si>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</si>
  <si>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</si>
  <si>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</si>
  <si>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</si>
  <si>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</si>
  <si>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</si>
  <si>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</si>
  <si>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</si>
  <si>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</si>
  <si>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</si>
  <si>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</si>
  <si>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</si>
  <si>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</si>
  <si>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</si>
  <si>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</si>
  <si>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</si>
  <si>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</si>
  <si>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</si>
  <si>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</si>
  <si>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</si>
  <si>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</si>
  <si>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</si>
  <si>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</si>
  <si>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</si>
  <si>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</si>
  <si>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</si>
  <si>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</si>
  <si>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</si>
  <si>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</si>
  <si>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</si>
  <si>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</si>
  <si>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</si>
  <si>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</si>
  <si>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</si>
  <si>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</si>
  <si>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</si>
  <si>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</si>
  <si>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</si>
  <si>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</si>
  <si>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</si>
  <si>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</si>
  <si>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</si>
  <si>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</si>
  <si>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</si>
  <si>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</si>
  <si>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</si>
  <si>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</si>
  <si>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</si>
  <si>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</si>
  <si>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</si>
  <si>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</si>
  <si>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</si>
  <si>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</si>
  <si>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</si>
  <si>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</si>
  <si>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</si>
  <si>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</si>
  <si>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</si>
  <si>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</si>
  <si>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</si>
  <si>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</si>
  <si>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</si>
  <si>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</si>
  <si>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</si>
  <si>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</si>
  <si>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</si>
  <si>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</si>
  <si>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</si>
  <si>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</si>
  <si>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</si>
  <si>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</si>
  <si>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</si>
  <si>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</si>
  <si>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</si>
  <si>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</si>
  <si>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</si>
  <si>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</si>
  <si>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</si>
  <si>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</si>
  <si>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</si>
  <si>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</si>
  <si>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</si>
  <si>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</si>
  <si>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</si>
  <si>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</si>
  <si>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</si>
  <si>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</si>
  <si>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</si>
  <si>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</si>
  <si>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</si>
  <si>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</si>
  <si>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</si>
  <si>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</si>
  <si>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</si>
  <si>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</si>
  <si>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</si>
  <si>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</si>
  <si>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</si>
  <si>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</si>
  <si>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</si>
  <si>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</si>
  <si>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</si>
  <si>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</si>
  <si>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</si>
  <si>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</si>
  <si>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</si>
  <si>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</si>
  <si>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</si>
  <si>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</si>
  <si>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</si>
  <si>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</si>
  <si>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</si>
  <si>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</si>
  <si>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</si>
  <si>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</si>
  <si>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</si>
  <si>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</si>
  <si>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</si>
  <si>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</si>
  <si>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</si>
  <si>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</si>
  <si>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</si>
  <si>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</si>
  <si>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</si>
  <si>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</si>
  <si>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</si>
  <si>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</si>
  <si>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</si>
  <si>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</si>
  <si>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</si>
  <si>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</si>
  <si>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</si>
  <si>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</si>
  <si>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</si>
  <si>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</si>
  <si>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</si>
  <si>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</si>
  <si>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</si>
  <si>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</si>
  <si>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</si>
  <si>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</si>
  <si>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</si>
  <si>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</si>
  <si>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</si>
  <si>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</si>
  <si>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</si>
  <si>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</si>
  <si>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</si>
  <si>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</si>
  <si>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</si>
  <si>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</si>
  <si>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</si>
  <si>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</si>
  <si>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</si>
  <si>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</si>
  <si>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</si>
  <si>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</si>
  <si>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</si>
  <si>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</si>
  <si>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</si>
  <si>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</si>
  <si>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</si>
  <si>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</si>
  <si>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</si>
  <si>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</si>
  <si>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</si>
  <si>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</si>
  <si>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</si>
  <si>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</si>
  <si>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</si>
  <si>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</si>
  <si>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</si>
  <si>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</si>
  <si>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</si>
  <si>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</si>
  <si>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</si>
  <si>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</si>
  <si>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</si>
  <si>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</si>
  <si>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</si>
  <si>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</si>
  <si>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</si>
  <si>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</si>
  <si>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</si>
  <si>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</si>
  <si>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</si>
  <si>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</si>
  <si>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</si>
  <si>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</si>
  <si>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</si>
  <si>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</si>
  <si>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</si>
  <si>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</si>
  <si>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</si>
  <si>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</si>
  <si>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</si>
  <si>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</si>
  <si>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</si>
  <si>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</si>
  <si>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</si>
  <si>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</si>
  <si>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</si>
  <si>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</si>
  <si>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</si>
  <si>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</si>
  <si>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</si>
  <si>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</si>
  <si>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</si>
  <si>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</si>
  <si>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</si>
  <si>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</si>
  <si>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</si>
  <si>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</si>
  <si>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</si>
  <si>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</si>
  <si>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</si>
  <si>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</si>
  <si>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</si>
  <si>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</si>
  <si>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</si>
  <si>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</si>
  <si>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</si>
  <si>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</si>
  <si>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</si>
  <si>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</si>
  <si>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</si>
  <si>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</si>
  <si>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</si>
  <si>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</si>
  <si>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</si>
  <si>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</si>
  <si>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</si>
  <si>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</si>
  <si>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</si>
  <si>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</si>
  <si>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</si>
  <si>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</si>
  <si>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</si>
  <si>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</si>
  <si>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</si>
  <si>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</si>
  <si>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</si>
  <si>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</si>
  <si>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</si>
  <si>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</si>
  <si>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</si>
  <si>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</si>
  <si>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</si>
  <si>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</si>
  <si>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</si>
  <si>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</si>
  <si>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</si>
  <si>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</si>
  <si>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</si>
  <si>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</si>
  <si>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</si>
  <si>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</si>
  <si>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</si>
  <si>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</si>
  <si>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</si>
  <si>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</si>
  <si>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</si>
  <si>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</si>
  <si>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</si>
  <si>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</si>
  <si>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</si>
  <si>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</si>
  <si>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</si>
  <si>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</si>
  <si>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</si>
  <si>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</si>
  <si>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</si>
  <si>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</si>
  <si>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</si>
  <si>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</si>
  <si>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</si>
  <si>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</si>
  <si>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</si>
  <si>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</si>
  <si>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</si>
  <si>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</si>
  <si>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</si>
  <si>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</si>
  <si>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</si>
  <si>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</si>
  <si>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</si>
  <si>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</si>
  <si>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</si>
  <si>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</si>
  <si>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</si>
  <si>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</si>
  <si>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</si>
  <si>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</si>
  <si>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</si>
  <si>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</si>
  <si>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</si>
  <si>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</si>
  <si>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</si>
  <si>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</si>
  <si>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</si>
  <si>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</si>
  <si>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</si>
  <si>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</si>
  <si>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</si>
  <si>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</si>
  <si>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</si>
  <si>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</si>
  <si>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</si>
  <si>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</si>
  <si>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</si>
  <si>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</si>
  <si>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</si>
  <si>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</si>
  <si>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</si>
  <si>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</si>
  <si>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</si>
  <si>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</si>
  <si>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</si>
  <si>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</si>
  <si>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</si>
  <si>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</si>
  <si>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</si>
  <si>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</si>
  <si>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</si>
  <si>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</si>
  <si>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</si>
  <si>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</si>
  <si>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</si>
  <si>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</si>
  <si>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</si>
  <si>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</si>
  <si>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</si>
  <si>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</si>
  <si>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</si>
  <si>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</si>
  <si>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</si>
  <si>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</si>
  <si>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</si>
  <si>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</si>
  <si>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</si>
  <si>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</si>
  <si>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</si>
  <si>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</si>
  <si>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</si>
  <si>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</si>
  <si>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</si>
  <si>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</si>
  <si>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</si>
  <si>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</si>
  <si>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</si>
  <si>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</si>
  <si>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</si>
  <si>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</si>
  <si>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</si>
  <si>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</si>
  <si>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</si>
  <si>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</si>
  <si>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</si>
  <si>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</si>
  <si>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</si>
  <si>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</si>
  <si>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</si>
  <si>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</si>
  <si>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</si>
  <si>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</si>
  <si>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</si>
  <si>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</si>
  <si>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</si>
  <si>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</si>
  <si>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</si>
  <si>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</si>
  <si>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</si>
  <si>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</si>
  <si>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</si>
  <si>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</si>
  <si>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</si>
  <si>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</si>
  <si>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</si>
  <si>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</si>
  <si>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</si>
  <si>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</si>
  <si>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</si>
  <si>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</si>
  <si>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</si>
  <si>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</si>
  <si>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</si>
  <si>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</si>
  <si>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</si>
  <si>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</si>
  <si>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</si>
  <si>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</si>
  <si>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</si>
  <si>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</si>
  <si>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</si>
  <si>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</si>
  <si>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</si>
  <si>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</si>
  <si>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</si>
  <si>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</si>
  <si>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</si>
  <si>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</si>
  <si>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</si>
  <si>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</si>
  <si>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</si>
  <si>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</si>
  <si>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</si>
  <si>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</si>
  <si>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</si>
  <si>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</si>
  <si>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</si>
  <si>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</si>
  <si>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</si>
  <si>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</si>
  <si>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</si>
  <si>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</si>
  <si>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</si>
  <si>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</si>
  <si>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</si>
  <si>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</si>
  <si>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</si>
  <si>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</si>
  <si>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</si>
  <si>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</si>
  <si>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</si>
  <si>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</si>
  <si>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</si>
  <si>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</si>
  <si>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</si>
  <si>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</si>
  <si>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</si>
  <si>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</si>
  <si>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</si>
  <si>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</si>
  <si>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</si>
  <si>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</si>
  <si>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</si>
  <si>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</si>
  <si>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</si>
  <si>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</si>
  <si>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</si>
  <si>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</si>
  <si>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</si>
  <si>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</si>
  <si>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</si>
  <si>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</si>
  <si>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</si>
  <si>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</si>
  <si>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</si>
  <si>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</si>
  <si>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</si>
  <si>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</si>
  <si>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</si>
  <si>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</si>
  <si>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</si>
  <si>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</si>
  <si>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</si>
  <si>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</si>
  <si>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</si>
  <si>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</si>
  <si>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</si>
  <si>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</si>
  <si>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</si>
  <si>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</si>
  <si>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</si>
  <si>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</si>
  <si>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</si>
  <si>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</si>
  <si>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</si>
  <si>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</si>
  <si>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</si>
  <si>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</si>
  <si>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</si>
  <si>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</si>
  <si>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</si>
  <si>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</si>
  <si>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</si>
  <si>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</si>
  <si>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</si>
  <si>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</si>
  <si>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</si>
  <si>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</si>
  <si>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</si>
  <si>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</si>
  <si>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</si>
  <si>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</si>
  <si>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</si>
  <si>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</si>
  <si>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</si>
  <si>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</si>
  <si>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</si>
  <si>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</si>
  <si>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</si>
  <si>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</si>
  <si>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</si>
  <si>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</si>
  <si>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</si>
  <si>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</si>
  <si>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</si>
  <si>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</si>
  <si>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</si>
  <si>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</si>
  <si>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</si>
  <si>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</si>
  <si>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</si>
  <si>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</si>
  <si>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</si>
  <si>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</si>
  <si>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</si>
  <si>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</si>
  <si>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</si>
  <si>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</si>
  <si>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</si>
  <si>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</si>
  <si>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</si>
  <si>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</si>
  <si>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</si>
  <si>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</si>
  <si>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</si>
  <si>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</si>
  <si>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</si>
  <si>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</si>
  <si>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</si>
  <si>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</si>
  <si>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</si>
  <si>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</si>
  <si>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</si>
  <si>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</si>
  <si>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</si>
  <si>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</si>
  <si>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</si>
  <si>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</si>
  <si>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</si>
  <si>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</si>
  <si>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</si>
  <si>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</si>
  <si>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</si>
  <si>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</si>
  <si>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</si>
  <si>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</si>
  <si>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</si>
  <si>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</si>
  <si>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</si>
  <si>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</si>
  <si>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</si>
  <si>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</si>
  <si>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</si>
  <si>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</si>
  <si>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</si>
  <si>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</si>
  <si>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</si>
  <si>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</si>
  <si>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</si>
  <si>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</si>
  <si>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</si>
  <si>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</si>
  <si>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</si>
  <si>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</si>
  <si>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</si>
  <si>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</si>
  <si>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</si>
  <si>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</si>
  <si>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</si>
  <si>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</si>
  <si>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</si>
  <si>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</si>
  <si>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</si>
  <si>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</si>
  <si>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</si>
  <si>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</si>
  <si>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</si>
  <si>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</si>
  <si>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</si>
  <si>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</si>
  <si>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</si>
  <si>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</si>
  <si>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</si>
  <si>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</si>
  <si>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</si>
  <si>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</si>
  <si>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</si>
  <si>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</si>
  <si>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</si>
  <si>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</si>
  <si>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</si>
  <si>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</si>
  <si>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</si>
  <si>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</si>
  <si>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</si>
  <si>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</si>
  <si>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</si>
  <si>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</si>
  <si>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</si>
  <si>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</si>
  <si>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</si>
  <si>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</si>
  <si>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</si>
  <si>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</si>
  <si>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</si>
  <si>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</si>
  <si>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</si>
  <si>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</si>
  <si>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</si>
  <si>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</si>
  <si>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</si>
  <si>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</si>
  <si>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</si>
  <si>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</si>
  <si>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</si>
  <si>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</si>
  <si>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</si>
  <si>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</si>
  <si>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</si>
  <si>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</si>
  <si>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</si>
  <si>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</si>
  <si>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</si>
  <si>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</si>
  <si>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</si>
  <si>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</si>
  <si>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</si>
  <si>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</si>
  <si>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</si>
  <si>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</si>
  <si>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</si>
  <si>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</si>
  <si>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</si>
  <si>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</si>
  <si>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</si>
  <si>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</si>
  <si>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</si>
  <si>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</si>
  <si>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</si>
  <si>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</si>
  <si>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</si>
  <si>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</si>
  <si>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</si>
  <si>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</si>
  <si>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</si>
  <si>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</si>
  <si>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</si>
  <si>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</si>
  <si>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</si>
  <si>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</si>
  <si>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</si>
  <si>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</si>
  <si>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</si>
  <si>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</si>
  <si>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</si>
  <si>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</si>
  <si>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</si>
  <si>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</si>
  <si>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</si>
  <si>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</si>
  <si>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</si>
  <si>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</si>
  <si>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</si>
  <si>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</si>
  <si>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</si>
  <si>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</si>
  <si>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</si>
  <si>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</si>
  <si>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</si>
  <si>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</si>
  <si>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</si>
  <si>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</si>
  <si>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</si>
  <si>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</si>
  <si>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</si>
  <si>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</si>
  <si>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</si>
  <si>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</si>
  <si>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</si>
  <si>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</si>
  <si>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</si>
  <si>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</si>
  <si>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</si>
  <si>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</si>
  <si>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</si>
  <si>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</si>
  <si>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</si>
  <si>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</si>
  <si>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</si>
  <si>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</si>
  <si>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</si>
  <si>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</si>
  <si>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</si>
  <si>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</si>
  <si>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</si>
  <si>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</si>
  <si>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</si>
  <si>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</si>
  <si>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</si>
  <si>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</si>
  <si>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</si>
  <si>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</si>
  <si>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</si>
  <si>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</si>
  <si>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</si>
  <si>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</si>
  <si>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</si>
  <si>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</si>
  <si>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</si>
  <si>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</si>
  <si>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</si>
  <si>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</si>
  <si>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</si>
  <si>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</si>
  <si>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</si>
  <si>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</si>
  <si>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</si>
  <si>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</si>
  <si>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</si>
  <si>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</si>
  <si>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</si>
  <si>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</si>
  <si>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</si>
  <si>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</si>
  <si>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</si>
  <si>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</si>
  <si>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</si>
  <si>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</si>
  <si>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</si>
  <si>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</si>
  <si>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</si>
  <si>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</si>
  <si>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</si>
  <si>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</si>
  <si>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</si>
  <si>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</si>
  <si>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</si>
  <si>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</si>
  <si>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</si>
  <si>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</si>
  <si>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</si>
  <si>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</si>
  <si>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</si>
  <si>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</si>
  <si>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</si>
  <si>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</si>
  <si>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</si>
  <si>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</si>
  <si>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</si>
  <si>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</si>
  <si>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</si>
  <si>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</si>
  <si>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</si>
  <si>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</si>
  <si>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</si>
  <si>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</si>
  <si>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</si>
  <si>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</si>
  <si>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</si>
  <si>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</si>
  <si>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</si>
  <si>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</si>
  <si>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</si>
  <si>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</si>
  <si>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</si>
  <si>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</si>
  <si>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</si>
  <si>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</si>
  <si>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</si>
  <si>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</si>
  <si>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</si>
  <si>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</si>
  <si>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</si>
  <si>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</si>
  <si>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</si>
  <si>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</si>
  <si>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</si>
  <si>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</si>
  <si>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</si>
  <si>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</si>
  <si>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</si>
  <si>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</si>
  <si>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</si>
  <si>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</si>
  <si>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</si>
  <si>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</si>
  <si>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</si>
  <si>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</si>
  <si>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</si>
  <si>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</si>
  <si>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</si>
  <si>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</si>
  <si>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</si>
  <si>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</si>
  <si>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</si>
  <si>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</si>
  <si>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</si>
  <si>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</si>
  <si>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</si>
  <si>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</si>
  <si>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</si>
  <si>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</si>
  <si>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</si>
  <si>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</si>
  <si>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</si>
  <si>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</si>
  <si>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</si>
  <si>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</si>
  <si>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</si>
  <si>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</si>
  <si>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</si>
  <si>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</si>
  <si>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</si>
  <si>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</si>
  <si>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</si>
  <si>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</si>
  <si>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</si>
  <si>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</si>
  <si>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</si>
  <si>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</si>
  <si>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</si>
  <si>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</si>
  <si>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</si>
  <si>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</si>
  <si>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</si>
  <si>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</si>
  <si>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</si>
  <si>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</si>
  <si>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</si>
  <si>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</si>
  <si>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</si>
  <si>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</si>
  <si>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</si>
  <si>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</si>
  <si>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</si>
  <si>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</si>
  <si>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</si>
  <si>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</si>
  <si>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</si>
  <si>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</si>
  <si>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</si>
  <si>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</si>
  <si>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</si>
  <si>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</si>
  <si>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</si>
  <si>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</si>
  <si>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</si>
  <si>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</si>
  <si>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</si>
  <si>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</si>
  <si>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</si>
  <si>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</si>
  <si>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</si>
  <si>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</si>
  <si>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</si>
  <si>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</si>
  <si>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</si>
  <si>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</si>
  <si>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</si>
  <si>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</si>
  <si>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</si>
  <si>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</si>
  <si>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</si>
  <si>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</si>
  <si>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</si>
  <si>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</si>
  <si>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</si>
  <si>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</si>
  <si>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</si>
  <si>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</si>
  <si>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</si>
  <si>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</si>
  <si>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</si>
  <si>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</si>
  <si>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</si>
  <si>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</si>
  <si>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</si>
  <si>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</si>
  <si>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</si>
  <si>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</si>
  <si>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</si>
  <si>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</si>
  <si>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</si>
  <si>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</si>
  <si>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</si>
  <si>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</si>
  <si>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</si>
  <si>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</si>
  <si>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</si>
  <si>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</si>
  <si>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</si>
  <si>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</si>
  <si>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</si>
  <si>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</si>
  <si>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</si>
  <si>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</si>
  <si>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</si>
  <si>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</si>
  <si>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</si>
  <si>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</si>
  <si>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</si>
  <si>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</si>
  <si>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</si>
  <si>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</si>
  <si>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</si>
  <si>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</si>
  <si>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</si>
  <si>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</si>
  <si>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</si>
  <si>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</si>
  <si>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</si>
  <si>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</si>
  <si>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</si>
  <si>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</si>
  <si>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</si>
  <si>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</si>
  <si>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</si>
  <si>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</si>
  <si>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</si>
  <si>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</si>
  <si>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</si>
  <si>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</si>
  <si>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</si>
  <si>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</si>
  <si>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</si>
  <si>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</si>
  <si>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</si>
  <si>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</si>
  <si>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</si>
  <si>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</si>
  <si>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</si>
  <si>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</si>
  <si>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</si>
  <si>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</si>
  <si>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</si>
  <si>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</si>
  <si>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</si>
  <si>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</si>
  <si>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</si>
  <si>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</si>
  <si>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</si>
  <si>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</si>
  <si>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</si>
  <si>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</si>
  <si>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</si>
  <si>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</si>
  <si>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</si>
  <si>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</si>
  <si>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</si>
  <si>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</si>
  <si>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</si>
  <si>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</si>
  <si>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</si>
  <si>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</si>
  <si>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</si>
  <si>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</si>
  <si>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</si>
  <si>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</si>
  <si>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</si>
  <si>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</si>
  <si>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</si>
  <si>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</si>
  <si>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</si>
  <si>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</si>
  <si>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</si>
  <si>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</si>
  <si>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</si>
  <si>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</si>
  <si>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</si>
  <si>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</si>
  <si>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</si>
  <si>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</si>
  <si>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</si>
  <si>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</si>
  <si>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</si>
  <si>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</si>
  <si>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</si>
  <si>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</si>
  <si>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</si>
  <si>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</si>
  <si>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</si>
  <si>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</si>
  <si>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</si>
  <si>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</si>
  <si>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</si>
  <si>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</si>
  <si>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</si>
  <si>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</si>
  <si>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</si>
  <si>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</si>
  <si>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</si>
  <si>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</si>
  <si>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</si>
  <si>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</si>
  <si>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</si>
  <si>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</si>
  <si>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</si>
  <si>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</si>
  <si>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</si>
  <si>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</si>
  <si>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</si>
  <si>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</si>
  <si>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</si>
  <si>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</si>
  <si>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</si>
  <si>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</si>
  <si>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</si>
  <si>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</si>
  <si>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</si>
  <si>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</si>
  <si>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</si>
  <si>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</si>
  <si>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</si>
  <si>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</si>
  <si>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</si>
  <si>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</si>
  <si>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</si>
  <si>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</si>
  <si>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</si>
  <si>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</si>
  <si>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</si>
  <si>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</si>
  <si>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</si>
  <si>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</si>
  <si>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</si>
  <si>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</si>
  <si>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</si>
  <si>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</si>
  <si>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</si>
  <si>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</si>
  <si>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</si>
  <si>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</si>
  <si>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</si>
  <si>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</si>
  <si>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</si>
  <si>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</si>
  <si>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</si>
  <si>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</si>
  <si>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</si>
  <si>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</si>
  <si>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</si>
  <si>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</si>
  <si>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</si>
  <si>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</si>
  <si>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</si>
  <si>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</si>
  <si>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</si>
  <si>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</si>
  <si>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</si>
  <si>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</si>
  <si>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</si>
  <si>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</si>
  <si>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</si>
  <si>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</si>
  <si>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</si>
  <si>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</si>
  <si>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</si>
  <si>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</si>
  <si>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</si>
  <si>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</si>
  <si>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</si>
  <si>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</si>
  <si>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</si>
  <si>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</si>
  <si>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</si>
  <si>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</si>
  <si>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</si>
  <si>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</si>
  <si>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</si>
  <si>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</si>
  <si>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</si>
  <si>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</si>
  <si>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</si>
  <si>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</si>
  <si>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</si>
  <si>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</si>
  <si>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</si>
  <si>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</si>
  <si>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</si>
  <si>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</si>
  <si>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</si>
  <si>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</si>
  <si>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</si>
  <si>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</si>
  <si>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</si>
  <si>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</si>
  <si>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</si>
  <si>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</si>
  <si>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</si>
  <si>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</si>
  <si>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</si>
  <si>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</si>
  <si>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</si>
  <si>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</si>
  <si>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</si>
  <si>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</si>
  <si>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</si>
  <si>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</si>
  <si>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</si>
  <si>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</si>
  <si>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</si>
  <si>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</si>
  <si>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</si>
  <si>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</si>
  <si>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</si>
  <si>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</si>
  <si>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</si>
  <si>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</si>
  <si>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</si>
  <si>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</si>
  <si>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</si>
  <si>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</si>
  <si>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</si>
  <si>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</si>
  <si>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</si>
  <si>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</si>
  <si>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</si>
  <si>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</si>
  <si>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</si>
  <si>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</si>
  <si>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</si>
  <si>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</si>
  <si>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</si>
  <si>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</si>
  <si>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</si>
  <si>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</si>
  <si>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</si>
  <si>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</si>
  <si>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</si>
  <si>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</si>
  <si>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</si>
  <si>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</si>
  <si>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</si>
  <si>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</si>
  <si>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</si>
  <si>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</si>
  <si>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</si>
  <si>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</si>
  <si>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</si>
  <si>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</si>
  <si>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</si>
  <si>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</si>
  <si>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</si>
  <si>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</si>
  <si>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</si>
  <si>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</si>
  <si>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</si>
  <si>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</si>
  <si>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</si>
  <si>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</si>
  <si>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</si>
  <si>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</si>
  <si>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</si>
  <si>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</si>
  <si>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</si>
  <si>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</si>
  <si>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</si>
  <si>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</si>
  <si>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</si>
  <si>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</si>
  <si>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</si>
  <si>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</si>
  <si>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</si>
  <si>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</si>
  <si>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</si>
  <si>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</si>
  <si>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</si>
  <si>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</si>
  <si>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</si>
  <si>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</si>
  <si>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</si>
  <si>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</si>
  <si>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</si>
  <si>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</si>
  <si>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</si>
  <si>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</si>
  <si>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</si>
  <si>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</si>
  <si>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</si>
  <si>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</si>
  <si>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</si>
  <si>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</si>
  <si>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</si>
  <si>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</si>
  <si>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</si>
  <si>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</si>
  <si>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</si>
  <si>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</si>
  <si>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</si>
  <si>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</si>
  <si>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</si>
  <si>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</si>
  <si>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</si>
  <si>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</si>
  <si>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</si>
  <si>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</si>
  <si>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</si>
  <si>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</si>
  <si>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</si>
  <si>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</si>
  <si>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</si>
  <si>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</si>
  <si>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</si>
  <si>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</si>
  <si>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</si>
  <si>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</si>
  <si>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</si>
  <si>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</si>
  <si>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</si>
  <si>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</si>
  <si>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</si>
  <si>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</si>
  <si>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</si>
  <si>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</si>
  <si>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</si>
  <si>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</si>
  <si>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</si>
  <si>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</si>
  <si>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</si>
  <si>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</si>
  <si>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</si>
  <si>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</si>
  <si>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</si>
  <si>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</si>
  <si>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</si>
  <si>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</si>
  <si>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</si>
  <si>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</si>
  <si>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</si>
  <si>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</si>
  <si>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</si>
  <si>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</si>
  <si>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</si>
  <si>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</si>
  <si>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</si>
  <si>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</si>
  <si>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</si>
  <si>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</si>
  <si>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</si>
  <si>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</si>
  <si>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</si>
  <si>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</si>
  <si>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</si>
  <si>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</si>
  <si>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</si>
  <si>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</si>
  <si>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</si>
  <si>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</si>
  <si>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</si>
  <si>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</si>
  <si>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</si>
  <si>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</si>
  <si>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</si>
  <si>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</si>
  <si>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</si>
  <si>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</si>
  <si>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</si>
  <si>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</si>
  <si>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</si>
  <si>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</si>
  <si>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</si>
  <si>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</si>
  <si>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</si>
  <si>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</si>
  <si>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</si>
  <si>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</si>
  <si>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</si>
  <si>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</si>
  <si>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</si>
  <si>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</si>
  <si>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</si>
  <si>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</si>
  <si>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</si>
  <si>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</si>
  <si>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</si>
  <si>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</si>
  <si>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</si>
  <si>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</si>
  <si>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</si>
  <si>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</si>
  <si>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</si>
  <si>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</si>
  <si>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</si>
  <si>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</si>
  <si>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</si>
  <si>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</si>
  <si>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</si>
  <si>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</si>
  <si>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</si>
  <si>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</si>
  <si>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</si>
  <si>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</si>
  <si>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</si>
  <si>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</si>
  <si>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</si>
  <si>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</si>
  <si>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</si>
  <si>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</si>
  <si>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</si>
  <si>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</si>
  <si>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</si>
  <si>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</si>
  <si>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</si>
  <si>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</si>
  <si>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</si>
  <si>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</si>
  <si>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</si>
  <si>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</si>
  <si>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</si>
  <si>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</si>
  <si>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</si>
  <si>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</si>
  <si>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</si>
  <si>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</si>
  <si>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</si>
  <si>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</si>
  <si>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</si>
  <si>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</si>
  <si>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</si>
  <si>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</si>
  <si>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</si>
  <si>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</si>
  <si>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</si>
  <si>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</si>
  <si>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</si>
  <si>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</si>
  <si>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</si>
  <si>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</si>
  <si>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</si>
  <si>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</si>
  <si>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</si>
  <si>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</si>
  <si>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</si>
  <si>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</si>
  <si>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</si>
  <si>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</si>
  <si>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</si>
  <si>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</si>
  <si>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</si>
  <si>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</si>
  <si>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</si>
  <si>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</si>
  <si>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</si>
  <si>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</si>
  <si>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</si>
  <si>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</si>
  <si>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</si>
  <si>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</si>
  <si>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</si>
  <si>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</si>
  <si>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</si>
  <si>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</si>
  <si>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</si>
  <si>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</si>
  <si>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</si>
  <si>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</si>
  <si>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</si>
  <si>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</si>
  <si>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</si>
  <si>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</si>
  <si>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</si>
  <si>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</si>
  <si>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</si>
  <si>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</si>
  <si>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</si>
  <si>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</si>
  <si>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</si>
  <si>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</si>
  <si>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</si>
  <si>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</si>
  <si>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</si>
  <si>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</si>
  <si>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</si>
  <si>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</si>
  <si>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</si>
  <si>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</si>
  <si>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</si>
  <si>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</si>
  <si>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</si>
  <si>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</si>
  <si>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</si>
  <si>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</si>
  <si>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</si>
  <si>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</si>
  <si>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</si>
  <si>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</si>
  <si>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</si>
  <si>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</si>
  <si>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</si>
  <si>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</si>
  <si>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</si>
  <si>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</si>
  <si>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</si>
  <si>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</si>
  <si>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</si>
  <si>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</si>
  <si>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</si>
  <si>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</si>
  <si>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</si>
  <si>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</si>
  <si>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</si>
  <si>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</si>
  <si>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</si>
  <si>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</si>
  <si>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</si>
  <si>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</si>
  <si>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</si>
  <si>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</si>
  <si>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</si>
  <si>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</si>
  <si>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</si>
  <si>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</si>
  <si>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</si>
  <si>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</si>
  <si>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</si>
  <si>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</si>
  <si>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</si>
  <si>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</si>
  <si>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</si>
  <si>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</si>
  <si>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</si>
  <si>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</si>
  <si>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</si>
  <si>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</si>
  <si>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</si>
  <si>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</si>
  <si>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</si>
  <si>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</si>
  <si>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</si>
  <si>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</si>
  <si>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</si>
  <si>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</si>
  <si>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</si>
  <si>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</si>
  <si>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</si>
  <si>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</si>
  <si>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</si>
  <si>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</si>
  <si>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</si>
  <si>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</si>
  <si>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</si>
  <si>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</si>
  <si>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</si>
  <si>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</si>
  <si>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</si>
  <si>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</si>
  <si>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</si>
  <si>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</si>
  <si>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</si>
  <si>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</si>
  <si>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</si>
  <si>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</si>
  <si>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</si>
  <si>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</si>
  <si>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</si>
  <si>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</si>
  <si>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</si>
  <si>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</si>
  <si>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</si>
  <si>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</si>
  <si>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</si>
  <si>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</si>
  <si>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</si>
  <si>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</si>
  <si>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</si>
  <si>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</si>
  <si>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</si>
  <si>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</si>
  <si>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</si>
  <si>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</si>
  <si>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</si>
  <si>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</si>
  <si>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</si>
  <si>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</si>
  <si>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</si>
  <si>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</si>
  <si>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</si>
  <si>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</si>
  <si>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</si>
  <si>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</si>
  <si>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</si>
  <si>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</si>
  <si>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</si>
  <si>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</si>
  <si>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</si>
  <si>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</si>
  <si>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</si>
  <si>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</si>
  <si>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</si>
  <si>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</si>
  <si>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</si>
  <si>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</si>
  <si>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</si>
  <si>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</si>
  <si>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</si>
  <si>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</si>
  <si>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</si>
  <si>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</si>
  <si>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</si>
  <si>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</si>
  <si>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</si>
  <si>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</si>
  <si>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</si>
  <si>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</si>
  <si>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</si>
  <si>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</si>
  <si>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</si>
  <si>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</si>
  <si>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</si>
  <si>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</si>
  <si>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</si>
  <si>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</si>
  <si>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</si>
  <si>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</si>
  <si>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</si>
  <si>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</si>
  <si>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</si>
  <si>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</si>
  <si>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</si>
  <si>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</si>
  <si>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</si>
  <si>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</si>
  <si>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</si>
  <si>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</si>
  <si>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</si>
  <si>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</si>
  <si>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</si>
  <si>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</si>
  <si>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</si>
  <si>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</si>
  <si>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</si>
  <si>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</si>
  <si>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</si>
  <si>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</si>
  <si>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</si>
  <si>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</si>
  <si>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</si>
  <si>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</si>
  <si>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</si>
  <si>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</si>
  <si>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</si>
  <si>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</si>
  <si>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</si>
  <si>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</si>
  <si>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</si>
  <si>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</si>
  <si>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</si>
  <si>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</si>
  <si>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</si>
  <si>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</si>
  <si>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</si>
  <si>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</si>
  <si>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</si>
  <si>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</si>
  <si>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</si>
  <si>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</si>
  <si>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</si>
  <si>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</si>
  <si>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</si>
  <si>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</si>
  <si>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</si>
  <si>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</si>
  <si>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</si>
  <si>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</si>
  <si>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</si>
  <si>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</si>
  <si>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</si>
  <si>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</si>
  <si>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</si>
  <si>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</si>
  <si>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</si>
  <si>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</si>
  <si>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</si>
  <si>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</si>
  <si>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</si>
  <si>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</si>
  <si>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</si>
  <si>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</si>
  <si>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</si>
  <si>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</si>
  <si>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</si>
  <si>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</si>
  <si>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</si>
  <si>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</si>
  <si>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</si>
  <si>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</si>
  <si>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</si>
  <si>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</si>
  <si>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</si>
  <si>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</si>
  <si>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</si>
  <si>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</si>
  <si>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</si>
  <si>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</si>
  <si>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</si>
  <si>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</si>
  <si>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</si>
  <si>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</si>
  <si>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</si>
  <si>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</si>
  <si>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</si>
  <si>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</si>
  <si>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</si>
  <si>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</si>
  <si>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</si>
  <si>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</si>
  <si>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</si>
  <si>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</si>
  <si>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</si>
  <si>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</si>
  <si>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</si>
  <si>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</si>
  <si>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</si>
  <si>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</si>
  <si>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</si>
  <si>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</si>
  <si>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</si>
  <si>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</si>
  <si>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</si>
  <si>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</si>
  <si>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</si>
  <si>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</si>
  <si>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</si>
  <si>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</si>
  <si>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</si>
  <si>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</si>
  <si>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</si>
  <si>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</si>
  <si>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</si>
  <si>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</si>
  <si>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</si>
  <si>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</si>
  <si>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</si>
  <si>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</si>
  <si>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</si>
  <si>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</si>
  <si>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</si>
  <si>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</si>
  <si>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</si>
  <si>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</si>
  <si>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</si>
  <si>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</si>
  <si>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</si>
  <si>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</si>
  <si>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</si>
  <si>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</si>
  <si>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</si>
  <si>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</si>
  <si>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</si>
  <si>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</si>
  <si>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</si>
  <si>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</si>
  <si>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</si>
  <si>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</si>
  <si>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</si>
  <si>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</si>
  <si>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</si>
  <si>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</si>
  <si>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</si>
  <si>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</si>
  <si>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</si>
  <si>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</si>
  <si>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</si>
  <si>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</si>
  <si>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</si>
  <si>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</si>
  <si>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</si>
  <si>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</si>
  <si>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</si>
  <si>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</si>
  <si>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</si>
  <si>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</si>
  <si>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</si>
  <si>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</si>
  <si>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</si>
  <si>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</si>
  <si>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</si>
  <si>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</si>
  <si>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</si>
  <si>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</si>
  <si>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</si>
  <si>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</si>
  <si>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</si>
  <si>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</si>
  <si>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</si>
  <si>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</si>
  <si>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</si>
  <si>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</si>
  <si>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</si>
  <si>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</si>
  <si>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</si>
  <si>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</si>
  <si>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</si>
  <si>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</si>
  <si>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</si>
  <si>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</si>
  <si>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</si>
  <si>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</si>
  <si>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</si>
  <si>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</si>
  <si>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</si>
  <si>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</si>
  <si>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</si>
  <si>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</si>
  <si>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</si>
  <si>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</si>
  <si>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</si>
  <si>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</si>
  <si>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</si>
  <si>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</si>
  <si>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</si>
  <si>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</si>
  <si>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</si>
  <si>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</si>
  <si>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</si>
  <si>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</si>
  <si>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</si>
  <si>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</si>
  <si>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</si>
  <si>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</si>
  <si>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</si>
  <si>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</si>
  <si>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</si>
  <si>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</si>
  <si>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</si>
  <si>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</si>
  <si>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</si>
  <si>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</si>
  <si>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</si>
  <si>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</si>
  <si>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</si>
  <si>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</si>
  <si>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</si>
  <si>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</si>
  <si>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</si>
  <si>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</si>
  <si>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</si>
  <si>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</si>
  <si>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</si>
  <si>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</si>
  <si>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</si>
  <si>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</si>
  <si>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</si>
  <si>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</si>
  <si>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</si>
  <si>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</si>
  <si>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</si>
  <si>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</si>
  <si>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</si>
  <si>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</si>
  <si>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</si>
  <si>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</si>
  <si>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</si>
  <si>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</si>
  <si>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</si>
  <si>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</si>
  <si>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</si>
  <si>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</si>
  <si>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</si>
  <si>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</si>
  <si>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</si>
  <si>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</si>
  <si>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</si>
  <si>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</si>
  <si>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</si>
  <si>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</si>
  <si>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</si>
  <si>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</si>
  <si>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</si>
  <si>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</si>
  <si>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</si>
  <si>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</si>
  <si>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</si>
  <si>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</si>
  <si>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</si>
  <si>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</si>
  <si>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</si>
  <si>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</si>
  <si>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</si>
  <si>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</si>
  <si>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</si>
  <si>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</si>
  <si>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</si>
  <si>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</si>
  <si>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</si>
  <si>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</si>
  <si>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</si>
  <si>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</si>
  <si>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</si>
  <si>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</si>
  <si>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</si>
  <si>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</si>
  <si>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</si>
  <si>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</si>
  <si>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</si>
  <si>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</si>
  <si>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</si>
  <si>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</si>
  <si>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</si>
  <si>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</si>
  <si>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</si>
  <si>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</si>
  <si>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</si>
  <si>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</si>
  <si>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</si>
  <si>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</si>
  <si>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</si>
  <si>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</si>
  <si>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</si>
  <si>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</si>
  <si>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</si>
  <si>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</si>
  <si>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</si>
  <si>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</si>
  <si>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</si>
  <si>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</si>
  <si>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</si>
  <si>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</si>
  <si>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</si>
  <si>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</si>
  <si>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</si>
  <si>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</si>
  <si>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</si>
  <si>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</si>
  <si>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</si>
  <si>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</si>
  <si>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</si>
  <si>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</si>
  <si>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</si>
  <si>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</si>
  <si>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</si>
  <si>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</si>
  <si>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</si>
  <si>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</si>
  <si>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</si>
  <si>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</si>
  <si>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</si>
  <si>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</si>
  <si>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</si>
  <si>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</si>
  <si>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</si>
  <si>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</si>
  <si>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</si>
  <si>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</si>
  <si>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</si>
  <si>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</si>
  <si>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</si>
  <si>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</si>
  <si>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</si>
  <si>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</si>
  <si>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</si>
  <si>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</si>
  <si>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</si>
  <si>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</si>
  <si>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</si>
  <si>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</si>
  <si>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</si>
  <si>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</si>
  <si>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</si>
  <si>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</si>
  <si>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</si>
  <si>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</si>
  <si>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</si>
  <si>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</si>
  <si>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</si>
  <si>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</si>
  <si>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</si>
  <si>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</si>
  <si>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</si>
  <si>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</si>
  <si>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</si>
  <si>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</si>
  <si>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</si>
  <si>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</si>
  <si>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</si>
  <si>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</si>
  <si>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</si>
  <si>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</si>
  <si>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</si>
  <si>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</si>
  <si>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</si>
  <si>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</si>
  <si>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</si>
  <si>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</si>
  <si>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</si>
  <si>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</si>
  <si>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</si>
  <si>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</si>
  <si>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</si>
  <si>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</si>
  <si>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</si>
  <si>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</si>
  <si>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</si>
  <si>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</si>
  <si>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</si>
  <si>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</si>
  <si>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</si>
  <si>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</si>
  <si>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</si>
  <si>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</si>
  <si>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</si>
  <si>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</si>
  <si>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</si>
  <si>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</si>
  <si>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</si>
  <si>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</si>
  <si>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</si>
  <si>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</si>
  <si>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</si>
  <si>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</si>
  <si>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</si>
  <si>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</si>
  <si>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</si>
  <si>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</si>
  <si>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</si>
  <si>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</si>
  <si>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</si>
  <si>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</si>
  <si>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</si>
  <si>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</si>
  <si>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</si>
  <si>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</si>
  <si>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</si>
  <si>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</si>
  <si>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</si>
  <si>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</si>
  <si>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</si>
  <si>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</si>
  <si>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</si>
  <si>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</si>
  <si>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</si>
  <si>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</si>
  <si>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</si>
  <si>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</si>
  <si>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</si>
  <si>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</si>
  <si>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</si>
  <si>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</si>
  <si>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</si>
  <si>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</si>
  <si>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</si>
  <si>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</si>
  <si>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</si>
  <si>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</si>
  <si>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</si>
  <si>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</si>
  <si>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</si>
  <si>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</si>
  <si>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</si>
  <si>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</si>
  <si>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</si>
  <si>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</si>
  <si>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</si>
  <si>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</si>
  <si>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</si>
  <si>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</si>
  <si>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</si>
  <si>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</si>
  <si>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</si>
  <si>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</si>
  <si>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</si>
  <si>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</si>
  <si>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</si>
  <si>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</si>
  <si>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</si>
  <si>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</si>
  <si>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</si>
  <si>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</si>
  <si>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</si>
  <si>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</si>
  <si>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</si>
  <si>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</si>
  <si>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</si>
  <si>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</si>
  <si>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</si>
  <si>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</si>
  <si>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</si>
  <si>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</si>
  <si>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</si>
  <si>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</si>
  <si>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</si>
  <si>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</si>
  <si>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</si>
  <si>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</si>
  <si>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</si>
  <si>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</si>
  <si>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</si>
  <si>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</si>
  <si>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</si>
  <si>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</si>
  <si>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</si>
  <si>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</si>
  <si>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</si>
  <si>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</si>
  <si>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</si>
  <si>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</si>
  <si>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</si>
  <si>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</si>
  <si>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</si>
  <si>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</si>
  <si>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</si>
  <si>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</si>
  <si>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</si>
  <si>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</si>
  <si>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</si>
  <si>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</si>
  <si>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</si>
  <si>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</si>
  <si>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</si>
  <si>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</si>
  <si>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</si>
  <si>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</si>
  <si>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</si>
  <si>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</si>
  <si>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</si>
  <si>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</si>
  <si>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</si>
  <si>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</si>
  <si>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</si>
  <si>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</si>
  <si>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</si>
  <si>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</si>
  <si>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</si>
  <si>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</si>
  <si>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</si>
  <si>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</si>
  <si>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</si>
  <si>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</si>
  <si>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</si>
  <si>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</si>
  <si>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</si>
  <si>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</si>
  <si>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</si>
  <si>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</si>
  <si>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</si>
  <si>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</si>
  <si>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</si>
  <si>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</si>
  <si>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</si>
  <si>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</si>
  <si>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</si>
  <si>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</si>
  <si>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</si>
  <si>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</si>
  <si>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</si>
  <si>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</si>
  <si>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</si>
  <si>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</si>
  <si>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</si>
  <si>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</si>
  <si>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</si>
  <si>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</si>
  <si>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</si>
  <si>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</si>
  <si>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</si>
  <si>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</si>
  <si>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</si>
  <si>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</si>
  <si>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</si>
  <si>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</si>
  <si>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</si>
  <si>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</si>
  <si>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</si>
  <si>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</si>
  <si>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</si>
  <si>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</si>
  <si>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</si>
  <si>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</si>
  <si>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</si>
  <si>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</si>
  <si>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</si>
  <si>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</si>
  <si>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</si>
  <si>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</si>
  <si>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</si>
  <si>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</si>
  <si>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</si>
  <si>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</si>
  <si>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</si>
  <si>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</si>
  <si>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</si>
  <si>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</si>
  <si>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</si>
  <si>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</si>
  <si>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</si>
  <si>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</si>
  <si>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</si>
  <si>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</si>
  <si>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</si>
  <si>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</si>
  <si>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</si>
  <si>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</si>
  <si>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</si>
  <si>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</si>
  <si>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</si>
  <si>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</si>
  <si>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</si>
  <si>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</si>
  <si>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</si>
  <si>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</si>
  <si>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</si>
  <si>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</si>
  <si>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</si>
  <si>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</si>
  <si>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</si>
  <si>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</si>
  <si>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</si>
  <si>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</si>
  <si>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</si>
  <si>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</si>
  <si>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</si>
  <si>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</si>
  <si>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</si>
  <si>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</si>
  <si>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</si>
  <si>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</si>
  <si>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</si>
  <si>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</si>
  <si>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</si>
  <si>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</si>
  <si>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</si>
  <si>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</si>
  <si>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</si>
  <si>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</si>
  <si>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</si>
  <si>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</si>
  <si>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</si>
  <si>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</si>
  <si>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</si>
  <si>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</si>
  <si>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</si>
  <si>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</si>
  <si>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</si>
  <si>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</si>
  <si>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</si>
  <si>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</si>
  <si>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</si>
  <si>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</si>
  <si>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</si>
  <si>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</si>
  <si>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</si>
  <si>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</si>
  <si>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</si>
  <si>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</si>
  <si>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</si>
  <si>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</si>
  <si>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</si>
  <si>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</si>
  <si>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</si>
  <si>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</si>
  <si>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</si>
  <si>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</si>
  <si>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</si>
  <si>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</si>
  <si>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</si>
  <si>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</si>
  <si>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</si>
  <si>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</si>
  <si>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</si>
  <si>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</si>
  <si>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</si>
  <si>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</si>
  <si>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</si>
  <si>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</si>
  <si>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</si>
  <si>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</si>
  <si>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</si>
  <si>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</si>
  <si>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</si>
  <si>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</si>
  <si>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</si>
  <si>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</si>
  <si>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</si>
  <si>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</si>
  <si>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</si>
  <si>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</si>
  <si>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</si>
  <si>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</si>
  <si>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</si>
  <si>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</si>
  <si>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</si>
  <si>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</si>
  <si>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</si>
  <si>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</si>
  <si>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</si>
  <si>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</si>
  <si>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</si>
  <si>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</si>
  <si>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</si>
  <si>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</si>
  <si>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</si>
  <si>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</si>
  <si>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</si>
  <si>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</si>
  <si>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</si>
  <si>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</si>
  <si>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</si>
  <si>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</si>
  <si>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</si>
  <si>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</si>
  <si>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</si>
  <si>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</si>
  <si>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</si>
  <si>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</si>
  <si>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</si>
  <si>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</si>
  <si>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</si>
  <si>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</si>
  <si>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</si>
  <si>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</si>
  <si>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</si>
  <si>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</si>
  <si>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</si>
  <si>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</si>
  <si>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</si>
  <si>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</si>
  <si>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</si>
  <si>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</si>
  <si>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</si>
  <si>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</si>
  <si>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</si>
  <si>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</si>
  <si>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</si>
  <si>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</si>
  <si>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</si>
  <si>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</si>
  <si>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</si>
  <si>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</si>
  <si>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</si>
  <si>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</si>
  <si>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</si>
  <si>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</si>
  <si>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</si>
  <si>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</si>
  <si>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</si>
  <si>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</si>
  <si>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</si>
  <si>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</si>
  <si>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</si>
  <si>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</si>
  <si>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</si>
  <si>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</si>
  <si>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</si>
  <si>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</si>
  <si>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</si>
  <si>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</si>
  <si>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</si>
  <si>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</si>
  <si>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</si>
  <si>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</si>
  <si>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</si>
  <si>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</si>
  <si>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</si>
  <si>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</si>
  <si>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</si>
  <si>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</si>
  <si>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</si>
  <si>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</si>
  <si>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</si>
  <si>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</si>
  <si>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</si>
  <si>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</si>
  <si>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</si>
  <si>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</si>
  <si>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</si>
  <si>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</si>
  <si>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</si>
  <si>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</si>
  <si>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</si>
  <si>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</si>
  <si>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</si>
  <si>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</si>
  <si>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</si>
  <si>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</si>
  <si>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</si>
  <si>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</si>
  <si>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</si>
  <si>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</si>
  <si>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</si>
  <si>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</si>
  <si>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</si>
  <si>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</si>
  <si>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</si>
  <si>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</si>
  <si>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</si>
  <si>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</si>
  <si>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</si>
  <si>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</si>
  <si>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</si>
  <si>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</si>
  <si>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</si>
  <si>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</si>
  <si>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</si>
  <si>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</si>
  <si>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</si>
  <si>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</si>
  <si>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</si>
  <si>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</si>
  <si>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</si>
  <si>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</si>
  <si>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</si>
  <si>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</si>
  <si>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</si>
  <si>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</si>
  <si>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</si>
  <si>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</si>
  <si>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</si>
  <si>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</si>
  <si>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</si>
  <si>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</si>
  <si>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</si>
  <si>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</si>
  <si>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</si>
  <si>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</si>
  <si>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</si>
  <si>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</si>
  <si>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</si>
  <si>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</si>
  <si>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</si>
  <si>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</si>
  <si>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</si>
  <si>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</si>
  <si>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</si>
  <si>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</si>
  <si>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</si>
  <si>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</si>
  <si>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</si>
  <si>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</si>
  <si>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</si>
  <si>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</si>
  <si>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</si>
  <si>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</si>
  <si>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</si>
  <si>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</si>
  <si>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</si>
  <si>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</si>
  <si>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</si>
  <si>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</si>
  <si>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</si>
  <si>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</si>
  <si>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</si>
  <si>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</si>
  <si>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</si>
  <si>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</si>
  <si>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</si>
  <si>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</si>
  <si>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</si>
  <si>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</si>
  <si>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</si>
  <si>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</si>
  <si>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</si>
  <si>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</si>
  <si>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</si>
  <si>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</si>
  <si>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</si>
  <si>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</si>
  <si>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</si>
  <si>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</si>
  <si>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</si>
  <si>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</si>
  <si>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</si>
  <si>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</si>
  <si>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</si>
  <si>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</si>
  <si>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</si>
  <si>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</si>
  <si>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</si>
  <si>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</si>
  <si>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</si>
  <si>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</si>
  <si>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</si>
  <si>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</si>
  <si>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</si>
  <si>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</si>
  <si>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</si>
  <si>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</si>
  <si>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</si>
  <si>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</si>
  <si>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</si>
  <si>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</si>
  <si>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</si>
  <si>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</si>
  <si>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</si>
  <si>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</si>
  <si>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</si>
  <si>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</si>
  <si>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</si>
  <si>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</si>
  <si>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</si>
  <si>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</si>
  <si>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</si>
  <si>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</si>
  <si>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</si>
  <si>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</si>
  <si>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</si>
  <si>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</si>
  <si>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</si>
  <si>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</si>
  <si>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</si>
  <si>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</si>
  <si>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</si>
  <si>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</si>
  <si>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</si>
  <si>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</si>
  <si>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</si>
  <si>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</si>
  <si>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</si>
  <si>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</si>
  <si>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</si>
  <si>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</si>
  <si>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</si>
  <si>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</si>
  <si>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</si>
  <si>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</si>
  <si>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</si>
  <si>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</si>
  <si>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</si>
  <si>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</si>
  <si>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</si>
  <si>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</si>
  <si>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</si>
  <si>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</si>
  <si>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</si>
  <si>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</si>
  <si>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</si>
  <si>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</si>
  <si>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</si>
  <si>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</si>
  <si>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</si>
  <si>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</si>
  <si>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</si>
  <si>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</si>
  <si>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</si>
  <si>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</si>
  <si>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</si>
  <si>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</si>
  <si>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</si>
  <si>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</si>
  <si>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</si>
  <si>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</si>
  <si>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</si>
  <si>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</si>
  <si>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</si>
  <si>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</si>
  <si>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</si>
  <si>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</si>
  <si>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</si>
  <si>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</si>
  <si>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</si>
  <si>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</si>
  <si>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</si>
  <si>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</si>
  <si>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</si>
  <si>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</si>
  <si>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</si>
  <si>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</si>
  <si>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</si>
  <si>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</si>
  <si>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</si>
  <si>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</si>
  <si>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</si>
  <si>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</si>
  <si>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</si>
  <si>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</si>
  <si>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</si>
  <si>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</si>
  <si>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</si>
  <si>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</si>
  <si>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</si>
  <si>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</si>
  <si>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</si>
  <si>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</si>
  <si>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</si>
  <si>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</si>
  <si>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</si>
  <si>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</si>
  <si>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</si>
  <si>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</si>
  <si>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</si>
  <si>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</si>
  <si>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</si>
  <si>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</si>
  <si>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</si>
  <si>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</si>
  <si>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</si>
  <si>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</si>
  <si>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</si>
  <si>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</si>
  <si>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</si>
  <si>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</si>
  <si>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</si>
  <si>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</si>
  <si>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</si>
  <si>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</si>
  <si>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</si>
  <si>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</si>
  <si>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</si>
  <si>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</si>
  <si>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</si>
  <si>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</si>
  <si>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</si>
  <si>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</si>
  <si>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</si>
  <si>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</si>
  <si>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</si>
  <si>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</si>
  <si>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</si>
  <si>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</si>
  <si>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</si>
  <si>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</si>
  <si>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</si>
  <si>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</si>
  <si>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</si>
  <si>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</si>
  <si>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</si>
  <si>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</si>
  <si>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</si>
  <si>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</si>
  <si>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</si>
  <si>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</si>
  <si>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</si>
  <si>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</si>
  <si>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</si>
  <si>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</si>
  <si>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</si>
  <si>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</si>
  <si>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</si>
  <si>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</si>
  <si>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</si>
  <si>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</si>
  <si>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</si>
  <si>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</si>
  <si>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</si>
  <si>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</si>
  <si>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</si>
  <si>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</si>
  <si>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</si>
  <si>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</si>
  <si>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</si>
  <si>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</si>
  <si>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</si>
  <si>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</si>
  <si>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</si>
  <si>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</si>
  <si>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</si>
  <si>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</si>
  <si>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</si>
  <si>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</si>
  <si>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</si>
  <si>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</si>
  <si>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</si>
  <si>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</si>
  <si>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</si>
  <si>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</si>
  <si>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</si>
  <si>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</si>
  <si>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</si>
  <si>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</si>
  <si>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</si>
  <si>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</si>
  <si>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</si>
  <si>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</si>
  <si>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</si>
  <si>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</si>
  <si>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</si>
  <si>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</si>
  <si>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</si>
  <si>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</si>
  <si>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</si>
  <si>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</si>
  <si>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</si>
  <si>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</si>
  <si>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</si>
  <si>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</si>
  <si>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</si>
  <si>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</si>
  <si>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</si>
  <si>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</si>
  <si>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</si>
  <si>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</si>
  <si>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</si>
  <si>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</si>
  <si>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</si>
  <si>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</si>
  <si>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</si>
  <si>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</si>
  <si>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</si>
  <si>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</si>
  <si>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</si>
  <si>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</si>
  <si>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</si>
  <si>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</si>
  <si>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</si>
  <si>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</si>
  <si>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</si>
  <si>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</si>
  <si>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</si>
  <si>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</si>
  <si>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</si>
  <si>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</si>
  <si>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</si>
  <si>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</si>
  <si>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</si>
  <si>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</si>
  <si>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</si>
  <si>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</si>
  <si>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</si>
  <si>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</si>
  <si>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</si>
  <si>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</si>
  <si>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</si>
  <si>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</si>
  <si>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</si>
  <si>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</si>
  <si>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</si>
  <si>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</si>
  <si>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</si>
  <si>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</si>
  <si>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</si>
  <si>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</si>
  <si>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</si>
  <si>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</si>
  <si>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</si>
  <si>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</si>
  <si>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</si>
  <si>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</si>
  <si>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</si>
  <si>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</si>
  <si>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</si>
  <si>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</si>
  <si>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</si>
  <si>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</si>
  <si>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</si>
  <si>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</si>
  <si>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</si>
  <si>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</si>
  <si>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</si>
  <si>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</si>
  <si>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</si>
  <si>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</si>
  <si>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</si>
  <si>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</si>
  <si>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</si>
  <si>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</si>
  <si>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</si>
  <si>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</si>
  <si>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</si>
  <si>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</si>
  <si>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</si>
  <si>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</si>
  <si>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</si>
  <si>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</si>
  <si>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</si>
  <si>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</si>
  <si>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</si>
  <si>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</si>
  <si>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</si>
  <si>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</si>
  <si>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</si>
  <si>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</si>
  <si>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</si>
  <si>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</si>
  <si>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</si>
  <si>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</si>
  <si>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</si>
  <si>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</si>
  <si>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</si>
  <si>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</si>
  <si>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</si>
  <si>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</si>
  <si>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</si>
  <si>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</si>
  <si>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</si>
  <si>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</si>
  <si>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</si>
  <si>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</si>
  <si>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</si>
  <si>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</si>
  <si>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</si>
  <si>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</si>
  <si>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</si>
  <si>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</si>
  <si>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</si>
  <si>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</si>
  <si>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</si>
  <si>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</si>
  <si>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</si>
  <si>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</si>
  <si>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</si>
  <si>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</si>
  <si>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</si>
  <si>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</si>
  <si>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</si>
  <si>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</si>
  <si>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</si>
  <si>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</si>
  <si>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</si>
  <si>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</si>
  <si>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</si>
  <si>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</si>
  <si>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</si>
  <si>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</si>
  <si>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</si>
  <si>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</si>
  <si>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</si>
  <si>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</si>
  <si>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</si>
  <si>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</si>
  <si>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</si>
  <si>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</si>
  <si>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</si>
  <si>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</si>
  <si>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</si>
  <si>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</si>
  <si>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</si>
  <si>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</si>
  <si>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</si>
  <si>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</si>
  <si>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</si>
  <si>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</si>
  <si>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</si>
  <si>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</si>
  <si>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</si>
  <si>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</si>
  <si>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</si>
  <si>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</si>
  <si>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</si>
  <si>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</si>
  <si>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</si>
  <si>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</si>
  <si>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</si>
  <si>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</si>
  <si>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</si>
  <si>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</si>
  <si>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</si>
  <si>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</si>
  <si>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</si>
  <si>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</si>
  <si>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</si>
  <si>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</si>
  <si>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</si>
  <si>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</si>
  <si>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</si>
  <si>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</si>
  <si>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</si>
  <si>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</si>
  <si>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</si>
  <si>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</si>
  <si>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</si>
  <si>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</si>
  <si>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</si>
  <si>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</si>
  <si>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</si>
  <si>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</si>
  <si>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</si>
  <si>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</si>
  <si>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</si>
  <si>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</si>
  <si>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</si>
  <si>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</si>
  <si>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</si>
  <si>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</si>
  <si>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</si>
  <si>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</si>
  <si>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</si>
  <si>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</si>
  <si>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</si>
  <si>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</si>
  <si>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</si>
  <si>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</si>
  <si>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</si>
  <si>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</si>
  <si>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</si>
  <si>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</si>
  <si>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</si>
  <si>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</si>
  <si>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</si>
  <si>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</si>
  <si>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</si>
  <si>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</si>
  <si>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</si>
  <si>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</si>
  <si>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</si>
  <si>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</si>
  <si>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</si>
  <si>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</si>
  <si>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</si>
  <si>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</si>
  <si>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</si>
  <si>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</si>
  <si>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</si>
  <si>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</si>
  <si>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</si>
  <si>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</si>
  <si>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</si>
  <si>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</si>
  <si>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</si>
  <si>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</si>
  <si>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</si>
  <si>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</si>
  <si>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</si>
  <si>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</si>
  <si>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</si>
  <si>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</si>
  <si>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</si>
  <si>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</si>
  <si>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</si>
  <si>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</si>
  <si>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</si>
  <si>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</si>
  <si>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</si>
  <si>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</si>
  <si>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</si>
  <si>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</si>
  <si>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</si>
  <si>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</si>
  <si>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</si>
  <si>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</si>
  <si>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</si>
  <si>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</si>
  <si>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</si>
  <si>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</si>
  <si>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</si>
  <si>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</si>
  <si>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</si>
  <si>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</si>
  <si>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</si>
  <si>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</si>
  <si>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</si>
  <si>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</si>
  <si>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</si>
  <si>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</si>
  <si>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</si>
  <si>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</si>
  <si>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</si>
  <si>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</si>
  <si>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</si>
  <si>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</si>
  <si>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</si>
  <si>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</si>
  <si>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</si>
  <si>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</si>
  <si>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</si>
  <si>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</si>
  <si>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</si>
  <si>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</si>
  <si>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</si>
  <si>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</si>
  <si>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</si>
  <si>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</si>
  <si>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</si>
  <si>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</si>
  <si>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</si>
  <si>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</si>
  <si>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</si>
  <si>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</si>
  <si>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</si>
  <si>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</si>
  <si>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</si>
  <si>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</si>
  <si>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</si>
  <si>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</si>
  <si>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</si>
  <si>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</si>
  <si>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</si>
  <si>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</si>
  <si>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</si>
  <si>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</si>
  <si>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</si>
  <si>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</si>
  <si>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</si>
  <si>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</si>
  <si>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</si>
  <si>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</si>
  <si>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</si>
  <si>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</si>
  <si>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</si>
  <si>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</si>
  <si>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</si>
  <si>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</si>
  <si>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</si>
  <si>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</si>
  <si>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</si>
  <si>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</si>
  <si>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</si>
  <si>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</si>
  <si>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</si>
  <si>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</si>
  <si>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</si>
  <si>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</si>
  <si>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</si>
  <si>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</si>
  <si>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</si>
  <si>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</si>
  <si>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</si>
  <si>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</si>
  <si>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</si>
  <si>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</si>
  <si>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</si>
  <si>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</si>
  <si>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</si>
  <si>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</si>
  <si>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</si>
  <si>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</si>
  <si>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</si>
  <si>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</si>
  <si>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</si>
  <si>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</si>
  <si>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</si>
  <si>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</si>
  <si>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</si>
  <si>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</si>
  <si>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</si>
  <si>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</si>
  <si>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</si>
  <si>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</si>
  <si>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</si>
  <si>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</si>
  <si>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</si>
  <si>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</si>
  <si>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</si>
  <si>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</si>
  <si>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</si>
  <si>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</si>
  <si>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</si>
  <si>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</si>
  <si>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</si>
  <si>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</si>
  <si>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</si>
  <si>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</si>
  <si>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</si>
  <si>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</si>
  <si>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</si>
  <si>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</si>
  <si>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</si>
  <si>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</si>
  <si>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</si>
  <si>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</si>
  <si>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</si>
  <si>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</si>
  <si>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</si>
  <si>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</si>
  <si>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</si>
  <si>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</si>
  <si>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</si>
  <si>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</si>
  <si>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</si>
  <si>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</si>
  <si>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</si>
  <si>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</si>
  <si>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</si>
  <si>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</si>
  <si>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</si>
  <si>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</si>
  <si>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</si>
  <si>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</si>
  <si>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</si>
  <si>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</si>
  <si>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</si>
  <si>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</si>
  <si>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</si>
  <si>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</si>
  <si>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</si>
  <si>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</si>
  <si>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</si>
  <si>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</si>
  <si>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</si>
  <si>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</si>
  <si>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</si>
  <si>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</si>
  <si>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</si>
  <si>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</si>
  <si>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</si>
  <si>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</si>
  <si>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</si>
  <si>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</si>
  <si>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</si>
  <si>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</si>
  <si>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</si>
  <si>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</si>
  <si>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</si>
  <si>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</si>
  <si>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</si>
  <si>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</si>
  <si>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</si>
  <si>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</si>
  <si>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</si>
  <si>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</si>
  <si>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</si>
  <si>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</si>
  <si>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</si>
  <si>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</si>
  <si>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</si>
  <si>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</si>
  <si>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</si>
  <si>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</si>
  <si>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</si>
  <si>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</si>
  <si>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</si>
  <si>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</si>
  <si>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</si>
  <si>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</si>
  <si>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</si>
  <si>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</si>
  <si>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</si>
  <si>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</si>
  <si>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</si>
  <si>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</si>
  <si>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</si>
  <si>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</si>
  <si>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</si>
  <si>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</si>
  <si>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</si>
  <si>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</si>
  <si>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</si>
  <si>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</si>
  <si>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</si>
  <si>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</si>
  <si>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</si>
  <si>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</si>
  <si>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</si>
  <si>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</si>
  <si>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</si>
  <si>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</si>
  <si>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</si>
  <si>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</si>
  <si>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</si>
  <si>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</si>
  <si>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</si>
  <si>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</si>
  <si>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</si>
  <si>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</si>
  <si>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</si>
  <si>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</si>
  <si>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</si>
  <si>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</si>
  <si>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</si>
  <si>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</si>
  <si>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</si>
  <si>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</si>
  <si>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</si>
  <si>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</si>
  <si>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</si>
  <si>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</si>
  <si>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</si>
  <si>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</si>
  <si>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</si>
  <si>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</si>
  <si>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</si>
  <si>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</si>
  <si>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</si>
  <si>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</si>
  <si>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</si>
  <si>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</si>
  <si>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</si>
  <si>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</si>
  <si>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</si>
  <si>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</si>
  <si>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</si>
  <si>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</si>
  <si>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</si>
  <si>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</si>
  <si>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</si>
  <si>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</si>
  <si>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</si>
  <si>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</si>
  <si>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</si>
  <si>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</si>
  <si>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</si>
  <si>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</si>
  <si>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</si>
  <si>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</si>
  <si>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</si>
  <si>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</si>
  <si>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</si>
  <si>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</si>
  <si>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</si>
  <si>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</si>
  <si>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</si>
  <si>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</si>
  <si>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</si>
  <si>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</si>
  <si>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</si>
  <si>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</si>
  <si>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</si>
  <si>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</si>
  <si>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</si>
  <si>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</si>
  <si>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</si>
  <si>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</si>
  <si>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</si>
  <si>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</si>
  <si>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</si>
  <si>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</si>
  <si>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</si>
  <si>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</si>
  <si>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</si>
  <si>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</si>
  <si>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</si>
  <si>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</si>
  <si>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</si>
  <si>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</si>
  <si>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</si>
  <si>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</si>
  <si>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</si>
  <si>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</si>
  <si>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</si>
  <si>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</si>
  <si>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</si>
  <si>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</si>
  <si>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</si>
  <si>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</si>
  <si>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</si>
  <si>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</si>
  <si>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</si>
  <si>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</si>
  <si>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</si>
  <si>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</si>
  <si>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</si>
  <si>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</si>
  <si>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</si>
  <si>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</si>
  <si>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</si>
  <si>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</si>
  <si>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</si>
  <si>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</si>
  <si>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</si>
  <si>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</si>
  <si>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</si>
  <si>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</si>
  <si>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</si>
  <si>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</si>
  <si>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</si>
  <si>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</si>
  <si>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</si>
  <si>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</si>
  <si>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</si>
  <si>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</si>
  <si>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</si>
  <si>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</si>
  <si>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</si>
  <si>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</si>
  <si>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</si>
  <si>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</si>
  <si>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</si>
  <si>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</si>
  <si>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</si>
  <si>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</si>
  <si>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</si>
  <si>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</si>
  <si>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</si>
  <si>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</si>
  <si>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</si>
  <si>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</si>
  <si>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</si>
  <si>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</si>
  <si>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</si>
  <si>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</si>
  <si>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</si>
  <si>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</si>
  <si>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</si>
  <si>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</si>
  <si>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</si>
  <si>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</si>
  <si>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</si>
  <si>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</si>
  <si>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</si>
  <si>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</si>
  <si>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</si>
  <si>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</si>
  <si>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</si>
  <si>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</si>
  <si>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</si>
  <si>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</si>
  <si>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</si>
  <si>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</si>
  <si>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</si>
  <si>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</si>
  <si>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</si>
  <si>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</si>
  <si>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</si>
  <si>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</si>
  <si>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</si>
  <si>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</si>
  <si>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</si>
  <si>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</si>
  <si>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</si>
  <si>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</si>
  <si>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</si>
  <si>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</si>
  <si>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</si>
  <si>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</si>
  <si>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</si>
  <si>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</si>
  <si>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</si>
  <si>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</si>
  <si>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</si>
  <si>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</si>
  <si>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</si>
  <si>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</si>
  <si>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</si>
  <si>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</si>
  <si>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</si>
  <si>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</si>
  <si>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</si>
  <si>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</si>
  <si>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</si>
  <si>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</si>
  <si>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</si>
  <si>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</si>
  <si>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</si>
  <si>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</si>
  <si>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</si>
  <si>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</si>
  <si>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</si>
  <si>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</si>
  <si>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</si>
  <si>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</si>
  <si>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</si>
  <si>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</si>
  <si>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</si>
  <si>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</si>
  <si>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</si>
  <si>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</si>
  <si>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</si>
  <si>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</si>
  <si>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</si>
  <si>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</si>
  <si>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</si>
  <si>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</si>
  <si>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</si>
  <si>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</si>
  <si>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</si>
  <si>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</si>
  <si>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</si>
  <si>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</si>
  <si>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</si>
  <si>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</si>
  <si>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</si>
  <si>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</si>
  <si>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</si>
  <si>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</si>
  <si>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</si>
  <si>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</si>
  <si>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</si>
  <si>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</si>
  <si>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</si>
  <si>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</si>
  <si>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</si>
  <si>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</si>
  <si>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</si>
  <si>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</si>
  <si>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</si>
  <si>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</si>
  <si>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</si>
  <si>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</si>
  <si>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</si>
  <si>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</si>
  <si>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</si>
  <si>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</si>
  <si>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</si>
  <si>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</si>
  <si>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</si>
  <si>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</si>
  <si>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</si>
  <si>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</si>
  <si>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</si>
  <si>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</si>
  <si>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</si>
  <si>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</si>
  <si>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</si>
  <si>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</si>
  <si>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</si>
  <si>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</si>
  <si>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</si>
  <si>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</si>
  <si>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</si>
  <si>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</si>
  <si>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</si>
  <si>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</si>
  <si>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</si>
  <si>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</si>
  <si>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</si>
  <si>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</si>
  <si>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</si>
  <si>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</si>
  <si>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</si>
  <si>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</si>
  <si>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</si>
  <si>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</si>
  <si>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</si>
  <si>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</si>
  <si>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</si>
  <si>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</si>
  <si>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</si>
  <si>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</si>
  <si>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</si>
  <si>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</si>
  <si>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</si>
  <si>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</si>
  <si>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</si>
  <si>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</si>
  <si>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</si>
  <si>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</si>
  <si>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</si>
  <si>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</si>
  <si>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</si>
  <si>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</si>
  <si>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</si>
  <si>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</si>
  <si>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</si>
  <si>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</si>
  <si>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</si>
  <si>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</si>
  <si>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</si>
  <si>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</si>
  <si>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</si>
  <si>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</si>
  <si>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</si>
  <si>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</si>
  <si>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</si>
  <si>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</si>
  <si>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</si>
  <si>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</si>
  <si>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</si>
  <si>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</si>
  <si>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</si>
  <si>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</si>
  <si>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</si>
  <si>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</si>
  <si>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</si>
  <si>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</si>
  <si>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</si>
  <si>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</si>
  <si>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</si>
  <si>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</si>
  <si>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</si>
  <si>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</si>
  <si>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</si>
  <si>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</si>
  <si>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</si>
  <si>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</si>
  <si>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</si>
  <si>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</si>
  <si>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</si>
  <si>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</si>
  <si>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</si>
  <si>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</si>
  <si>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</si>
  <si>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</si>
  <si>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</si>
  <si>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</si>
  <si>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</si>
  <si>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</si>
  <si>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</si>
  <si>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</si>
  <si>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</si>
  <si>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</si>
  <si>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</si>
  <si>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</si>
  <si>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</si>
  <si>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</si>
  <si>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</si>
  <si>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</si>
  <si>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</si>
  <si>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</si>
  <si>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</si>
  <si>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</si>
  <si>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</si>
  <si>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</si>
  <si>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</si>
  <si>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</si>
  <si>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</si>
  <si>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</si>
  <si>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</si>
  <si>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</si>
  <si>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</si>
  <si>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</si>
  <si>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</si>
  <si>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</si>
  <si>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</si>
  <si>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</si>
  <si>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</si>
  <si>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</si>
  <si>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</si>
  <si>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</si>
  <si>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</si>
  <si>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</si>
  <si>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</si>
  <si>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</si>
  <si>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</si>
  <si>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</si>
  <si>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</si>
  <si>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</si>
  <si>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</si>
  <si>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</si>
  <si>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</si>
  <si>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</si>
  <si>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</si>
  <si>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</si>
  <si>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</si>
  <si>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</si>
  <si>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</si>
  <si>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</si>
  <si>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</si>
  <si>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</si>
  <si>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</si>
  <si>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</si>
  <si>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</si>
  <si>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</si>
  <si>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</si>
  <si>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</si>
  <si>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</si>
  <si>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</si>
  <si>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</si>
  <si>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</si>
  <si>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</si>
  <si>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</si>
  <si>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</si>
  <si>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</si>
  <si>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</si>
  <si>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</si>
  <si>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</si>
  <si>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</si>
  <si>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</si>
  <si>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</si>
  <si>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</si>
  <si>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</si>
  <si>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</si>
  <si>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</si>
  <si>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</si>
  <si>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</si>
  <si>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</si>
  <si>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</si>
  <si>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</si>
  <si>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</si>
  <si>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</si>
  <si>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</si>
  <si>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</si>
  <si>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</si>
  <si>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</si>
  <si>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</si>
  <si>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</si>
  <si>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</si>
  <si>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</si>
  <si>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</si>
  <si>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</si>
  <si>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</si>
  <si>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</si>
  <si>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</si>
  <si>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</si>
  <si>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</si>
  <si>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</si>
  <si>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</si>
  <si>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</si>
  <si>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</si>
  <si>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</si>
  <si>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</si>
  <si>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</si>
  <si>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</si>
  <si>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</si>
  <si>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</si>
  <si>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</si>
  <si>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</si>
  <si>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</si>
  <si>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</si>
  <si>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</si>
  <si>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</si>
  <si>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</si>
  <si>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</si>
  <si>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</si>
  <si>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</si>
  <si>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</si>
  <si>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</si>
  <si>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</si>
  <si>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</si>
  <si>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</si>
  <si>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</si>
  <si>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</si>
  <si>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</si>
  <si>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</si>
  <si>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</si>
  <si>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</si>
  <si>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</si>
  <si>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</si>
  <si>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</si>
  <si>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</si>
  <si>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</si>
  <si>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</si>
  <si>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</si>
  <si>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</si>
  <si>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</si>
  <si>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</si>
  <si>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</si>
  <si>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</si>
  <si>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</si>
  <si>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</si>
  <si>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</si>
  <si>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</si>
  <si>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</si>
  <si>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</si>
  <si>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</si>
  <si>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</si>
  <si>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</si>
  <si>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</si>
  <si>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</si>
  <si>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</si>
  <si>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</si>
  <si>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</si>
  <si>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</si>
  <si>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</si>
  <si>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</si>
  <si>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</si>
  <si>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</si>
  <si>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</si>
  <si>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</si>
  <si>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</si>
  <si>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</si>
  <si>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</si>
  <si>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</si>
  <si>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</si>
  <si>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</si>
  <si>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</si>
  <si>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</si>
  <si>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</si>
  <si>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</si>
  <si>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</si>
  <si>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</si>
  <si>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</si>
  <si>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</si>
  <si>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</si>
  <si>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</si>
  <si>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</si>
  <si>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</si>
  <si>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</si>
  <si>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</si>
  <si>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</si>
  <si>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</si>
  <si>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</si>
  <si>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</si>
  <si>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</si>
  <si>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</si>
  <si>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</si>
  <si>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</si>
  <si>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</si>
  <si>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</si>
  <si>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</si>
  <si>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</si>
  <si>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</si>
  <si>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</si>
  <si>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</si>
  <si>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</si>
  <si>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</si>
  <si>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</si>
  <si>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</si>
  <si>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</si>
  <si>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</si>
  <si>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</si>
  <si>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</si>
  <si>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</si>
  <si>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</si>
  <si>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</si>
  <si>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</si>
  <si>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</si>
  <si>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</si>
  <si>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</si>
  <si>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</si>
  <si>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</si>
  <si>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</si>
  <si>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</si>
  <si>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</si>
  <si>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</si>
  <si>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</si>
  <si>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</si>
  <si>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</si>
  <si>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</si>
  <si>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</si>
  <si>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</si>
  <si>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</si>
  <si>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</si>
  <si>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</si>
  <si>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</si>
  <si>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</si>
  <si>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</si>
  <si>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</si>
  <si>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</si>
  <si>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</si>
  <si>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</si>
  <si>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</si>
  <si>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</si>
  <si>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</si>
  <si>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</si>
  <si>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</si>
  <si>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</si>
  <si>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</si>
  <si>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</si>
  <si>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</si>
  <si>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</si>
  <si>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</si>
  <si>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</si>
  <si>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</si>
  <si>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</si>
  <si>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</si>
  <si>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</si>
  <si>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</si>
  <si>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</si>
  <si>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</si>
  <si>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</si>
  <si>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</si>
  <si>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</si>
  <si>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</si>
  <si>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</si>
  <si>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</si>
  <si>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</si>
  <si>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</si>
  <si>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</si>
  <si>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</si>
  <si>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</si>
  <si>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</si>
  <si>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</si>
  <si>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</si>
  <si>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</si>
  <si>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</si>
  <si>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</si>
  <si>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</si>
  <si>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</si>
  <si>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</si>
  <si>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</si>
  <si>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</si>
  <si>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</si>
  <si>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</si>
  <si>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</si>
  <si>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</si>
  <si>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</si>
  <si>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</si>
  <si>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</si>
  <si>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</si>
  <si>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</si>
  <si>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</si>
  <si>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</si>
  <si>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</si>
  <si>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</si>
  <si>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</si>
  <si>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</si>
  <si>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</si>
  <si>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</si>
  <si>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</si>
  <si>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</si>
  <si>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</si>
  <si>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</si>
  <si>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</si>
  <si>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</si>
  <si>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</si>
  <si>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</si>
  <si>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</si>
  <si>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</si>
  <si>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</si>
  <si>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</si>
  <si>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</si>
  <si>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</si>
  <si>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</si>
  <si>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</si>
  <si>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</si>
  <si>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</si>
  <si>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</si>
  <si>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</si>
  <si>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</si>
  <si>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</si>
  <si>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</si>
  <si>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</si>
  <si>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</si>
  <si>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</si>
  <si>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</si>
  <si>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</si>
  <si>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</si>
  <si>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</si>
  <si>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</si>
  <si>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</si>
  <si>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</si>
  <si>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</si>
  <si>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</si>
  <si>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</si>
  <si>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</si>
  <si>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</si>
  <si>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</si>
  <si>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</si>
  <si>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</si>
  <si>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</si>
  <si>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</si>
  <si>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</si>
  <si>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</si>
  <si>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</si>
  <si>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</si>
  <si>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</si>
  <si>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</si>
  <si>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</si>
  <si>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</si>
  <si>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</si>
  <si>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</si>
  <si>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</si>
  <si>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</si>
  <si>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</si>
  <si>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</si>
  <si>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</si>
  <si>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</si>
  <si>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</si>
  <si>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</si>
  <si>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</si>
  <si>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</si>
  <si>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</si>
  <si>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</si>
  <si>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</si>
  <si>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</si>
  <si>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</si>
  <si>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</si>
  <si>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</si>
  <si>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</si>
  <si>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</si>
  <si>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</si>
  <si>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</si>
  <si>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</si>
  <si>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</si>
  <si>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</si>
  <si>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</si>
  <si>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</si>
  <si>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</si>
  <si>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</si>
  <si>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</si>
  <si>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</si>
  <si>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</si>
  <si>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</si>
  <si>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</si>
  <si>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</si>
  <si>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</si>
  <si>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</si>
  <si>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</si>
  <si>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</si>
  <si>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</si>
  <si>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</si>
  <si>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</si>
  <si>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</si>
  <si>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</si>
  <si>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</si>
  <si>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</si>
  <si>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</si>
  <si>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</si>
  <si>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</si>
  <si>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</si>
  <si>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</si>
  <si>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</si>
  <si>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</si>
  <si>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</si>
  <si>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</si>
  <si>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</si>
  <si>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</si>
  <si>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</si>
  <si>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</si>
  <si>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</si>
  <si>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</si>
  <si>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</si>
  <si>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</si>
  <si>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</si>
  <si>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</si>
  <si>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</si>
  <si>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</si>
  <si>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</si>
  <si>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</si>
  <si>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</si>
  <si>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</si>
  <si>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</si>
  <si>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</si>
  <si>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</si>
  <si>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</si>
  <si>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</si>
  <si>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</si>
  <si>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</si>
  <si>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</si>
  <si>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</si>
  <si>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</si>
  <si>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</si>
  <si>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</si>
  <si>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</si>
  <si>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</si>
  <si>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</si>
  <si>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</si>
  <si>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</si>
  <si>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</si>
  <si>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</si>
  <si>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</si>
  <si>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</si>
  <si>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</si>
  <si>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</si>
  <si>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</si>
  <si>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</si>
  <si>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</si>
  <si>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</si>
  <si>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</si>
  <si>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</si>
  <si>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</si>
  <si>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</si>
  <si>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</si>
  <si>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</si>
  <si>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</si>
  <si>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</si>
  <si>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</si>
  <si>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</si>
  <si>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</si>
  <si>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</si>
  <si>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</si>
  <si>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</si>
  <si>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</si>
  <si>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</si>
  <si>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</si>
  <si>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</si>
  <si>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</si>
  <si>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</si>
  <si>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</si>
  <si>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</si>
  <si>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</si>
  <si>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</si>
  <si>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</si>
  <si>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</si>
  <si>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</si>
  <si>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</si>
  <si>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</si>
  <si>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</si>
  <si>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</si>
  <si>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</si>
  <si>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</si>
  <si>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</si>
  <si>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</si>
  <si>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</si>
  <si>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</si>
  <si>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</si>
  <si>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</si>
  <si>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</si>
  <si>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</si>
  <si>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</si>
  <si>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</si>
  <si>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</si>
  <si>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</si>
  <si>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</si>
  <si>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</si>
  <si>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</si>
  <si>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</si>
  <si>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</si>
  <si>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</si>
  <si>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</si>
  <si>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</si>
  <si>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</si>
  <si>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</si>
  <si>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</si>
  <si>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</si>
  <si>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</si>
  <si>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</si>
  <si>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</si>
  <si>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</si>
  <si>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</si>
  <si>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</si>
  <si>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</si>
  <si>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</si>
  <si>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</si>
  <si>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</si>
  <si>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</si>
  <si>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</si>
  <si>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</si>
  <si>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</si>
  <si>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</si>
  <si>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</si>
  <si>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</si>
  <si>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</si>
  <si>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</si>
  <si>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</si>
  <si>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</si>
  <si>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</si>
  <si>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</si>
  <si>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</si>
  <si>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</si>
  <si>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</si>
  <si>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</si>
  <si>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</si>
  <si>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</si>
  <si>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</si>
  <si>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</si>
  <si>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</si>
  <si>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</si>
  <si>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</si>
  <si>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</si>
  <si>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</si>
  <si>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</si>
  <si>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</si>
  <si>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</si>
  <si>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</si>
  <si>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</si>
  <si>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</si>
  <si>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</si>
  <si>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</si>
  <si>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</si>
  <si>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</si>
  <si>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</si>
  <si>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</si>
  <si>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</si>
  <si>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</si>
  <si>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</si>
  <si>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</si>
  <si>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</si>
  <si>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</si>
  <si>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</si>
  <si>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</si>
  <si>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</si>
  <si>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</si>
  <si>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</si>
  <si>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</si>
  <si>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</si>
  <si>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</si>
  <si>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</si>
  <si>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</si>
  <si>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</si>
  <si>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</si>
  <si>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</si>
  <si>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</si>
  <si>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</si>
  <si>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</si>
  <si>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</si>
  <si>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</si>
  <si>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</si>
  <si>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</si>
  <si>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</si>
  <si>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</si>
  <si>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</si>
  <si>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</si>
  <si>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</si>
  <si>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</si>
  <si>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</si>
  <si>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</si>
  <si>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</si>
  <si>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</si>
  <si>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</si>
  <si>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</si>
  <si>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</si>
  <si>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</si>
  <si>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</si>
  <si>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</si>
  <si>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</si>
  <si>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</si>
  <si>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</si>
  <si>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</si>
  <si>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</si>
  <si>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</si>
  <si>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</si>
  <si>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</si>
  <si>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</si>
  <si>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</si>
  <si>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</si>
  <si>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</si>
  <si>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</si>
  <si>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</si>
  <si>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</si>
  <si>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</si>
  <si>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</si>
  <si>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</si>
  <si>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</si>
  <si>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</si>
  <si>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</si>
  <si>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</si>
  <si>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</si>
  <si>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</si>
  <si>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</si>
  <si>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</si>
  <si>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</si>
  <si>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</si>
  <si>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</si>
  <si>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</si>
  <si>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</si>
  <si>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</si>
  <si>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</si>
  <si>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</si>
  <si>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</si>
  <si>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</si>
  <si>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</si>
  <si>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</si>
  <si>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</si>
  <si>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</si>
  <si>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</si>
  <si>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</si>
  <si>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</si>
  <si>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</si>
  <si>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</si>
  <si>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</si>
  <si>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</si>
  <si>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</si>
  <si>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</si>
  <si>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</si>
  <si>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</si>
  <si>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</si>
  <si>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</si>
  <si>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</si>
  <si>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</si>
  <si>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</si>
  <si>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</si>
  <si>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</si>
  <si>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</si>
  <si>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</si>
  <si>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</si>
  <si>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</si>
  <si>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</si>
  <si>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</si>
  <si>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</si>
  <si>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</si>
  <si>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</si>
  <si>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</si>
  <si>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</si>
  <si>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</si>
  <si>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</si>
  <si>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</si>
  <si>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</si>
  <si>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</si>
  <si>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</si>
  <si>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</si>
  <si>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</si>
  <si>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</si>
  <si>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</si>
  <si>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</si>
  <si>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</si>
  <si>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</si>
  <si>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</si>
  <si>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</si>
  <si>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</si>
  <si>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</si>
  <si>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</si>
  <si>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</si>
  <si>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</si>
  <si>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</si>
  <si>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</si>
  <si>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</si>
  <si>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</si>
  <si>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</si>
  <si>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</si>
  <si>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</si>
  <si>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</si>
  <si>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</si>
  <si>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</si>
  <si>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</si>
  <si>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</si>
  <si>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</si>
  <si>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</si>
  <si>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</si>
  <si>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</si>
  <si>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</si>
  <si>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</si>
  <si>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</si>
  <si>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</si>
  <si>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</si>
  <si>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</si>
  <si>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</si>
  <si>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</si>
  <si>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</si>
  <si>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</si>
  <si>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</si>
  <si>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</si>
  <si>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</si>
  <si>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</si>
  <si>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</si>
  <si>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</si>
  <si>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</si>
  <si>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</si>
  <si>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</si>
  <si>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</si>
  <si>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</si>
  <si>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</si>
  <si>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</si>
  <si>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</si>
  <si>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</si>
  <si>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</si>
  <si>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</si>
  <si>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</si>
  <si>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</si>
  <si>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</si>
  <si>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</si>
  <si>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</si>
  <si>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</si>
  <si>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</si>
  <si>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</si>
  <si>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</si>
  <si>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</si>
  <si>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</si>
  <si>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</si>
  <si>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</si>
  <si>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</si>
  <si>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</si>
  <si>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</si>
  <si>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</si>
  <si>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</si>
  <si>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</si>
  <si>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</si>
  <si>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</si>
  <si>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</si>
  <si>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</si>
  <si>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</si>
  <si>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</si>
  <si>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</si>
  <si>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</si>
  <si>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</si>
  <si>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</si>
  <si>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</si>
  <si>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</si>
  <si>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</si>
  <si>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</si>
  <si>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</si>
  <si>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</si>
  <si>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</si>
  <si>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</si>
  <si>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</si>
  <si>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</si>
  <si>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</si>
  <si>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</si>
  <si>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</si>
  <si>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</si>
  <si>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</si>
  <si>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</si>
  <si>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</si>
  <si>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</si>
  <si>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</si>
  <si>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</si>
  <si>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</si>
  <si>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</si>
  <si>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</si>
  <si>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</si>
  <si>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</si>
  <si>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</si>
  <si>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</si>
  <si>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</si>
  <si>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</si>
  <si>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</si>
  <si>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</si>
  <si>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</si>
  <si>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</si>
  <si>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</si>
  <si>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</si>
  <si>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</si>
  <si>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</si>
  <si>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</si>
  <si>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</si>
  <si>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</si>
  <si>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</si>
  <si>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</si>
  <si>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</si>
  <si>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</si>
  <si>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</si>
  <si>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</si>
  <si>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</si>
  <si>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</si>
  <si>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</si>
  <si>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</si>
  <si>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</si>
  <si>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</si>
  <si>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</si>
  <si>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</si>
  <si>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</si>
  <si>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</si>
  <si>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</si>
  <si>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</si>
  <si>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</si>
  <si>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</si>
  <si>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</si>
  <si>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</si>
  <si>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</si>
  <si>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</si>
  <si>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</si>
  <si>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</si>
  <si>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</si>
  <si>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</si>
  <si>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</si>
  <si>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</si>
  <si>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</si>
  <si>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</si>
  <si>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</si>
  <si>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</si>
  <si>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</si>
  <si>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</si>
  <si>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</si>
  <si>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</si>
  <si>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</si>
  <si>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</si>
  <si>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</si>
  <si>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</si>
  <si>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</si>
  <si>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</si>
  <si>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</si>
  <si>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</si>
  <si>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</si>
  <si>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</si>
  <si>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</si>
  <si>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</si>
  <si>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</si>
  <si>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</si>
  <si>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</si>
  <si>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</si>
  <si>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</si>
  <si>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</si>
  <si>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</si>
  <si>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</si>
  <si>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</si>
  <si>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</si>
  <si>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</si>
  <si>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</si>
  <si>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</si>
  <si>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</si>
  <si>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</si>
  <si>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</si>
  <si>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</si>
  <si>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</si>
  <si>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</si>
  <si>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</si>
  <si>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</si>
  <si>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</si>
  <si>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</si>
  <si>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</si>
  <si>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</si>
  <si>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</si>
  <si>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</si>
  <si>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</si>
  <si>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</si>
  <si>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</si>
  <si>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</si>
  <si>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</si>
  <si>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</si>
  <si>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</si>
  <si>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</si>
  <si>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</si>
  <si>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</si>
  <si>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</si>
  <si>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</si>
  <si>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</si>
  <si>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</si>
  <si>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</si>
  <si>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</si>
  <si>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</si>
  <si>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</si>
  <si>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</si>
  <si>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</si>
  <si>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</si>
  <si>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</si>
  <si>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</si>
  <si>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</si>
  <si>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</si>
  <si>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</si>
  <si>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</si>
  <si>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</si>
  <si>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</si>
  <si>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</si>
  <si>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</si>
  <si>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</si>
  <si>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</si>
  <si>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</si>
  <si>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</si>
  <si>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</si>
  <si>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</si>
  <si>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</si>
  <si>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</si>
  <si>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</si>
  <si>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</si>
  <si>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</si>
  <si>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</si>
  <si>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</si>
  <si>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</si>
  <si>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</si>
  <si>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</si>
  <si>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</si>
  <si>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</si>
  <si>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</si>
  <si>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</si>
  <si>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</si>
  <si>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</si>
  <si>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</si>
  <si>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</si>
  <si>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</si>
  <si>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</si>
  <si>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</si>
  <si>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</si>
  <si>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</si>
  <si>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</si>
  <si>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</si>
  <si>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</si>
  <si>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</si>
  <si>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</si>
  <si>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</si>
  <si>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</si>
  <si>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</si>
  <si>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</si>
  <si>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</si>
  <si>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</si>
  <si>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</si>
  <si>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</si>
  <si>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</si>
  <si>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</si>
  <si>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</si>
  <si>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</si>
  <si>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</si>
  <si>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</si>
  <si>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</si>
  <si>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</si>
  <si>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</si>
  <si>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</si>
  <si>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</si>
  <si>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</si>
  <si>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</si>
  <si>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</si>
  <si>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</si>
  <si>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</si>
  <si>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</si>
  <si>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</si>
  <si>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</si>
  <si>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</si>
  <si>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</si>
  <si>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</si>
  <si>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</si>
  <si>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</si>
  <si>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</si>
  <si>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</si>
  <si>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</si>
  <si>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</si>
  <si>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</si>
  <si>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</si>
  <si>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</si>
  <si>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</si>
  <si>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</si>
  <si>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</si>
  <si>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</si>
  <si>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</si>
  <si>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</si>
  <si>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</si>
  <si>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</si>
  <si>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</si>
  <si>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</si>
  <si>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</si>
  <si>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</si>
  <si>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</si>
  <si>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</si>
  <si>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</si>
  <si>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</si>
  <si>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</si>
  <si>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</si>
  <si>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</si>
  <si>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</si>
  <si>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</si>
  <si>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</si>
  <si>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</si>
  <si>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</si>
  <si>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</si>
  <si>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</si>
  <si>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</si>
  <si>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</si>
  <si>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</si>
  <si>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</si>
  <si>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</si>
  <si>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</si>
  <si>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</si>
  <si>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</si>
  <si>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</si>
  <si>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</si>
  <si>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</si>
  <si>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</si>
  <si>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</si>
  <si>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</si>
  <si>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</si>
  <si>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</si>
  <si>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</si>
  <si>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</si>
  <si>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</si>
  <si>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</si>
  <si>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</si>
  <si>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</si>
  <si>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</si>
  <si>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</si>
  <si>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</si>
  <si>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</si>
  <si>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</si>
  <si>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</si>
  <si>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</si>
  <si>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</si>
  <si>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</si>
  <si>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</si>
  <si>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</si>
  <si>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</si>
  <si>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</si>
  <si>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</si>
  <si>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</si>
  <si>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</si>
  <si>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</si>
  <si>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</si>
  <si>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</si>
  <si>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</si>
  <si>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</si>
  <si>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</si>
  <si>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</si>
  <si>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</si>
  <si>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</si>
  <si>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</si>
  <si>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</si>
  <si>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</si>
  <si>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</si>
  <si>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</si>
  <si>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</si>
  <si>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</si>
  <si>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</si>
  <si>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</si>
  <si>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</si>
  <si>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</si>
  <si>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</si>
  <si>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</si>
  <si>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</si>
  <si>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</si>
  <si>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</si>
  <si>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</si>
  <si>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</si>
  <si>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</si>
  <si>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</si>
  <si>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</si>
  <si>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</si>
  <si>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</si>
  <si>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</si>
  <si>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</si>
  <si>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</si>
  <si>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</si>
  <si>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</si>
  <si>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</si>
  <si>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</si>
  <si>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</si>
  <si>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</si>
  <si>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</si>
  <si>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</si>
  <si>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</si>
  <si>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</si>
  <si>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</si>
  <si>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</si>
  <si>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</si>
  <si>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</si>
  <si>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</si>
  <si>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</si>
  <si>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</si>
  <si>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</si>
  <si>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</si>
  <si>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</si>
  <si>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</si>
  <si>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</si>
  <si>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</si>
  <si>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</si>
  <si>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</si>
  <si>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</si>
  <si>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</si>
  <si>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</si>
  <si>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</si>
  <si>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</si>
  <si>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</si>
  <si>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</si>
  <si>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</si>
  <si>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</si>
  <si>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</si>
  <si>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</si>
  <si>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</si>
  <si>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</si>
  <si>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</si>
  <si>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</si>
  <si>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</si>
  <si>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</si>
  <si>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</si>
  <si>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</si>
  <si>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</si>
  <si>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</si>
  <si>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</si>
  <si>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</si>
  <si>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</si>
  <si>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</si>
  <si>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</si>
  <si>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</si>
  <si>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</si>
  <si>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</si>
  <si>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</si>
  <si>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</si>
  <si>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</si>
  <si>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</si>
  <si>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</si>
  <si>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</si>
  <si>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</si>
  <si>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</si>
  <si>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</si>
  <si>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</si>
  <si>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</si>
  <si>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</si>
  <si>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</si>
  <si>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</si>
  <si>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</si>
  <si>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</si>
  <si>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</si>
  <si>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</si>
  <si>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</si>
  <si>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</si>
  <si>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</si>
  <si>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</si>
  <si>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</si>
  <si>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</si>
  <si>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</si>
  <si>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</si>
  <si>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</si>
  <si>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</si>
  <si>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</si>
  <si>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</si>
  <si>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</si>
  <si>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</si>
  <si>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</si>
  <si>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</si>
  <si>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</si>
  <si>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</si>
  <si>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</si>
  <si>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</si>
  <si>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</si>
  <si>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</si>
  <si>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</si>
  <si>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</si>
  <si>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</si>
  <si>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</si>
  <si>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</si>
  <si>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</si>
  <si>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</si>
  <si>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</si>
  <si>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</si>
  <si>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</si>
  <si>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</si>
  <si>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</si>
  <si>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</si>
  <si>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</si>
  <si>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</si>
  <si>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</si>
  <si>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</si>
  <si>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</si>
  <si>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</si>
  <si>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</si>
  <si>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</si>
  <si>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</si>
  <si>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</si>
  <si>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</si>
  <si>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</si>
  <si>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</si>
  <si>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</si>
  <si>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</si>
  <si>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</si>
  <si>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</si>
  <si>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</si>
  <si>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</si>
  <si>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</si>
  <si>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</si>
  <si>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</si>
  <si>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</si>
  <si>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</si>
  <si>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</si>
  <si>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</si>
  <si>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</si>
  <si>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</si>
  <si>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</si>
  <si>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</si>
  <si>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</si>
  <si>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</si>
  <si>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</si>
  <si>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</si>
  <si>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</si>
  <si>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</si>
  <si>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</si>
  <si>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</si>
  <si>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</si>
  <si>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</si>
  <si>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</si>
  <si>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</si>
  <si>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</si>
  <si>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</si>
  <si>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</si>
  <si>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</si>
  <si>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</si>
  <si>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</si>
  <si>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</si>
  <si>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</si>
  <si>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</si>
  <si>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</si>
  <si>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</si>
  <si>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</si>
  <si>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</si>
  <si>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</si>
  <si>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</si>
  <si>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</si>
  <si>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</si>
  <si>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</si>
  <si>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</si>
  <si>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</si>
  <si>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Pledged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</si>
  <si>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</si>
  <si>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</si>
  <si>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</si>
  <si>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</si>
  <si>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</si>
  <si>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</si>
  <si>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</si>
  <si>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</si>
  <si>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rock</t>
  </si>
  <si>
    <t>metal</t>
  </si>
  <si>
    <t>jazz</t>
  </si>
  <si>
    <t>indie rock</t>
  </si>
  <si>
    <t>electronic music</t>
  </si>
  <si>
    <t>journalism</t>
  </si>
  <si>
    <t>games</t>
  </si>
  <si>
    <t>food</t>
  </si>
  <si>
    <t>photography</t>
  </si>
  <si>
    <t>world music</t>
  </si>
  <si>
    <t>pop</t>
  </si>
  <si>
    <t>faith</t>
  </si>
  <si>
    <t>classical music</t>
  </si>
  <si>
    <t>Count of state</t>
  </si>
  <si>
    <t>Row Labels</t>
  </si>
  <si>
    <t>Grand Total</t>
  </si>
  <si>
    <t>(All)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</si>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</sst>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2" fillId="0" borderId="0" xfId="0" applyFont="1"/>
    <xf numFmtId="9" fontId="0" fillId="0" borderId="0" xfId="0" applyNumberFormat="1"/>
  </cellXfs>
  <cellStyles count="1">
    <cellStyle name="Normal" xfId="0" builtinId="0"/>
  </cellStyles>
  <dxfs count="7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424759405074364"/>
          <c:y val="2.5428331875182269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39</c:v>
                </c:pt>
                <c:pt idx="2">
                  <c:v>28</c:v>
                </c:pt>
                <c:pt idx="4">
                  <c:v>50</c:v>
                </c:pt>
                <c:pt idx="5">
                  <c:v>41</c:v>
                </c:pt>
                <c:pt idx="6">
                  <c:v>11</c:v>
                </c:pt>
                <c:pt idx="7">
                  <c:v>51</c:v>
                </c:pt>
                <c:pt idx="8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1-9640-90CC-B6C16AECAAF7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50</c:v>
                </c:pt>
                <c:pt idx="1">
                  <c:v>25</c:v>
                </c:pt>
                <c:pt idx="2">
                  <c:v>44</c:v>
                </c:pt>
                <c:pt idx="4">
                  <c:v>10</c:v>
                </c:pt>
                <c:pt idx="5">
                  <c:v>45</c:v>
                </c:pt>
                <c:pt idx="6">
                  <c:v>40</c:v>
                </c:pt>
                <c:pt idx="7">
                  <c:v>75</c:v>
                </c:pt>
                <c:pt idx="8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16-6344-86BD-D113C04EA04D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9</c:v>
                </c:pt>
                <c:pt idx="1">
                  <c:v>5</c:v>
                </c:pt>
                <c:pt idx="3">
                  <c:v>1</c:v>
                </c:pt>
                <c:pt idx="4">
                  <c:v>1</c:v>
                </c:pt>
                <c:pt idx="6">
                  <c:v>8</c:v>
                </c:pt>
                <c:pt idx="7">
                  <c:v>57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16-6344-86BD-D113C04EA04D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8016-6344-86BD-D113C04EA04D}"/>
              </c:ext>
            </c:extLst>
          </c:dPt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1">
                  <c:v>2</c:v>
                </c:pt>
                <c:pt idx="4">
                  <c:v>3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016-6344-86BD-D113C04EA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377647"/>
        <c:axId val="166567951"/>
      </c:barChart>
      <c:catAx>
        <c:axId val="16637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67951"/>
        <c:crosses val="autoZero"/>
        <c:auto val="1"/>
        <c:lblAlgn val="ctr"/>
        <c:lblOffset val="100"/>
        <c:noMultiLvlLbl val="0"/>
      </c:catAx>
      <c:valAx>
        <c:axId val="16656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7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Stats!PivotTable7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D-6842-A043-0A0AB25CA97D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F1-284E-B3BB-E6223B605059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F1-284E-B3BB-E6223B605059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Stats'!$E$6:$E$15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F1-284E-B3BB-E6223B605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7082512"/>
        <c:axId val="120769135"/>
      </c:barChart>
      <c:catAx>
        <c:axId val="19470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9135"/>
        <c:crosses val="autoZero"/>
        <c:auto val="1"/>
        <c:lblAlgn val="ctr"/>
        <c:lblOffset val="100"/>
        <c:noMultiLvlLbl val="0"/>
      </c:catAx>
      <c:valAx>
        <c:axId val="12076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08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[StarterBook.xlsx]LaunchDateOutcomes!PivotTable8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C-E140-B82A-B3BBA69B69B0}"/>
            </c:ext>
          </c:extLst>
        </c:ser>
        <c:ser>
          <c:idx val="1"/>
          <c:order val="1"/>
          <c:tx>
            <c:strRef>
              <c:f>LaunchDateOutcomes!$C$5:$C$6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C-E140-B82A-B3BBA69B69B0}"/>
            </c:ext>
          </c:extLst>
        </c:ser>
        <c:ser>
          <c:idx val="2"/>
          <c:order val="2"/>
          <c:tx>
            <c:strRef>
              <c:f>LaunchDateOutcomes!$D$5:$D$6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4C-E140-B82A-B3BBA69B6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717519"/>
        <c:axId val="1969085760"/>
      </c:lineChart>
      <c:catAx>
        <c:axId val="24371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085760"/>
        <c:crosses val="autoZero"/>
        <c:auto val="1"/>
        <c:lblAlgn val="ctr"/>
        <c:lblOffset val="100"/>
        <c:noMultiLvlLbl val="0"/>
      </c:catAx>
      <c:valAx>
        <c:axId val="196908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1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0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Outcomes</a:t>
            </a:r>
          </a:p>
        </c:rich>
      </c:tx>
      <c:layout>
        <c:manualLayout>
          <c:xMode val="edge"/>
          <c:yMode val="edge"/>
          <c:x val="0.35801898717509811"/>
          <c:y val="6.7297757045402737E-2"/>
        </c:manualLayout>
      </c:layout>
      <c:overlay val="0"/>
      <c:spPr>
        <a:noFill/>
        <a:ln w="41275" cmpd="dbl">
          <a:solidFill>
            <a:schemeClr val="dk1"/>
          </a:solidFill>
        </a:ln>
        <a:effectLst/>
      </c:spPr>
      <c:txPr>
        <a:bodyPr rot="0" spcFirstLastPara="1" vertOverflow="ellipsis" vert="horz" wrap="square" anchor="ctr" anchorCtr="0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27-8D42-8F49-C0EC03329EC2}"/>
            </c:ext>
          </c:extLst>
        </c:ser>
        <c:ser>
          <c:idx val="5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27-8D42-8F49-C0EC03329EC2}"/>
            </c:ext>
          </c:extLst>
        </c:ser>
        <c:ser>
          <c:idx val="6"/>
          <c:order val="2"/>
          <c:tx>
            <c:strRef>
              <c:f>GoalOutcomes!$H$1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27-8D42-8F49-C0EC03329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3106720"/>
        <c:axId val="2013108352"/>
      </c:lineChart>
      <c:catAx>
        <c:axId val="20131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108352"/>
        <c:crosses val="autoZero"/>
        <c:auto val="1"/>
        <c:lblAlgn val="ctr"/>
        <c:lblOffset val="100"/>
        <c:noMultiLvlLbl val="0"/>
      </c:catAx>
      <c:valAx>
        <c:axId val="201310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10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63500</xdr:rowOff>
    </xdr:from>
    <xdr:to>
      <xdr:col>16</xdr:col>
      <xdr:colOff>520700</xdr:colOff>
      <xdr:row>25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35562-F763-FF46-A97A-15501510E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2</xdr:row>
      <xdr:rowOff>101600</xdr:rowOff>
    </xdr:from>
    <xdr:to>
      <xdr:col>14</xdr:col>
      <xdr:colOff>927100</xdr:colOff>
      <xdr:row>27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AE6B3E-6634-FE41-B1D5-A68D585C9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1397000</xdr:colOff>
      <xdr:row>2</xdr:row>
      <xdr:rowOff>139700</xdr:rowOff>
    </xdr:from>
    <xdr:to>
      <xdr:col>11</xdr:col>
      <xdr:colOff>368300</xdr:colOff>
      <xdr:row>25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7A30F9-B646-A64C-A029-2A76576B8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1866900</xdr:colOff>
      <xdr:row>16</xdr:row>
      <xdr:rowOff>38100</xdr:rowOff>
    </xdr:from>
    <xdr:to>
      <xdr:col>7</xdr:col>
      <xdr:colOff>850900</xdr:colOff>
      <xdr:row>31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6C62EC-5CC4-6240-8B8A-33FA04149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 Sajja" refreshedDate="44090.623354398151" createdVersion="6" refreshedVersion="6" minRefreshableVersion="3" recordCount="4114" xr:uid="{BBF6E0AB-25CE-314E-B4EA-C989AA956AB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Pledg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 Sajja" refreshedDate="44091.575170138887" createdVersion="6" refreshedVersion="6" minRefreshableVersion="3" recordCount="4114" xr:uid="{C5C86853-D2D5-B044-97FE-FED416A5A16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Pledg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96419613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999999999999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999999999999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000000000001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3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500000000000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999999999998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999999999999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40000000000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5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3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999999999998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00000000000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000000000000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7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999999999999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99999999999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999999999998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7000000000001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00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000000000000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999999999998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000000000001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5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5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00000000000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400000000000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20000000000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00000000000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999999999998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00000000000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6000000000001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00000000000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99999999998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99999999999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99999999999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00000000000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5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800000000000000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5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4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7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6.0000000000000005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.0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4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9999999999999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.0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9999999999995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999999999999993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.0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2000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3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2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999999999999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5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7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4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7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60000000000001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4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9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40000000000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400000000000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999999999998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999999999999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9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999999999998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0000000000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8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000000000001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999999999998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6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2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9000000000001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99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4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999999999998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3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00000000000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4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00000000000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000000000001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000000000001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8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7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2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2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000000000001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7000000000001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4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3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9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6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500000000000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5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7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0000000000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000000000001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8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0000000000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6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000000000001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9000000000001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99999999998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10000000000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500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1000000000001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200000000000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10000000000001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00000000000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1000000000001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0000000000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4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00000000000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.0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.0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9999999999999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8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999999999999993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000000000000006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9999999999999993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99999999999998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999999999999992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6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000000000000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000000000000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99999999999998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900000000000000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.0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9999999999999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6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4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3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9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8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600000000000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5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.0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9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99999999999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3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9999999999999992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.0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9999999999999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9999999999999993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9999999999999993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7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.0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5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99999999999995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0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.0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3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7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0000000000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9999999999999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4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.0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000000000000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0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8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9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99999999999996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6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999999999999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4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.0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00000000000000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9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9999999999999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2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3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8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999999999998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000000000001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00000000000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4000000000001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50000000000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00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2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999999999999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6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99999999999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2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8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5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200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4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999999999999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3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700000000000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00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00000000000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300000000000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2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999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40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60000000000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99999999999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40000000000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4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9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1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9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5000000000000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000000000000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2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2000000000000006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9999999999998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9999999999999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999999999999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1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9999999999999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99999999999994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9999999999999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000000000000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999999999999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99999999999996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9999999999999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999999999999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7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5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9999999999995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999999999999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9999999999999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9999999999995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999999999999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0000000000007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0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4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00000000000001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999999999999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99999999999998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1000000000000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60000000000002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000000000000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6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3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9999999999999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000000000000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999999999999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99999999999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1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10000000000001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7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6000000000001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7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8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9999999999999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9999999999999993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4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9999999999996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0000000000003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9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9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9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1000000000000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4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40000000000001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5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99999999999994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6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400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99999999999997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000000000000002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8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8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.0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9999999999999993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2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7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6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00000000000000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6.0000000000000005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4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3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9999999999999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4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000000000001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400000000000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000000000001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000000000001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0000000000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1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00000000000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5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600000000000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400000000000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9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000000000001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99999999999994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8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9999999999999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9999999999999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6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9999999999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7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999999999998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7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99999999999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300000000000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2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2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4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000000000001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8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400000000000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99999999999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999999999998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9999999999995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3000000000000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999999999999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.0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99999999999996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4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0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5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6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9999999999999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4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000000000000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999999999998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800000000000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0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9000000000001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5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00000000000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00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00000000000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999999999998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999999999998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600000000000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7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9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5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99999999999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7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4000000000000002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8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90000000000001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99999999999994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4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0000000000003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99999999999994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3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.0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5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2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000000000001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3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5000000000001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999999999998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0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500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2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99999999999998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7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4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000000000000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9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7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5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8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8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999999999998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7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8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200000000000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5000000000001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99999999999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9999999999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4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9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000000000001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999999999998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8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4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4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7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9999999999999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4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4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00000000000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0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999999999999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00000000000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4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3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0000000000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4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00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0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700000000000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999999999998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00000000000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400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99999999999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00000000000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00000000000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6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8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5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4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3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2000000000000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999999999999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999999999999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9999999999999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9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4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600000000000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20000000000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00000000000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00000000000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00000000000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9999999999996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000000000000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1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9999999999995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5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7000000000000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700000000000003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3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4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9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9999999999995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4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999999999999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6000000000000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0000000000003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6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9999999999995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8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999999999999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.08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9999999999999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9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99999999999994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0000000000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9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999999999999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99999999999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99999999999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00000000000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300000000000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.0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2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90000000000006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9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9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00000000000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7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9999999999999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900000000000000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4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3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4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20000000000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400000000000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999999999998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99999999999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4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2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5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99999999999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999999999996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8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999999999998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100000000000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9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9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5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999999999997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99999999999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999999999998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100000000000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3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0000000000002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8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000000000000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400000000000000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7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99999999999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99999999999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900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00000000000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8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999999999997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6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999999999994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2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9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1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5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5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9999999999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99999999998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999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99999999999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2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99999999999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7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2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999999999994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7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60000000000001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999999999998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999999999998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99999999999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3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4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99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99999999999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9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8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4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4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200000000000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100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500000000000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500000000000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000000000001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4000000000001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200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10000000000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2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9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70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9999999999999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5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100000000000000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99999999999997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4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6.0000000000000005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2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99999999999995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7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2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6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9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999999999999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900000000000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400000000000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5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8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99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999999999997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99999999999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5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7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999999999998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6000000000001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9999999999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6000000000001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2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8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00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99999999999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99999999999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00000000000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00000000000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9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4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3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00000000000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00000000000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6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00000000000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99999999999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8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999999999999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6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10000000000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000000000001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8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2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5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5000000000001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999999999999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40000000000002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2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8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4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9999999999999993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999999999999996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.0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00000000000000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80000000000002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8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9999999999999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9000000000000006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6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4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4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.0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.0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.0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4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5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4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0000000000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99999999999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7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999999999998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3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999999999999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2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00000000000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6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99999999999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8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4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9999999999999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6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999999999999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00000000000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9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000000000001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00000000000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1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0000000000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4000000000001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1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5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9999999999999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.0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4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99999999999997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.0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99999999999995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0000000000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6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999999999998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1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99999999999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00000000003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999999999998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20000000000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99999999999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6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3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3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999999999995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99999999999996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9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999999999999992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3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6.0000000000000005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400000000000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40000000000002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9999999999999992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9999999999999992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0000000000001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999999999998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0000000000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5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20000000000003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7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000000000000006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000000000000002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.0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4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6.0000000000000005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.0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8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6000000000000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99999999999994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999999999997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1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999999999999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5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900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9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30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999999999998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99999999999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999999999998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1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7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99999999999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999999999999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3000000000000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2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4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4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4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400000000000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0000000000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99999999999997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4000000000000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4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9999999999996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2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1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9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.0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.0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00000000000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000000000000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4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0000000000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0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.0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000000000000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.0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9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6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999999999999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4000000000000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2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00000000000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00000000000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999999999998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000000000001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99999999999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6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1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3000000000000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00000000000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000000000001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2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5000000000001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2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400000000000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000000000001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4000000000001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2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9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5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99999999999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000000000000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6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999999999999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3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2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9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9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99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000000000000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7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70000000000003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6.0000000000000005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400000000000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999999999999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60000000000011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.0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4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6000000000001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9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00000000000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99999999999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6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20000000000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2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500000000000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999999999998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7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00000000000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00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3000000000000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9999999999999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.0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7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3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000000000001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5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6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4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500000000000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4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00000000000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3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0000000000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1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000000000001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1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800000000000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6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4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3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0000000000001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600000000000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500000000000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9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3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500000000000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00000000000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70000000000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99999999999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5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4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000000000001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99999999999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2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00000000000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0000000000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00000000000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999999999998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3000000000000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400000000000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0000000000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4000000000001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4000000000001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8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20000000000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4000000000001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20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7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99999999999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000000000001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0000000000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000000000001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9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8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4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700000000000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99999999999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7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40000000000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2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3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5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4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99999999999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000000000001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1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3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4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999999999998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60000000000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000000000001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00000000000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8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00000000000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100000000000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4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60000000000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00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0000000000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300000000000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20000000000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000000000001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999999999998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6000000000001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4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000000000000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4000000000001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.0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.0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4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8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000000000001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1000000000001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000000000001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4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0000000000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999999999998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000000000001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500000000000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000000000001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8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2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0000000000002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000000000000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000000000000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2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0000000000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000000000001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600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6000000000001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2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5000000000001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9999999999999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.0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7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1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.0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9999999999999993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4000000000001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60000000000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99999999999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000000000001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5000000000001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3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99999999999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70000000000002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000000000000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5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6000000000000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99999999999997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7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6.0000000000000005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3000000000000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99999999999998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9999999999999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4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999999999999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4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9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9999999999995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4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9000000000000004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4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4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99999999999996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5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999999999999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9999999999999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.0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9999999999999992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0000000000003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99999999999998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.08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8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999999999999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4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999999999999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4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99999999999997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9999999999999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2000000000000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4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99999999999997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20000000000000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4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700000000000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0000000000000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9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200000000000006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6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9999999999999993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4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5000000000000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9999999999999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4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9000000000000004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2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99999999999997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999999999999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999999999999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000000000001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3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5000000000001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999999999998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999999999999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40000000000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5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3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999999999998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4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4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00000000000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000000000000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7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5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999999999999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2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99999999999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4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999999999998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7000000000001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000000000001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0000000000001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999999999998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000000000001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4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5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5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000000000001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4000000000001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4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2000000000001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000000000001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999999999998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000000000001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6000000000001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000000000001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99999999998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999999999998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4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999999999999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000000000001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5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4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8000000000000003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5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4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2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7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6.0000000000000005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.01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4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9999999999999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.01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9999999999995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999999999999993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.01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200000000000003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7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3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2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999999999999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5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7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4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4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7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60000000000001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4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9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8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40000000000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4000000000001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9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999999999998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999999999999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4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9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999999999998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0000000000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8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000000000001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999999999998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6000000000001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2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9000000000001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9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99999999999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4000000000001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999999999998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3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000000000001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999999999998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4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00000000000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000000000001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5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000000000001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1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000000000001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000000000001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8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7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2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8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2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000000000001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7000000000001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4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9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3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2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9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60000000000001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5000000000001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5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7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0000000000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000000000001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4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7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8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0000000000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6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2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000000000001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4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000000000001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000000000001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4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999999999998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9000000000001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99999999998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10000000000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9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5000000000001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1000000000001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1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2000000000001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10000000000001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00000000000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1000000000001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0000000000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6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4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000000000001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4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.01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.01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99999999999996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8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999999999999993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000000000000006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9999999999999993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99999999999998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999999999999992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6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000000000000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9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0000000000003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99999999999998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9000000000000004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.01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99999999999996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6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4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3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4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2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9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8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6000000000001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9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5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.01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9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5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999999999996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2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3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9999999999999992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.01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99999999999996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9999999999999993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4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1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9999999999999993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8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5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7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.01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5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99999999999995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000000000000002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9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.01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7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3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3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7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0000000000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99999999999996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4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.01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0000000000003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000000000000002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8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9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99999999999996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2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6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9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9999999999996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4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.01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3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2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8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1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00000000000000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9999999999997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99999999999996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20000000000001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3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3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8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999999999998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000000000001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000000000001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4000000000001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4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2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9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5000000000001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000000000001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2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999999999999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4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6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6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999999999999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2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8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5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2000000000001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4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999999999999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3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4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7000000000001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000000000001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000000000001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4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3000000000001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2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2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999999999999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4000000000001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60000000000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4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4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99999999999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40000000000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4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9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1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999999999998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8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3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50000000000002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0000000000003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2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2000000000000006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9999999999998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4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99999999999993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999999999999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1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99999999999996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7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99999999999994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99999999999994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0000000000003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7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999999999999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99999999999999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99999999999996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4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99999999999998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9999999999996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7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3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5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1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2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9999999999995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999999999999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99999999999996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9999999999995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999999999999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0000000000007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3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1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00000000000000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4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00000000000001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9999999999995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99999999999998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10000000000003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60000000000002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0000000000008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6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2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3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99999999999996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000000000000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999999999999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999999999998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1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10000000000001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7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1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6000000000001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7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4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8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99999999999997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9999999999999993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4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9999999999996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0000000000003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9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9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9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10000000000002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4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40000000000001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2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5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99999999999994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6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400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99999999999997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000000000000002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8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8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.01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5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9999999999999993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2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4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7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6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000000000000003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6.0000000000000005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4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3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99999999999997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4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000000000001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4000000000001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000000000001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8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000000000001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2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999999999998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0000000000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1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000000000001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5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6000000000001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7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4000000000001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9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000000000001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00000000000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99999999999994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8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99999999999996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99999999999996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1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6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9999999999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7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999999999998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7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8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999999999998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3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3000000000001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8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2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2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2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4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000000000001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8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4000000000001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999999999998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999999999998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9999999999995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30000000000000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9999999999997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.01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4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1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1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99999999999996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4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000000000000006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5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6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99999999999996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4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0000000000001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4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999999999998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8000000000001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0000000000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2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9000000000001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5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000000000001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000000000001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000000000001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999999999998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999999999998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6000000000001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7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000000000001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4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9000000000001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5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999999999998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7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4000000000000002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8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90000000000001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99999999999994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1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4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0000000000003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99999999999994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30000000000000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.01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5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000000000001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2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000000000001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3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4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5000000000001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999999999998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00000000000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000000000001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6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99999999999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5000000000001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2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99999999999998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7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4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0000000000003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4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9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9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700000000000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5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80000000000001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8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999999999998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000000000001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7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8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2000000000001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5000000000001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5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999999999998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999999999998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4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999999999998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000000000001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999999999998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5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8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4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4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7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5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99999999999996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4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7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4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000000000001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000000000001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999999999999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000000000001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4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3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0000000000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4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0000000000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000000000001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7000000000001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999999999998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000000000001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4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4000000000001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999999999998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000000000001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000000000001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6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8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5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4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3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2000000000000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000000000001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9999999999997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4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9999999999999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99999999999994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2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9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9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9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3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4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4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6000000000001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2000000000001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000000000001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000000000001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000000000001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1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9999999999996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0000000000002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1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7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9999999999995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5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70000000000003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700000000000003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3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4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9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9999999999995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4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9999999999995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6000000000000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0000000000003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6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9999999999995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8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9999999999997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4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.08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99999999999996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9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99999999999994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000000000001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7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9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4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999999999999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99999999999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99999999999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4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3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000000000001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3000000000001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4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9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9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.01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2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90000000000006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9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1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9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9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000000000001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4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7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99999999999997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9000000000000004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4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2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3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8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4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4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2000000000001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4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3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4000000000001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999999999998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999999999999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4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2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1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999999999998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5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999999999997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999999999996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1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8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999999999998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1000000000001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900000000001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999999999998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9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5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999999999997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99999999999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999999999998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1000000000001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3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0000000000002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8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0000000000002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4000000000000001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7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999999999998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999999999998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9000000000001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000000000001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8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999999999997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6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999999999994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2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9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1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5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1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5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99999999997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4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99999999998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999999999998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99999999998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999999999998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2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99999999999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7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2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999999999994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4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2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7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60000000000001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999999999998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999999999998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9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999999999998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3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400000000000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99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99999999999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999999999998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8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400000000000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4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4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2000000000001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1000000000001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5000000000001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9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500000000000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4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3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000000000001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4000000000001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2000000000001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10000000000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2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9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70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9999999999999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5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1000000000000002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99999999999997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4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6.0000000000000005E-2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2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99999999999995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4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7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200000000000003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6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000000000001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9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999999999999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9000000000001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2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4000000000001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5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8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4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999999999998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999999999997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99999999999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9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1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7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2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4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5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4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7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999999999998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6000000000001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9999999999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6000000000001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2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8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2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000000000001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99999999999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999999999998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6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000000000001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4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000000000001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9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4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3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000000000001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000000000001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6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000000000001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9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999999999998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8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999999999999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6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10000000000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000000000001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8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2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5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5000000000001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9999999999995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40000000000002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1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3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2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8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4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00000000000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5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9999999999999993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999999999999996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.08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000000000000006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80000000000002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8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9999999999999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2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9000000000000006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6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4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4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9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4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.01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.01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4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.01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4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5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999999999998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4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0000000000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1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00000000000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999999999998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7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999999999998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1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3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4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999999999999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2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000000000001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6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99999999999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8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4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99999999999996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6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5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000000000001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999999999999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000000000001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9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000000000001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000000000001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8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6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1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0000000000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4000000000001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4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1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5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9999999999999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5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.01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4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99999999999997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4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.01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99999999999995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999999999997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0000000000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3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6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999999999998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1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999999999998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00000000003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999999999998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20000000000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999999999998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4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6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9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3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3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999999999995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99999999999996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9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999999999999992E-2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3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6.0000000000000005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40000000000003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40000000000002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9999999999999992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9999999999999992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0000000000001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5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999999999998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000000000001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5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9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20000000000003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7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000000000000006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99999999999999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000000000000002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.01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4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6.0000000000000005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2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.01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8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60000000000003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99999999999994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0000000000001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999999999997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1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999999999999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5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3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9000000000001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1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9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4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3000000000001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999999999998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999999999998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999999999998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1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4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7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999999999997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4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9999999999999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30000000000000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2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2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9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4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4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00000000000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4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4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5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4000000000001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3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4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000000000001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6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99999999999997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40000000000002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4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9999999999996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4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4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2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1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4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9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2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.01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.01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4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000000000001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0000000000001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4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0000000000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0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.01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0000000000003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.01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99999999999997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6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999999999999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40000000000002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2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000000000001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000000000001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999999999998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000000000001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999999999998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6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1000000000001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30000000000001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5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000000000001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000000000001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1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2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5000000000001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2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400000000000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8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3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000000000001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4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4000000000001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2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9000000000001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5000000000001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999999999998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0000000000003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6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9999999999999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3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5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2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2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9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9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9999999999997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0000000000003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7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70000000000003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6.0000000000000005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40000000000003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5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999999999999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3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60000000000011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.01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4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4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6000000000001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9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1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000000000001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999999999998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4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600000000000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2000000000001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2000000000001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4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5000000000001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999999999998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7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000000000001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000000000001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30000000000001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9999999999999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5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.01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7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3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000000000001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5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4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6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3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000000000001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4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5000000000001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9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4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000000000001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3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0000000000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1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000000000001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1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800000000000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6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400000000000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3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0000000000001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2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6000000000001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5000000000001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9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3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5000000000001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1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000000000001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7000000000001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999999999998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5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4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8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4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000000000001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4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999999999998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2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000000000001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0000000000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000000000001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8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3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999999999998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5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30000000000001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4000000000001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0000000000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4000000000001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4000000000001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8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2000000000001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4000000000001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5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2000000000001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7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7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000000000001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99999999999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000000000001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1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0000000000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000000000001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9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8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4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000000000001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7000000000001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999999999998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7000000000001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40000000000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2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3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5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4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4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4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4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999999999999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000000000001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1000000000001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3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4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4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000000000001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999999999998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60000000000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000000000001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4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000000000001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8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000000000001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1000000000001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4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8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6000000000001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000000000001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000000000001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3000000000001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2000000000001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4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000000000001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4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999999999998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6000000000001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2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4000000000001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0000000000001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4000000000001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.01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3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.01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5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9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4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000000000001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7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8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000000000001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4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000000000001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1000000000001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000000000001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4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000000000001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4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6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999999999998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8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000000000001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5000000000001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000000000001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8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2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0000000000002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0000000000003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0000000000003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2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2000000000001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4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5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0000000000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000000000001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6000000000001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6000000000001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2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5000000000001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99999999999996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.01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7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1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.01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9999999999999993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4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4000000000001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60000000000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999999999999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1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000000000001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5000000000001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3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4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3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99999999999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70000000000002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0000000000003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5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60000000000002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99999999999997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8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7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6.0000000000000005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30000000000002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99999999999998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9999999999999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4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9999999999996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4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4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9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9999999999995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4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9000000000000004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4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4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99999999999996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5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9999999999996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99999999999997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.01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9999999999999992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0000000000003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99999999999998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.08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8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9999999999996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4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9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999999999999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4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99999999999997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99999999999995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20000000000003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4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99999999999997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200000000000003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4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70000000000007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00000000000003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9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200000000000006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6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9999999999999993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4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5000000000000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99999999999996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4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9000000000000004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20000000000000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99999999999997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2B321-D656-4B4F-A616-F1C9F78D26AB}" name="PivotTable2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1209AF-0BDC-B848-B2DB-411E6156E8D2}" name="PivotTable7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13D0B-8C22-AF4F-B6C2-688B92BAD3B1}" name="PivotTable8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 defaultSubtotal="0">
      <items count="4092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60A2D-4541-7246-AD49-72B2C3847478}">
  <dimension ref="A2:F15"/>
  <sheetViews>
    <sheetView workbookViewId="0">
      <selection activeCell="A5" sqref="A5"/>
    </sheetView>
  </sheetViews>
  <sheetFormatPr baseColWidth="10" defaultRowHeight="15" x14ac:dyDescent="0.2"/>
  <cols>
    <col min="1" max="1" width="15" bestFit="1" customWidth="1"/>
    <col min="2" max="2" width="15.66406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9.1640625" bestFit="1" customWidth="1"/>
    <col min="11" max="11" width="16" bestFit="1" customWidth="1"/>
  </cols>
  <sheetData>
    <row r="2" spans="1:6" x14ac:dyDescent="0.2">
      <c r="A2" s="6" t="s">
        <v>8223</v>
      </c>
      <c r="B2" t="s">
        <v>8369</v>
      </c>
    </row>
    <row r="4" spans="1:6" x14ac:dyDescent="0.2">
      <c r="A4" s="6" t="s">
        <v>8333</v>
      </c>
      <c r="B4" s="6" t="s">
        <v>8332</v>
      </c>
    </row>
    <row r="5" spans="1:6" x14ac:dyDescent="0.2">
      <c r="A5" s="6" t="s">
        <v>8329</v>
      </c>
      <c r="B5" t="s">
        <v>8219</v>
      </c>
      <c r="C5" t="s">
        <v>8221</v>
      </c>
      <c r="D5" t="s">
        <v>8220</v>
      </c>
      <c r="E5" t="s">
        <v>8222</v>
      </c>
      <c r="F5" t="s">
        <v>8330</v>
      </c>
    </row>
    <row r="6" spans="1:6" x14ac:dyDescent="0.2">
      <c r="A6" s="7" t="s">
        <v>8310</v>
      </c>
      <c r="B6" s="5">
        <v>39</v>
      </c>
      <c r="C6" s="5">
        <v>50</v>
      </c>
      <c r="D6" s="5">
        <v>9</v>
      </c>
      <c r="E6" s="5"/>
      <c r="F6" s="5">
        <v>98</v>
      </c>
    </row>
    <row r="7" spans="1:6" x14ac:dyDescent="0.2">
      <c r="A7" s="7" t="s">
        <v>8322</v>
      </c>
      <c r="B7" s="5"/>
      <c r="C7" s="5">
        <v>25</v>
      </c>
      <c r="D7" s="5">
        <v>5</v>
      </c>
      <c r="E7" s="5">
        <v>2</v>
      </c>
      <c r="F7" s="5">
        <v>32</v>
      </c>
    </row>
    <row r="8" spans="1:6" x14ac:dyDescent="0.2">
      <c r="A8" s="7" t="s">
        <v>8321</v>
      </c>
      <c r="B8" s="5">
        <v>28</v>
      </c>
      <c r="C8" s="5">
        <v>44</v>
      </c>
      <c r="D8" s="5"/>
      <c r="E8" s="5"/>
      <c r="F8" s="5">
        <v>72</v>
      </c>
    </row>
    <row r="9" spans="1:6" x14ac:dyDescent="0.2">
      <c r="A9" s="7" t="s">
        <v>8320</v>
      </c>
      <c r="B9" s="5"/>
      <c r="C9" s="5"/>
      <c r="D9" s="5">
        <v>1</v>
      </c>
      <c r="E9" s="5"/>
      <c r="F9" s="5">
        <v>1</v>
      </c>
    </row>
    <row r="10" spans="1:6" x14ac:dyDescent="0.2">
      <c r="A10" s="7" t="s">
        <v>8314</v>
      </c>
      <c r="B10" s="5">
        <v>50</v>
      </c>
      <c r="C10" s="5">
        <v>10</v>
      </c>
      <c r="D10" s="5">
        <v>1</v>
      </c>
      <c r="E10" s="5">
        <v>3</v>
      </c>
      <c r="F10" s="5">
        <v>64</v>
      </c>
    </row>
    <row r="11" spans="1:6" x14ac:dyDescent="0.2">
      <c r="A11" s="7" t="s">
        <v>8323</v>
      </c>
      <c r="B11" s="5">
        <v>41</v>
      </c>
      <c r="C11" s="5">
        <v>45</v>
      </c>
      <c r="D11" s="5"/>
      <c r="E11" s="5"/>
      <c r="F11" s="5">
        <v>86</v>
      </c>
    </row>
    <row r="12" spans="1:6" x14ac:dyDescent="0.2">
      <c r="A12" s="7" t="s">
        <v>8313</v>
      </c>
      <c r="B12" s="5">
        <v>11</v>
      </c>
      <c r="C12" s="5">
        <v>40</v>
      </c>
      <c r="D12" s="5">
        <v>8</v>
      </c>
      <c r="E12" s="5"/>
      <c r="F12" s="5">
        <v>59</v>
      </c>
    </row>
    <row r="13" spans="1:6" x14ac:dyDescent="0.2">
      <c r="A13" s="7" t="s">
        <v>8312</v>
      </c>
      <c r="B13" s="5">
        <v>51</v>
      </c>
      <c r="C13" s="5">
        <v>75</v>
      </c>
      <c r="D13" s="5">
        <v>57</v>
      </c>
      <c r="E13" s="5"/>
      <c r="F13" s="5">
        <v>183</v>
      </c>
    </row>
    <row r="14" spans="1:6" x14ac:dyDescent="0.2">
      <c r="A14" s="7" t="s">
        <v>8311</v>
      </c>
      <c r="B14" s="5">
        <v>314</v>
      </c>
      <c r="C14" s="5">
        <v>144</v>
      </c>
      <c r="D14" s="5">
        <v>11</v>
      </c>
      <c r="E14" s="5">
        <v>12</v>
      </c>
      <c r="F14" s="5">
        <v>481</v>
      </c>
    </row>
    <row r="15" spans="1:6" x14ac:dyDescent="0.2">
      <c r="A15" s="7" t="s">
        <v>8330</v>
      </c>
      <c r="B15" s="5">
        <v>534</v>
      </c>
      <c r="C15" s="5">
        <v>433</v>
      </c>
      <c r="D15" s="5">
        <v>92</v>
      </c>
      <c r="E15" s="5">
        <v>17</v>
      </c>
      <c r="F15" s="5">
        <v>1076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A0542-E9CB-184B-80E2-79F66686E58B}">
  <dimension ref="A1:F15"/>
  <sheetViews>
    <sheetView tabSelected="1" workbookViewId="0">
      <selection activeCell="P34" sqref="P34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2.6640625" bestFit="1" customWidth="1"/>
    <col min="11" max="11" width="16" bestFit="1" customWidth="1"/>
    <col min="12" max="12" width="4" bestFit="1" customWidth="1"/>
    <col min="13" max="13" width="8.83203125" bestFit="1" customWidth="1"/>
    <col min="14" max="14" width="22.6640625" bestFit="1" customWidth="1"/>
    <col min="15" max="15" width="16" bestFit="1" customWidth="1"/>
    <col min="16" max="16" width="18.33203125" bestFit="1" customWidth="1"/>
  </cols>
  <sheetData>
    <row r="1" spans="1:6" x14ac:dyDescent="0.2">
      <c r="A1" s="6" t="s">
        <v>8223</v>
      </c>
      <c r="B1" t="s">
        <v>8331</v>
      </c>
    </row>
    <row r="2" spans="1:6" x14ac:dyDescent="0.2">
      <c r="A2" s="6" t="s">
        <v>8308</v>
      </c>
      <c r="B2" t="s">
        <v>8314</v>
      </c>
    </row>
    <row r="4" spans="1:6" x14ac:dyDescent="0.2">
      <c r="A4" s="6" t="s">
        <v>8328</v>
      </c>
      <c r="B4" s="6" t="s">
        <v>8332</v>
      </c>
    </row>
    <row r="5" spans="1:6" x14ac:dyDescent="0.2">
      <c r="A5" s="6" t="s">
        <v>8329</v>
      </c>
      <c r="B5" t="s">
        <v>8219</v>
      </c>
      <c r="C5" t="s">
        <v>8221</v>
      </c>
      <c r="D5" t="s">
        <v>8220</v>
      </c>
      <c r="E5" t="s">
        <v>8222</v>
      </c>
      <c r="F5" t="s">
        <v>8330</v>
      </c>
    </row>
    <row r="6" spans="1:6" x14ac:dyDescent="0.2">
      <c r="A6" s="7" t="s">
        <v>8327</v>
      </c>
      <c r="B6" s="5">
        <v>40</v>
      </c>
      <c r="C6" s="5"/>
      <c r="D6" s="5"/>
      <c r="E6" s="5"/>
      <c r="F6" s="5">
        <v>40</v>
      </c>
    </row>
    <row r="7" spans="1:6" x14ac:dyDescent="0.2">
      <c r="A7" s="7" t="s">
        <v>8319</v>
      </c>
      <c r="B7" s="5">
        <v>40</v>
      </c>
      <c r="C7" s="5"/>
      <c r="D7" s="5"/>
      <c r="E7" s="5"/>
      <c r="F7" s="5">
        <v>40</v>
      </c>
    </row>
    <row r="8" spans="1:6" x14ac:dyDescent="0.2">
      <c r="A8" s="7" t="s">
        <v>8326</v>
      </c>
      <c r="B8" s="5"/>
      <c r="C8" s="5">
        <v>40</v>
      </c>
      <c r="D8" s="5"/>
      <c r="E8" s="5">
        <v>20</v>
      </c>
      <c r="F8" s="5">
        <v>60</v>
      </c>
    </row>
    <row r="9" spans="1:6" x14ac:dyDescent="0.2">
      <c r="A9" s="7" t="s">
        <v>8318</v>
      </c>
      <c r="B9" s="5">
        <v>140</v>
      </c>
      <c r="C9" s="5">
        <v>20</v>
      </c>
      <c r="D9" s="5"/>
      <c r="E9" s="5"/>
      <c r="F9" s="5">
        <v>160</v>
      </c>
    </row>
    <row r="10" spans="1:6" x14ac:dyDescent="0.2">
      <c r="A10" s="7" t="s">
        <v>8317</v>
      </c>
      <c r="B10" s="5"/>
      <c r="C10" s="5">
        <v>60</v>
      </c>
      <c r="D10" s="5"/>
      <c r="E10" s="5"/>
      <c r="F10" s="5">
        <v>60</v>
      </c>
    </row>
    <row r="11" spans="1:6" x14ac:dyDescent="0.2">
      <c r="A11" s="7" t="s">
        <v>8316</v>
      </c>
      <c r="B11" s="5">
        <v>20</v>
      </c>
      <c r="C11" s="5"/>
      <c r="D11" s="5"/>
      <c r="E11" s="5"/>
      <c r="F11" s="5">
        <v>20</v>
      </c>
    </row>
    <row r="12" spans="1:6" x14ac:dyDescent="0.2">
      <c r="A12" s="7" t="s">
        <v>8325</v>
      </c>
      <c r="B12" s="5">
        <v>40</v>
      </c>
      <c r="C12" s="5"/>
      <c r="D12" s="5"/>
      <c r="E12" s="5"/>
      <c r="F12" s="5">
        <v>40</v>
      </c>
    </row>
    <row r="13" spans="1:6" x14ac:dyDescent="0.2">
      <c r="A13" s="7" t="s">
        <v>8315</v>
      </c>
      <c r="B13" s="5">
        <v>260</v>
      </c>
      <c r="C13" s="5"/>
      <c r="D13" s="5"/>
      <c r="E13" s="5"/>
      <c r="F13" s="5">
        <v>260</v>
      </c>
    </row>
    <row r="14" spans="1:6" x14ac:dyDescent="0.2">
      <c r="A14" s="7" t="s">
        <v>8324</v>
      </c>
      <c r="B14" s="5"/>
      <c r="C14" s="5"/>
      <c r="D14" s="5">
        <v>20</v>
      </c>
      <c r="E14" s="5"/>
      <c r="F14" s="5">
        <v>20</v>
      </c>
    </row>
    <row r="15" spans="1:6" x14ac:dyDescent="0.2">
      <c r="A15" s="7" t="s">
        <v>8330</v>
      </c>
      <c r="B15" s="5">
        <v>540</v>
      </c>
      <c r="C15" s="5">
        <v>120</v>
      </c>
      <c r="D15" s="5">
        <v>20</v>
      </c>
      <c r="E15" s="5">
        <v>20</v>
      </c>
      <c r="F15" s="5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38DA1-EFBD-0949-BACA-EE8D58604558}">
  <dimension ref="A2:E19"/>
  <sheetViews>
    <sheetView workbookViewId="0">
      <selection activeCell="K31" sqref="K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6.1640625" bestFit="1" customWidth="1"/>
    <col min="8" max="8" width="11.83203125" bestFit="1" customWidth="1"/>
    <col min="9" max="9" width="26.1640625" bestFit="1" customWidth="1"/>
    <col min="10" max="10" width="16" bestFit="1" customWidth="1"/>
    <col min="11" max="11" width="30.5" bestFit="1" customWidth="1"/>
  </cols>
  <sheetData>
    <row r="2" spans="1:5" x14ac:dyDescent="0.2">
      <c r="A2" s="6" t="s">
        <v>8308</v>
      </c>
      <c r="B2" t="s">
        <v>8331</v>
      </c>
    </row>
    <row r="3" spans="1:5" x14ac:dyDescent="0.2">
      <c r="A3" s="6" t="s">
        <v>8348</v>
      </c>
      <c r="B3" t="s">
        <v>8331</v>
      </c>
    </row>
    <row r="5" spans="1:5" x14ac:dyDescent="0.2">
      <c r="A5" s="6" t="s">
        <v>8328</v>
      </c>
      <c r="B5" s="6" t="s">
        <v>8332</v>
      </c>
    </row>
    <row r="6" spans="1:5" x14ac:dyDescent="0.2">
      <c r="A6" s="6" t="s">
        <v>8329</v>
      </c>
      <c r="B6" t="s">
        <v>8219</v>
      </c>
      <c r="C6" t="s">
        <v>8221</v>
      </c>
      <c r="D6" t="s">
        <v>8220</v>
      </c>
      <c r="E6" t="s">
        <v>8330</v>
      </c>
    </row>
    <row r="7" spans="1:5" x14ac:dyDescent="0.2">
      <c r="A7" s="9" t="s">
        <v>8342</v>
      </c>
      <c r="B7" s="5">
        <v>182</v>
      </c>
      <c r="C7" s="5">
        <v>149</v>
      </c>
      <c r="D7" s="5">
        <v>34</v>
      </c>
      <c r="E7" s="5">
        <v>365</v>
      </c>
    </row>
    <row r="8" spans="1:5" x14ac:dyDescent="0.2">
      <c r="A8" s="9" t="s">
        <v>8343</v>
      </c>
      <c r="B8" s="5">
        <v>202</v>
      </c>
      <c r="C8" s="5">
        <v>106</v>
      </c>
      <c r="D8" s="5">
        <v>27</v>
      </c>
      <c r="E8" s="5">
        <v>335</v>
      </c>
    </row>
    <row r="9" spans="1:5" x14ac:dyDescent="0.2">
      <c r="A9" s="9" t="s">
        <v>8344</v>
      </c>
      <c r="B9" s="5">
        <v>180</v>
      </c>
      <c r="C9" s="5">
        <v>108</v>
      </c>
      <c r="D9" s="5">
        <v>28</v>
      </c>
      <c r="E9" s="5">
        <v>316</v>
      </c>
    </row>
    <row r="10" spans="1:5" x14ac:dyDescent="0.2">
      <c r="A10" s="9" t="s">
        <v>8345</v>
      </c>
      <c r="B10" s="5">
        <v>192</v>
      </c>
      <c r="C10" s="5">
        <v>102</v>
      </c>
      <c r="D10" s="5">
        <v>27</v>
      </c>
      <c r="E10" s="5">
        <v>321</v>
      </c>
    </row>
    <row r="11" spans="1:5" x14ac:dyDescent="0.2">
      <c r="A11" s="9" t="s">
        <v>8336</v>
      </c>
      <c r="B11" s="5">
        <v>234</v>
      </c>
      <c r="C11" s="5">
        <v>126</v>
      </c>
      <c r="D11" s="5">
        <v>26</v>
      </c>
      <c r="E11" s="5">
        <v>386</v>
      </c>
    </row>
    <row r="12" spans="1:5" x14ac:dyDescent="0.2">
      <c r="A12" s="9" t="s">
        <v>8346</v>
      </c>
      <c r="B12" s="5">
        <v>211</v>
      </c>
      <c r="C12" s="5">
        <v>147</v>
      </c>
      <c r="D12" s="5">
        <v>27</v>
      </c>
      <c r="E12" s="5">
        <v>385</v>
      </c>
    </row>
    <row r="13" spans="1:5" x14ac:dyDescent="0.2">
      <c r="A13" s="9" t="s">
        <v>8337</v>
      </c>
      <c r="B13" s="5">
        <v>194</v>
      </c>
      <c r="C13" s="5">
        <v>150</v>
      </c>
      <c r="D13" s="5">
        <v>43</v>
      </c>
      <c r="E13" s="5">
        <v>387</v>
      </c>
    </row>
    <row r="14" spans="1:5" x14ac:dyDescent="0.2">
      <c r="A14" s="9" t="s">
        <v>8338</v>
      </c>
      <c r="B14" s="5">
        <v>166</v>
      </c>
      <c r="C14" s="5">
        <v>134</v>
      </c>
      <c r="D14" s="5">
        <v>33</v>
      </c>
      <c r="E14" s="5">
        <v>333</v>
      </c>
    </row>
    <row r="15" spans="1:5" x14ac:dyDescent="0.2">
      <c r="A15" s="9" t="s">
        <v>8339</v>
      </c>
      <c r="B15" s="5">
        <v>147</v>
      </c>
      <c r="C15" s="5">
        <v>127</v>
      </c>
      <c r="D15" s="5">
        <v>24</v>
      </c>
      <c r="E15" s="5">
        <v>298</v>
      </c>
    </row>
    <row r="16" spans="1:5" x14ac:dyDescent="0.2">
      <c r="A16" s="9" t="s">
        <v>8340</v>
      </c>
      <c r="B16" s="5">
        <v>183</v>
      </c>
      <c r="C16" s="5">
        <v>149</v>
      </c>
      <c r="D16" s="5">
        <v>20</v>
      </c>
      <c r="E16" s="5">
        <v>352</v>
      </c>
    </row>
    <row r="17" spans="1:5" x14ac:dyDescent="0.2">
      <c r="A17" s="9" t="s">
        <v>8341</v>
      </c>
      <c r="B17" s="5">
        <v>183</v>
      </c>
      <c r="C17" s="5">
        <v>114</v>
      </c>
      <c r="D17" s="5">
        <v>37</v>
      </c>
      <c r="E17" s="5">
        <v>334</v>
      </c>
    </row>
    <row r="18" spans="1:5" x14ac:dyDescent="0.2">
      <c r="A18" s="9" t="s">
        <v>8347</v>
      </c>
      <c r="B18" s="5">
        <v>111</v>
      </c>
      <c r="C18" s="5">
        <v>118</v>
      </c>
      <c r="D18" s="5">
        <v>23</v>
      </c>
      <c r="E18" s="5">
        <v>252</v>
      </c>
    </row>
    <row r="19" spans="1:5" x14ac:dyDescent="0.2">
      <c r="A19" s="9" t="s">
        <v>8330</v>
      </c>
      <c r="B19" s="5">
        <v>2185</v>
      </c>
      <c r="C19" s="5">
        <v>1530</v>
      </c>
      <c r="D19" s="5">
        <v>349</v>
      </c>
      <c r="E19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E190C-727E-B649-9818-E48801E4C0AB}">
  <dimension ref="A1:H13"/>
  <sheetViews>
    <sheetView workbookViewId="0">
      <selection activeCell="F1" sqref="F1:H11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6640625" bestFit="1" customWidth="1"/>
    <col min="6" max="6" width="19.1640625" bestFit="1" customWidth="1"/>
    <col min="7" max="8" width="15.33203125" bestFit="1" customWidth="1"/>
  </cols>
  <sheetData>
    <row r="1" spans="1:8" ht="16" x14ac:dyDescent="0.25">
      <c r="A1" t="s">
        <v>8350</v>
      </c>
      <c r="B1" t="s">
        <v>8351</v>
      </c>
      <c r="C1" t="s">
        <v>8352</v>
      </c>
      <c r="D1" t="s">
        <v>8353</v>
      </c>
      <c r="E1" s="10" t="s">
        <v>8354</v>
      </c>
      <c r="F1" s="10" t="s">
        <v>8355</v>
      </c>
      <c r="G1" s="10" t="s">
        <v>8356</v>
      </c>
      <c r="H1" s="10" t="s">
        <v>8356</v>
      </c>
    </row>
    <row r="2" spans="1:8" x14ac:dyDescent="0.2">
      <c r="A2" t="s">
        <v>8357</v>
      </c>
      <c r="B2">
        <f>COUNTIFS([0]!goal_range, "&lt;1000",state_range, "successful")</f>
        <v>322</v>
      </c>
      <c r="C2">
        <f>COUNTIFS([0]!goal_range, "&lt;1000",state_range, "failed")</f>
        <v>113</v>
      </c>
      <c r="D2">
        <f>COUNTIFS([0]!goal_range, "&lt;1000",state_range, "canceled")</f>
        <v>18</v>
      </c>
      <c r="E2">
        <f>SUM($B2+$C2+$D2)</f>
        <v>453</v>
      </c>
      <c r="F2" s="11">
        <f>ROUND(B2/E2,2)</f>
        <v>0.71</v>
      </c>
      <c r="G2" s="11">
        <f>ROUND(C2/E2,2)</f>
        <v>0.25</v>
      </c>
      <c r="H2" s="11">
        <f>ROUND(D2/E2,2)</f>
        <v>0.04</v>
      </c>
    </row>
    <row r="3" spans="1:8" x14ac:dyDescent="0.2">
      <c r="A3" t="s">
        <v>8358</v>
      </c>
      <c r="B3">
        <f>COUNTIFS([0]!goal_range, "&gt;=1000", goal_range, "&lt;5000",state_range, "successful")</f>
        <v>932</v>
      </c>
      <c r="C3">
        <f>COUNTIFS([0]!goal_range, "&gt;=1000", goal_range, "&lt;5000",state_range, "failed")</f>
        <v>420</v>
      </c>
      <c r="D3">
        <f>COUNTIFS([0]!goal_range, "&gt;=1000", goal_range, "&lt;5000",state_range, "canceled")</f>
        <v>60</v>
      </c>
      <c r="E3">
        <f t="shared" ref="E3:E13" si="0">SUM($B3+$C3+$D3)</f>
        <v>1412</v>
      </c>
      <c r="F3" s="11">
        <f t="shared" ref="F3:F13" si="1">ROUND(B3/E3,2)</f>
        <v>0.66</v>
      </c>
      <c r="G3" s="11">
        <f t="shared" ref="G3:G13" si="2">ROUND(C3/E3,2)</f>
        <v>0.3</v>
      </c>
      <c r="H3" s="11">
        <f t="shared" ref="H3:H13" si="3">ROUND(D3/E3,2)</f>
        <v>0.04</v>
      </c>
    </row>
    <row r="4" spans="1:8" x14ac:dyDescent="0.2">
      <c r="A4" t="s">
        <v>8359</v>
      </c>
      <c r="B4">
        <f>COUNTIFS([0]!goal_range, "&gt;=5000", goal_range, "&lt;10000",state_range, "successful")</f>
        <v>381</v>
      </c>
      <c r="C4">
        <f>COUNTIFS([0]!goal_range, "&gt;=5000", goal_range, "&lt;10000",state_range, "failed")</f>
        <v>283</v>
      </c>
      <c r="D4">
        <f>COUNTIFS([0]!goal_range, "&gt;=5000", goal_range, "&lt;10000",state_range, "canceled")</f>
        <v>52</v>
      </c>
      <c r="E4">
        <f t="shared" si="0"/>
        <v>716</v>
      </c>
      <c r="F4" s="11">
        <f t="shared" si="1"/>
        <v>0.53</v>
      </c>
      <c r="G4" s="11">
        <f t="shared" si="2"/>
        <v>0.4</v>
      </c>
      <c r="H4" s="11">
        <f t="shared" si="3"/>
        <v>7.0000000000000007E-2</v>
      </c>
    </row>
    <row r="5" spans="1:8" x14ac:dyDescent="0.2">
      <c r="A5" t="s">
        <v>8360</v>
      </c>
      <c r="B5">
        <f>COUNTIFS([0]!goal_range, "&gt;=10000", goal_range, "&lt;15000",state_range, "successful")</f>
        <v>168</v>
      </c>
      <c r="C5">
        <f>COUNTIFS([0]!goal_range, "&gt;=10000", goal_range, "&lt;15000",state_range, "failed")</f>
        <v>144</v>
      </c>
      <c r="D5">
        <f>COUNTIFS([0]!goal_range, "&gt;=10000", goal_range, "&lt;15000",state_range, "canceled")</f>
        <v>40</v>
      </c>
      <c r="E5">
        <f t="shared" si="0"/>
        <v>352</v>
      </c>
      <c r="F5" s="11">
        <f t="shared" si="1"/>
        <v>0.48</v>
      </c>
      <c r="G5" s="11">
        <f t="shared" si="2"/>
        <v>0.41</v>
      </c>
      <c r="H5" s="11">
        <f t="shared" si="3"/>
        <v>0.11</v>
      </c>
    </row>
    <row r="6" spans="1:8" x14ac:dyDescent="0.2">
      <c r="A6" t="s">
        <v>8361</v>
      </c>
      <c r="B6">
        <f>COUNTIFS([0]!goal_range, "&gt;=15000", goal_range, "&lt;20000",state_range, "successful")</f>
        <v>94</v>
      </c>
      <c r="C6">
        <f>COUNTIFS([0]!goal_range, "&gt;=15000", goal_range, "&lt;20000",state_range, "failed")</f>
        <v>90</v>
      </c>
      <c r="D6">
        <f>COUNTIFS([0]!goal_range, "&gt;=15000", goal_range, "&lt;20000",state_range, "canceled")</f>
        <v>17</v>
      </c>
      <c r="E6">
        <f t="shared" si="0"/>
        <v>201</v>
      </c>
      <c r="F6" s="11">
        <f t="shared" si="1"/>
        <v>0.47</v>
      </c>
      <c r="G6" s="11">
        <f t="shared" si="2"/>
        <v>0.45</v>
      </c>
      <c r="H6" s="11">
        <f t="shared" si="3"/>
        <v>0.08</v>
      </c>
    </row>
    <row r="7" spans="1:8" x14ac:dyDescent="0.2">
      <c r="A7" t="s">
        <v>8362</v>
      </c>
      <c r="B7">
        <f>COUNTIFS([0]!goal_range, "&gt;=20000", goal_range, "&lt;25000",state_range, "successful")</f>
        <v>62</v>
      </c>
      <c r="C7">
        <f>COUNTIFS([0]!goal_range, "&gt;=20000", goal_range, "&lt;25000",state_range, "failed")</f>
        <v>72</v>
      </c>
      <c r="D7">
        <f>COUNTIFS([0]!goal_range, "&gt;=20000", goal_range, "&lt;25000",state_range, "canceled")</f>
        <v>14</v>
      </c>
      <c r="E7">
        <f t="shared" si="0"/>
        <v>148</v>
      </c>
      <c r="F7" s="11">
        <f t="shared" si="1"/>
        <v>0.42</v>
      </c>
      <c r="G7" s="11">
        <f t="shared" si="2"/>
        <v>0.49</v>
      </c>
      <c r="H7" s="11">
        <f t="shared" si="3"/>
        <v>0.09</v>
      </c>
    </row>
    <row r="8" spans="1:8" x14ac:dyDescent="0.2">
      <c r="A8" t="s">
        <v>8363</v>
      </c>
      <c r="B8">
        <f>COUNTIFS([0]!goal_range, "&gt;=25000", goal_range, "&lt;30000",state_range, "successful")</f>
        <v>55</v>
      </c>
      <c r="C8">
        <f>COUNTIFS([0]!goal_range, "&gt;=25000", goal_range, "&lt;30000",state_range, "failed")</f>
        <v>64</v>
      </c>
      <c r="D8">
        <f>COUNTIFS([0]!goal_range, "&gt;=25000", goal_range, "&lt;30000",state_range, "canceled")</f>
        <v>18</v>
      </c>
      <c r="E8">
        <f t="shared" si="0"/>
        <v>137</v>
      </c>
      <c r="F8" s="11">
        <f t="shared" si="1"/>
        <v>0.4</v>
      </c>
      <c r="G8" s="11">
        <f t="shared" si="2"/>
        <v>0.47</v>
      </c>
      <c r="H8" s="11">
        <f t="shared" si="3"/>
        <v>0.13</v>
      </c>
    </row>
    <row r="9" spans="1:8" x14ac:dyDescent="0.2">
      <c r="A9" t="s">
        <v>8364</v>
      </c>
      <c r="B9">
        <f>COUNTIFS([0]!goal_range, "&gt;=30000", goal_range, "&lt;35000",state_range, "successful")</f>
        <v>32</v>
      </c>
      <c r="C9">
        <f>COUNTIFS([0]!goal_range, "&gt;=30000", goal_range, "&lt;35000",state_range, "failed")</f>
        <v>37</v>
      </c>
      <c r="D9">
        <f>COUNTIFS([0]!goal_range, "&gt;=30000", goal_range, "&lt;35000",state_range, "canceled")</f>
        <v>13</v>
      </c>
      <c r="E9">
        <f t="shared" si="0"/>
        <v>82</v>
      </c>
      <c r="F9" s="11">
        <f t="shared" si="1"/>
        <v>0.39</v>
      </c>
      <c r="G9" s="11">
        <f t="shared" si="2"/>
        <v>0.45</v>
      </c>
      <c r="H9" s="11">
        <f t="shared" si="3"/>
        <v>0.16</v>
      </c>
    </row>
    <row r="10" spans="1:8" x14ac:dyDescent="0.2">
      <c r="A10" t="s">
        <v>8365</v>
      </c>
      <c r="B10">
        <f>COUNTIFS([0]!goal_range, "&gt;=35000", goal_range, "&lt;40000",state_range, "successful")</f>
        <v>26</v>
      </c>
      <c r="C10">
        <f>COUNTIFS([0]!goal_range, "&gt;=35000", goal_range, "&lt;40000",state_range, "failed")</f>
        <v>22</v>
      </c>
      <c r="D10">
        <f>COUNTIFS([0]!goal_range, "&gt;=35000", goal_range, "&lt;40000",state_range, "canceled")</f>
        <v>7</v>
      </c>
      <c r="E10">
        <f t="shared" si="0"/>
        <v>55</v>
      </c>
      <c r="F10" s="11">
        <f t="shared" si="1"/>
        <v>0.47</v>
      </c>
      <c r="G10" s="11">
        <f t="shared" si="2"/>
        <v>0.4</v>
      </c>
      <c r="H10" s="11">
        <f t="shared" si="3"/>
        <v>0.13</v>
      </c>
    </row>
    <row r="11" spans="1:8" x14ac:dyDescent="0.2">
      <c r="A11" t="s">
        <v>8366</v>
      </c>
      <c r="B11">
        <f>COUNTIFS([0]!goal_range, "&gt;=40000", goal_range, "&lt;45000",state_range, "successful")</f>
        <v>21</v>
      </c>
      <c r="C11">
        <f>COUNTIFS([0]!goal_range, "&gt;=40000", goal_range, "&lt;45000",state_range, "failed")</f>
        <v>16</v>
      </c>
      <c r="D11">
        <f>COUNTIFS([0]!goal_range, "&gt;=40000", goal_range, "&lt;45000",state_range, "canceled")</f>
        <v>6</v>
      </c>
      <c r="E11">
        <f t="shared" si="0"/>
        <v>43</v>
      </c>
      <c r="F11" s="11">
        <f t="shared" si="1"/>
        <v>0.49</v>
      </c>
      <c r="G11" s="11">
        <f t="shared" si="2"/>
        <v>0.37</v>
      </c>
      <c r="H11" s="11">
        <f t="shared" si="3"/>
        <v>0.14000000000000001</v>
      </c>
    </row>
    <row r="12" spans="1:8" x14ac:dyDescent="0.2">
      <c r="A12" t="s">
        <v>8367</v>
      </c>
      <c r="B12">
        <f>COUNTIFS([0]!goal_range,"&gt;=45000",goal_range,"&lt;50000",state_range,"successful")</f>
        <v>6</v>
      </c>
      <c r="C12">
        <f>COUNTIFS([0]!goal_range,"&gt;=45000",goal_range,"&lt;50000",state_range,"failed")</f>
        <v>11</v>
      </c>
      <c r="D12">
        <f>COUNTIFS([0]!goal_range,"&gt;=45000",goal_range,"&lt;50000",state_range,"canceled")</f>
        <v>4</v>
      </c>
      <c r="E12">
        <f t="shared" si="0"/>
        <v>21</v>
      </c>
      <c r="F12" s="11">
        <f t="shared" si="1"/>
        <v>0.28999999999999998</v>
      </c>
      <c r="G12" s="11">
        <f t="shared" si="2"/>
        <v>0.52</v>
      </c>
      <c r="H12" s="11">
        <f t="shared" si="3"/>
        <v>0.19</v>
      </c>
    </row>
    <row r="13" spans="1:8" x14ac:dyDescent="0.2">
      <c r="A13" t="s">
        <v>8368</v>
      </c>
      <c r="B13">
        <f>COUNTIFS([0]!goal_range, "&gt;=50000",[0]!state_range,"successful")</f>
        <v>86</v>
      </c>
      <c r="C13">
        <f>COUNTIFS([0]!goal_range, "&gt;=50000",[0]!state_range,"failed")</f>
        <v>258</v>
      </c>
      <c r="D13">
        <f>COUNTIFS([0]!goal_range, "&gt;=50000",[0]!state_range,"canceled")</f>
        <v>100</v>
      </c>
      <c r="E13">
        <f t="shared" si="0"/>
        <v>444</v>
      </c>
      <c r="F13" s="11">
        <f t="shared" si="1"/>
        <v>0.19</v>
      </c>
      <c r="G13" s="11">
        <f t="shared" si="2"/>
        <v>0.57999999999999996</v>
      </c>
      <c r="H13" s="11">
        <f t="shared" si="3"/>
        <v>0.23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03AE0-3CE4-0243-943B-710C93E9446F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29" zoomScaleNormal="100" workbookViewId="0">
      <selection activeCell="F12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2.33203125" bestFit="1" customWidth="1"/>
    <col min="13" max="13" width="8" bestFit="1" customWidth="1"/>
    <col min="14" max="14" width="24" bestFit="1" customWidth="1"/>
    <col min="15" max="15" width="13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t="s">
        <v>8306</v>
      </c>
      <c r="P1" s="1" t="s">
        <v>8307</v>
      </c>
      <c r="Q1" s="1" t="s">
        <v>8349</v>
      </c>
      <c r="R1" s="1" t="s">
        <v>8309</v>
      </c>
      <c r="S1" s="1" t="s">
        <v>8334</v>
      </c>
      <c r="T1" t="s">
        <v>8335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ROUNDUP($E2/$D2 * 100,2)</f>
        <v>136.85999999999999</v>
      </c>
      <c r="P2">
        <f>ROUND($E2/$L2,2)</f>
        <v>63.92</v>
      </c>
      <c r="Q2" t="str">
        <f>LEFT(N2,SEARCH("/",N2)-1)</f>
        <v>film &amp; video</v>
      </c>
      <c r="R2" t="str">
        <f>RIGHT(N2, LEN(N2) - SEARCH("/",N2))</f>
        <v>television</v>
      </c>
      <c r="S2" s="8">
        <f>(J2/86400) + DATE(1970,1,1)</f>
        <v>42177.007071759261</v>
      </c>
      <c r="T2" s="8">
        <f>(I2/86400) + 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ROUNDUP($E3/$D3 * 100,2)</f>
        <v>142.60999999999999</v>
      </c>
      <c r="P3">
        <f t="shared" ref="P3:P66" si="1">ROUND($E3/$L3,2)</f>
        <v>185.48</v>
      </c>
      <c r="Q3" t="str">
        <f t="shared" ref="Q3:Q66" si="2">LEFT(N3,SEARCH("/",N3)-1)</f>
        <v>film &amp; video</v>
      </c>
      <c r="R3" t="str">
        <f t="shared" ref="R3:R66" si="3">RIGHT(N3, LEN(N3) - SEARCH("/",N3))</f>
        <v>television</v>
      </c>
      <c r="S3" s="8">
        <f t="shared" ref="S3:S66" si="4">(J3/86400) + DATE(1970,1,1)</f>
        <v>42766.600497685184</v>
      </c>
      <c r="T3" s="8">
        <f t="shared" ref="T3:T66" si="5">(I3/86400) + 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106.49000000000001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101.23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42516.047071759254</v>
      </c>
      <c r="T9" s="8">
        <f t="shared" si="5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100.05000000000001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165.29999999999998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159.97999999999999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100.94000000000001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100.25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106.33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41869.542314814811</v>
      </c>
      <c r="T20" s="8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145.29999999999998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42200.758240740739</v>
      </c>
      <c r="T22" s="8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133.34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123.34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101.30000000000001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102.10000000000001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130.47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183.45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41375.057222222225</v>
      </c>
      <c r="T40" s="8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141.85999999999999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41874.098807870367</v>
      </c>
      <c r="T46" s="8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</v>
      </c>
      <c r="T48" s="8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107.62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128.01999999999998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42196.928668981476</v>
      </c>
      <c r="T53" s="8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109.64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128.95999999999998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107.27000000000001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42149.548888888894</v>
      </c>
      <c r="T58" s="8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100.13000000000001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42230.235833333332</v>
      </c>
      <c r="T61" s="8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103.30000000000001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41701.901817129634</v>
      </c>
      <c r="T62" s="8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41409.814317129625</v>
      </c>
      <c r="T63" s="8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154.73999999999998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113.52000000000001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ROUNDUP($E67/$D67 * 100,2)</f>
        <v>107.53</v>
      </c>
      <c r="P67">
        <f t="shared" ref="P67:P130" si="7">ROUND($E67/$L67,2)</f>
        <v>132.05000000000001</v>
      </c>
      <c r="Q67" t="str">
        <f t="shared" ref="Q67:Q130" si="8">LEFT(N67,SEARCH("/",N67)-1)</f>
        <v>film &amp; video</v>
      </c>
      <c r="R67" t="str">
        <f t="shared" ref="R67:R130" si="9">RIGHT(N67, LEN(N67) - SEARCH("/",N67))</f>
        <v>shorts</v>
      </c>
      <c r="S67" s="8">
        <f t="shared" ref="S67:S130" si="10">(J67/86400) + DATE(1970,1,1)</f>
        <v>41835.821226851855</v>
      </c>
      <c r="T67" s="8">
        <f t="shared" ref="T67:T130" si="11">(I67/86400) + 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110.95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123.95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108.41000000000001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41208.010196759264</v>
      </c>
      <c r="T74" s="8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112.94000000000001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115.43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153.34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40997.144872685181</v>
      </c>
      <c r="T79" s="8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41100.158877314811</v>
      </c>
      <c r="T83" s="8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100.02000000000001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102.5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125.5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106.47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40322.539386574077</v>
      </c>
      <c r="T89" s="8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102.86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115.07000000000001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41402.752222222218</v>
      </c>
      <c r="T91" s="8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131.42999999999998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114.67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41214.794837962967</v>
      </c>
      <c r="T100" s="8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106.02000000000001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105.16000000000001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107.41000000000001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100.5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40987.776631944442</v>
      </c>
      <c r="T108" s="8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102.47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219.5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130.76999999999998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154.57999999999998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41718.043032407411</v>
      </c>
      <c r="T114" s="8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103.34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140.44999999999999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40918.738935185189</v>
      </c>
      <c r="T117" s="8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113.66000000000001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100.5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113.04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104.56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0.02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0.04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0.28000000000000003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5.55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2.38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1.87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ROUNDUP($E131/$D131 * 100,2)</f>
        <v>0</v>
      </c>
      <c r="P131" t="e">
        <f t="shared" ref="P131:P194" si="13">ROUND($E131/$L131,2)</f>
        <v>#DIV/0!</v>
      </c>
      <c r="Q131" t="str">
        <f t="shared" ref="Q131:Q194" si="14">LEFT(N131,SEARCH("/",N131)-1)</f>
        <v>film &amp; video</v>
      </c>
      <c r="R131" t="str">
        <f t="shared" ref="R131:R194" si="15">RIGHT(N131, LEN(N131) - SEARCH("/",N131))</f>
        <v>science fiction</v>
      </c>
      <c r="S131" s="8">
        <f t="shared" ref="S131:S194" si="16">(J131/86400) + DATE(1970,1,1)</f>
        <v>41882.937303240738</v>
      </c>
      <c r="T131" s="8">
        <f t="shared" ref="T131:T194" si="17">(I131/86400) + 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41778.91541666667</v>
      </c>
      <c r="T132" s="8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9.57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3.15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10.78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0.34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42559.064143518517</v>
      </c>
      <c r="T145" s="8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7.52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0.57999999999999996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0.92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23.17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6.0000000000000005E-2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0.01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41875.077546296292</v>
      </c>
      <c r="T154" s="8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0.72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2.67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0.01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0.27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0.01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42171.913090277776</v>
      </c>
      <c r="T162" s="8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15.54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0.54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4.0699999999999994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0.01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6.49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33.419999999999995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6.9999999999999993E-2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0.42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0.01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ROUNDUP($E195/$D195 * 100,2)</f>
        <v>0</v>
      </c>
      <c r="P195" t="e">
        <f t="shared" ref="P195:P258" si="19">ROUND($E195/$L195,2)</f>
        <v>#DIV/0!</v>
      </c>
      <c r="Q195" t="str">
        <f t="shared" ref="Q195:Q258" si="20">LEFT(N195,SEARCH("/",N195)-1)</f>
        <v>film &amp; video</v>
      </c>
      <c r="R195" t="str">
        <f t="shared" ref="R195:R258" si="21">RIGHT(N195, LEN(N195) - SEARCH("/",N195))</f>
        <v>drama</v>
      </c>
      <c r="S195" s="8">
        <f t="shared" ref="S195:S258" si="22">(J195/86400) + DATE(1970,1,1)</f>
        <v>41911.934791666667</v>
      </c>
      <c r="T195" s="8">
        <f t="shared" ref="T195:T258" si="23">(I195/86400) + 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41.86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1.1200000000000001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26.200000000000003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41867.083368055552</v>
      </c>
      <c r="T202" s="8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58.47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50.73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15.22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42236.159918981481</v>
      </c>
      <c r="T213" s="8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0.02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0.01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55.699999999999996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11.95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0.87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42129.77721064815</v>
      </c>
      <c r="T232" s="8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42341.958923611106</v>
      </c>
      <c r="T233" s="8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42321.084479166668</v>
      </c>
      <c r="T238" s="8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0.34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42713.962500000001</v>
      </c>
      <c r="T240" s="8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107.64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112.64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113.47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102.60000000000001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113.76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103.72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305.45999999999998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101.34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105.59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125.58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</v>
      </c>
      <c r="T254" s="8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100.74000000000001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116.95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42263.952662037038</v>
      </c>
      <c r="T256" s="8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106.74000000000001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ROUNDUP($E259/$D259 * 100,2)</f>
        <v>106.73</v>
      </c>
      <c r="P259">
        <f t="shared" ref="P259:P322" si="25">ROUND($E259/$L259,2)</f>
        <v>66.7</v>
      </c>
      <c r="Q259" t="str">
        <f t="shared" ref="Q259:Q322" si="26">LEFT(N259,SEARCH("/",N259)-1)</f>
        <v>film &amp; video</v>
      </c>
      <c r="R259" t="str">
        <f t="shared" ref="R259:R322" si="27">RIGHT(N259, LEN(N259) - SEARCH("/",N259))</f>
        <v>documentary</v>
      </c>
      <c r="S259" s="8">
        <f t="shared" ref="S259:S322" si="28">(J259/86400) + DATE(1970,1,1)</f>
        <v>42479.626875000002</v>
      </c>
      <c r="T259" s="8">
        <f t="shared" ref="T259:T322" si="29">(I259/86400) + 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131.94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118.09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118.2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40267.245717592596</v>
      </c>
      <c r="T267" s="8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131.63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147.23999999999998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152.60999999999999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40637.86655092593</v>
      </c>
      <c r="T272" s="8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104.68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41612.100243055553</v>
      </c>
      <c r="T273" s="8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177.44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108.4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40967.081875000003</v>
      </c>
      <c r="T278" s="8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110.39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150.35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157.32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156.14999999999998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41744.590682870374</v>
      </c>
      <c r="T282" s="8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120.59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101.19000000000001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114.28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104.63000000000001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228.82999999999998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109.16000000000001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41313.816250000003</v>
      </c>
      <c r="T288" s="8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176.3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103.22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106.69000000000001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101.51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101.39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133.10999999999999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118.73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42089.728020833332</v>
      </c>
      <c r="T299" s="8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108.94000000000001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178.95999999999998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101.73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118.74000000000001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41032.071134259255</v>
      </c>
      <c r="T305" s="8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231.64999999999998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130.34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111.32000000000001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41282.944456018522</v>
      </c>
      <c r="T309" s="8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105.57000000000001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118.95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104.13000000000001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104.11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111.88000000000001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104.74000000000001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101.25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113.78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ROUNDUP($E323/$D323 * 100,2)</f>
        <v>102.67</v>
      </c>
      <c r="P323">
        <f t="shared" ref="P323:P386" si="31">ROUND($E323/$L323,2)</f>
        <v>106.62</v>
      </c>
      <c r="Q323" t="str">
        <f t="shared" ref="Q323:Q386" si="32">LEFT(N323,SEARCH("/",N323)-1)</f>
        <v>film &amp; video</v>
      </c>
      <c r="R323" t="str">
        <f t="shared" ref="R323:R386" si="33">RIGHT(N323, LEN(N323) - SEARCH("/",N323))</f>
        <v>documentary</v>
      </c>
      <c r="S323" s="8">
        <f t="shared" ref="S323:S386" si="34">(J323/86400) + DATE(1970,1,1)</f>
        <v>42647.446597222224</v>
      </c>
      <c r="T323" s="8">
        <f t="shared" ref="T323:T386" si="35">(I323/86400) + 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107.92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123.08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103.62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101.83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106.61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113.02000000000001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125.23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102.77000000000001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116.84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101.17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110.14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108.09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125.03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106.72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100.37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102.03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102.09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123.28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170.29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42261.500243055554</v>
      </c>
      <c r="T348" s="8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111.60000000000001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106.64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114.76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127.35000000000001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108.62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103.95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102.7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103.09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104.86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41935.070486111115</v>
      </c>
      <c r="T361" s="8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101.38000000000001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111.08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124.16000000000001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101.34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110.17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103.98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101.32000000000001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41019.793032407411</v>
      </c>
      <c r="T368" s="8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103.36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104.12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110.16000000000001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114.17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125.34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105.96000000000001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111.77000000000001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104.73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255.84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206.70999999999998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ROUNDUP($E387/$D387 * 100,2)</f>
        <v>105.99000000000001</v>
      </c>
      <c r="P387">
        <f t="shared" ref="P387:P450" si="37">ROUND($E387/$L387,2)</f>
        <v>111.8</v>
      </c>
      <c r="Q387" t="str">
        <f t="shared" ref="Q387:Q450" si="38">LEFT(N387,SEARCH("/",N387)-1)</f>
        <v>film &amp; video</v>
      </c>
      <c r="R387" t="str">
        <f t="shared" ref="R387:R450" si="39">RIGHT(N387, LEN(N387) - SEARCH("/",N387))</f>
        <v>documentary</v>
      </c>
      <c r="S387" s="8">
        <f t="shared" ref="S387:S450" si="40">(J387/86400) + DATE(1970,1,1)</f>
        <v>41934.584502314814</v>
      </c>
      <c r="T387" s="8">
        <f t="shared" ref="T387:T450" si="41">(I387/86400) + 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100.17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213.98999999999998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42549.076157407406</v>
      </c>
      <c r="T390" s="8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181.54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41674.063078703708</v>
      </c>
      <c r="T391" s="8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40865.042256944442</v>
      </c>
      <c r="T393" s="8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100.91000000000001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110.45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111.9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108.05000000000001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41082.564884259264</v>
      </c>
      <c r="T398" s="8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103.91000000000001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106.81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112.31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103.82000000000001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105.26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103.10000000000001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41646.628032407403</v>
      </c>
      <c r="T406" s="8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107.66000000000001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107.71000000000001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101.44000000000001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128.30000000000001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42113.981446759259</v>
      </c>
      <c r="T412" s="8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105.09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102.86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102.15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120.22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100.25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41360.970601851848</v>
      </c>
      <c r="T419" s="8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100.64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100.44000000000001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0.44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2.0099999999999998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1.08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41863.260381944448</v>
      </c>
      <c r="T424" s="8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0.77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6.8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0.02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1.33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42285.90902777778</v>
      </c>
      <c r="T429" s="8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5.64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42526.871331018519</v>
      </c>
      <c r="T433" s="8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42228.629884259259</v>
      </c>
      <c r="T435" s="8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0.01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9.3800000000000008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41919.761782407411</v>
      </c>
      <c r="T441" s="8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39.36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0.01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7.3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0.02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3.2899999999999996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ROUNDUP($E451/$D451 * 100,2)</f>
        <v>2.25</v>
      </c>
      <c r="P451">
        <f t="shared" ref="P451:P514" si="43">ROUND($E451/$L451,2)</f>
        <v>9</v>
      </c>
      <c r="Q451" t="str">
        <f t="shared" ref="Q451:Q514" si="44">LEFT(N451,SEARCH("/",N451)-1)</f>
        <v>film &amp; video</v>
      </c>
      <c r="R451" t="str">
        <f t="shared" ref="R451:R514" si="45">RIGHT(N451, LEN(N451) - SEARCH("/",N451))</f>
        <v>animation</v>
      </c>
      <c r="S451" s="8">
        <f t="shared" ref="S451:S514" si="46">(J451/86400) + DATE(1970,1,1)</f>
        <v>41534.568113425928</v>
      </c>
      <c r="T451" s="8">
        <f t="shared" ref="T451:T514" si="47">(I451/86400) + 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0.8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42107.703877314816</v>
      </c>
      <c r="T454" s="8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0.03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6.9999999999999993E-2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40971.002569444448</v>
      </c>
      <c r="T457" s="8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0.69000000000000006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41547.694456018522</v>
      </c>
      <c r="T458" s="8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6.9999999999999993E-2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</v>
      </c>
      <c r="T464" s="8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2.2799999999999998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9.9999999999999992E-2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</v>
      </c>
      <c r="T466" s="8">
        <f t="shared" si="47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26.96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21.580000000000002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41041.167627314819</v>
      </c>
      <c r="T470" s="8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11.9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17.630000000000003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0.04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2.2399999999999998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41465.500173611115</v>
      </c>
      <c r="T482" s="8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42447.896874999999</v>
      </c>
      <c r="T484" s="8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0.19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21.91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41381.505775462967</v>
      </c>
      <c r="T487" s="8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0.01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0.29000000000000004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41113.968576388885</v>
      </c>
      <c r="T492" s="8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42366.982627314814</v>
      </c>
      <c r="T493" s="8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42114.726134259261</v>
      </c>
      <c r="T495" s="8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0.16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0.01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0.67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4.5999999999999996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3.3099999999999996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40247.886006944442</v>
      </c>
      <c r="T502" s="8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1.76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1.37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0.44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0.14000000000000001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ROUNDUP($E515/$D515 * 100,2)</f>
        <v>13.93</v>
      </c>
      <c r="P515">
        <f t="shared" ref="P515:P578" si="49">ROUND($E515/$L515,2)</f>
        <v>102.38</v>
      </c>
      <c r="Q515" t="str">
        <f t="shared" ref="Q515:Q578" si="50">LEFT(N515,SEARCH("/",N515)-1)</f>
        <v>film &amp; video</v>
      </c>
      <c r="R515" t="str">
        <f t="shared" ref="R515:R578" si="51">RIGHT(N515, LEN(N515) - SEARCH("/",N515))</f>
        <v>animation</v>
      </c>
      <c r="S515" s="8">
        <f t="shared" ref="S515:S578" si="52">(J515/86400) + DATE(1970,1,1)</f>
        <v>42552.653993055559</v>
      </c>
      <c r="T515" s="8">
        <f t="shared" ref="T515:T578" si="53">(I515/86400) + 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3.34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25.42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1.37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22.89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41218.391446759255</v>
      </c>
      <c r="T521" s="8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114.67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108.68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115.66000000000001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130.41999999999999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107.79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104.67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102.5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42711.54519675926</v>
      </c>
      <c r="T537" s="8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118.26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42179.344988425924</v>
      </c>
      <c r="T538" s="8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100.65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0.01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0.56000000000000005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0.01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0.32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27.39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0.09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0.5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36.589999999999996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0.92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0.03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0.02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0.37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42692.389062499999</v>
      </c>
      <c r="T564" s="8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9.9999999999999992E-2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0.01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</v>
      </c>
      <c r="T567" s="8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0.17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42388.798252314809</v>
      </c>
      <c r="T572" s="8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42282.716296296298</v>
      </c>
      <c r="T574" s="8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0.39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0.72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0.01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ROUNDUP($E579/$D579 * 100,2)</f>
        <v>0.2</v>
      </c>
      <c r="P579">
        <f t="shared" ref="P579:P642" si="55">ROUND($E579/$L579,2)</f>
        <v>10</v>
      </c>
      <c r="Q579" t="str">
        <f t="shared" ref="Q579:Q642" si="56">LEFT(N579,SEARCH("/",N579)-1)</f>
        <v>technology</v>
      </c>
      <c r="R579" t="str">
        <f t="shared" ref="R579:R642" si="57">RIGHT(N579, LEN(N579) - SEARCH("/",N579))</f>
        <v>web</v>
      </c>
      <c r="S579" s="8">
        <f t="shared" ref="S579:S642" si="58">(J579/86400) + DATE(1970,1,1)</f>
        <v>42450.589143518519</v>
      </c>
      <c r="T579" s="8">
        <f t="shared" ref="T579:T642" si="59">(I579/86400) + 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0.02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1.46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0.04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0.02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0.56000000000000005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3.3499999999999996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42631.769513888888</v>
      </c>
      <c r="T590" s="8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0.02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6.9999999999999993E-2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3.34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0.11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42083.069884259261</v>
      </c>
      <c r="T597" s="8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0.27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6.9999999999999993E-2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42194.357731481483</v>
      </c>
      <c r="T607" s="8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0.98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0.65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42585.031782407408</v>
      </c>
      <c r="T614" s="8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21.37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42761.376238425924</v>
      </c>
      <c r="T618" s="8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0.01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1.05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5.6899999999999995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0.18000000000000002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0.09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42507.299328703702</v>
      </c>
      <c r="T635" s="8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0.01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0.01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0.01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144.29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42683.420312499999</v>
      </c>
      <c r="T642" s="8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ROUNDUP($E643/$D643 * 100,2)</f>
        <v>119.17</v>
      </c>
      <c r="P643">
        <f t="shared" ref="P643:P706" si="61">ROUND($E643/$L643,2)</f>
        <v>151.32</v>
      </c>
      <c r="Q643" t="str">
        <f t="shared" ref="Q643:Q706" si="62">LEFT(N643,SEARCH("/",N643)-1)</f>
        <v>technology</v>
      </c>
      <c r="R643" t="str">
        <f t="shared" ref="R643:R706" si="63">RIGHT(N643, LEN(N643) - SEARCH("/",N643))</f>
        <v>wearables</v>
      </c>
      <c r="S643" s="8">
        <f t="shared" ref="S643:S706" si="64">(J643/86400) + DATE(1970,1,1)</f>
        <v>42199.57</v>
      </c>
      <c r="T643" s="8">
        <f t="shared" ref="T643:T706" si="65">(I643/86400) + 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1460.49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105.81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300.12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131.88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126.83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100.53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100.47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141.44999999999999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267.3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146.88999999999999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125.7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104.47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100.57000000000001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3.0599999999999996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7.54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0.01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41838.832152777773</v>
      </c>
      <c r="T668" s="8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4.5599999999999996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21.51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29.28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39.43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21.630000000000003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0.21000000000000002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1.48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</v>
      </c>
      <c r="T678" s="8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25.59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3.8299999999999996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15.49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25.92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0.11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0.86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7.49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57.65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6.53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35.339999999999996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0.4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0.01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46.38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41866.931076388893</v>
      </c>
      <c r="T700" s="8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82.43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2.69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30.82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0.88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ROUNDUP($E707/$D707 * 100,2)</f>
        <v>0.98</v>
      </c>
      <c r="P707">
        <f t="shared" ref="P707:P770" si="67">ROUND($E707/$L707,2)</f>
        <v>195.4</v>
      </c>
      <c r="Q707" t="str">
        <f t="shared" ref="Q707:Q770" si="68">LEFT(N707,SEARCH("/",N707)-1)</f>
        <v>technology</v>
      </c>
      <c r="R707" t="str">
        <f t="shared" ref="R707:R770" si="69">RIGHT(N707, LEN(N707) - SEARCH("/",N707))</f>
        <v>wearables</v>
      </c>
      <c r="S707" s="8">
        <f t="shared" ref="S707:S770" si="70">(J707/86400) + DATE(1970,1,1)</f>
        <v>42726.491643518515</v>
      </c>
      <c r="T707" s="8">
        <f t="shared" ref="T707:T770" si="71">(I707/86400) + 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78.930000000000007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22.1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0.41000000000000003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33.799999999999997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0.22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42384.680925925924</v>
      </c>
      <c r="T714" s="8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0.8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5.0599999999999996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10.220000000000001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0.31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41857.854189814811</v>
      </c>
      <c r="T719" s="8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1.3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143.94999999999999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122.11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132.03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</v>
      </c>
      <c r="T725" s="8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105.48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155.51999999999998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41247.020243055558</v>
      </c>
      <c r="T729" s="8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105.57000000000001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125.53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114.41000000000001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315.14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122.4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106.74000000000001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41943.604097222225</v>
      </c>
      <c r="T740" s="8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158.34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102.26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110.72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179.1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111.09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100.05000000000001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102.59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101.91000000000001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117.72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0.12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41471.446851851855</v>
      </c>
      <c r="T765" s="8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36.019999999999996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ROUNDUP($E771/$D771 * 100,2)</f>
        <v>41.4</v>
      </c>
      <c r="P771">
        <f t="shared" ref="P771:P834" si="73">ROUND($E771/$L771,2)</f>
        <v>31.85</v>
      </c>
      <c r="Q771" t="str">
        <f t="shared" ref="Q771:Q834" si="74">LEFT(N771,SEARCH("/",N771)-1)</f>
        <v>publishing</v>
      </c>
      <c r="R771" t="str">
        <f t="shared" ref="R771:R834" si="75">RIGHT(N771, LEN(N771) - SEARCH("/",N771))</f>
        <v>fiction</v>
      </c>
      <c r="S771" s="8">
        <f t="shared" ref="S771:S834" si="76">(J771/86400) + DATE(1970,1,1)</f>
        <v>41604.996458333335</v>
      </c>
      <c r="T771" s="8">
        <f t="shared" ref="T771:T834" si="77">(I771/86400) + 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</v>
      </c>
      <c r="T772" s="8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0.03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3.34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0.86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42100.735937500001</v>
      </c>
      <c r="T775" s="8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70.2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2.67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133.16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41403.000856481478</v>
      </c>
      <c r="T783" s="8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148.13999999999999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102.5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180.63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41303.593923611115</v>
      </c>
      <c r="T787" s="8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142.80000000000001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114.17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203.51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109.42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41277.186111111107</v>
      </c>
      <c r="T791" s="8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144.38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103.87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100.45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</v>
      </c>
      <c r="T794" s="8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102.78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105.32000000000001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111.79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107.54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114.89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152.13999999999999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111.53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101.34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41123.022268518514</v>
      </c>
      <c r="T804" s="8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123.27000000000001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40730.105624999997</v>
      </c>
      <c r="T806" s="8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104.44000000000001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105.13000000000001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103.78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151.84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115.13000000000001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137.12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155.72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108.75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119.17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134.38999999999999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100.44000000000001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101.46000000000001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103.34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41073.050717592589</v>
      </c>
      <c r="T830" s="8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107.84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ROUNDUP($E835/$D835 * 100,2)</f>
        <v>101.67</v>
      </c>
      <c r="P835">
        <f t="shared" ref="P835:P898" si="79">ROUND($E835/$L835,2)</f>
        <v>148.78</v>
      </c>
      <c r="Q835" t="str">
        <f t="shared" ref="Q835:Q898" si="80">LEFT(N835,SEARCH("/",N835)-1)</f>
        <v>music</v>
      </c>
      <c r="R835" t="str">
        <f t="shared" ref="R835:R898" si="81">RIGHT(N835, LEN(N835) - SEARCH("/",N835))</f>
        <v>rock</v>
      </c>
      <c r="S835" s="8">
        <f t="shared" ref="S835:S898" si="82">(J835/86400) + DATE(1970,1,1)</f>
        <v>41718.878182870372</v>
      </c>
      <c r="T835" s="8">
        <f t="shared" ref="T835:T898" si="83">(I835/86400) + 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131.01999999999998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100.94000000000001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116.62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120.42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41923.838692129633</v>
      </c>
      <c r="T843" s="8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</v>
      </c>
      <c r="T844" s="8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267.14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120.39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122.01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42165.798333333332</v>
      </c>
      <c r="T849" s="8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155.17999999999998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104.98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118.23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103.45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42545.125196759254</v>
      </c>
      <c r="T857" s="8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144.01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104.68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18.150000000000002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0.34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41.54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2.0499999999999998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41230.773113425923</v>
      </c>
      <c r="T867" s="8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18.290000000000003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0.12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41342.845567129625</v>
      </c>
      <c r="T871" s="8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5.42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0.82000000000000006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1.29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41184.167129629626</v>
      </c>
      <c r="T875" s="8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40.799999999999997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41597.788888888885</v>
      </c>
      <c r="T879" s="8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30.67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2.9899999999999998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20.14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40981.802615740744</v>
      </c>
      <c r="T886" s="8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9.4499999999999993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4.17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</v>
      </c>
      <c r="T896" s="8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2.44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42218.872986111106</v>
      </c>
      <c r="T898" s="8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ROUNDUP($E899/$D899 * 100,2)</f>
        <v>0</v>
      </c>
      <c r="P899" t="e">
        <f t="shared" ref="P899:P962" si="85">ROUND($E899/$L899,2)</f>
        <v>#DIV/0!</v>
      </c>
      <c r="Q899" t="str">
        <f t="shared" ref="Q899:Q962" si="86">LEFT(N899,SEARCH("/",N899)-1)</f>
        <v>music</v>
      </c>
      <c r="R899" t="str">
        <f t="shared" ref="R899:R962" si="87">RIGHT(N899, LEN(N899) - SEARCH("/",N899))</f>
        <v>indie rock</v>
      </c>
      <c r="S899" s="8">
        <f t="shared" ref="S899:S962" si="88">(J899/86400) + DATE(1970,1,1)</f>
        <v>41211.688750000001</v>
      </c>
      <c r="T899" s="8">
        <f t="shared" ref="T899:T962" si="89">(I899/86400) + 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37.339999999999996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0.31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3.0199999999999996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22.37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0.86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6.6099999999999994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41116.763275462959</v>
      </c>
      <c r="T916" s="8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5.77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5.0299999999999994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41562.671550925923</v>
      </c>
      <c r="T922" s="8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40847.171018518522</v>
      </c>
      <c r="T923" s="8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21.040000000000003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2.2000000000000002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41288.942928240736</v>
      </c>
      <c r="T926" s="8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10.87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38.339999999999996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14.54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41711.169085648144</v>
      </c>
      <c r="T935" s="8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1.43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1.1499999999999999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0.36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17.16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2.3299999999999996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8.91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42382.843287037038</v>
      </c>
      <c r="T944" s="8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9.64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2.4899999999999998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42732.872986111106</v>
      </c>
      <c r="T947" s="8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1.91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1.37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42480.653611111113</v>
      </c>
      <c r="T953" s="8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39.949999999999996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43.41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5.67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1.73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1.95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11.33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46.11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ROUNDUP($E963/$D963 * 100,2)</f>
        <v>42.19</v>
      </c>
      <c r="P963">
        <f t="shared" ref="P963:P1026" si="91">ROUND($E963/$L963,2)</f>
        <v>364.35</v>
      </c>
      <c r="Q963" t="str">
        <f t="shared" ref="Q963:Q1026" si="92">LEFT(N963,SEARCH("/",N963)-1)</f>
        <v>technology</v>
      </c>
      <c r="R963" t="str">
        <f t="shared" ref="R963:R1026" si="93">RIGHT(N963, LEN(N963) - SEARCH("/",N963))</f>
        <v>wearables</v>
      </c>
      <c r="S963" s="8">
        <f t="shared" ref="S963:S1026" si="94">(J963/86400) + DATE(1970,1,1)</f>
        <v>42740.693692129629</v>
      </c>
      <c r="T963" s="8">
        <f t="shared" ref="T963:T1026" si="95">(I963/86400) + 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1.08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0.8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1.2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14.8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17.809999999999999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1.33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46.669999999999995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34.629999999999995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2.0599999999999996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0.56000000000000005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2.61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1.93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33.669999999999995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56.269999999999996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82.820000000000007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42506.416990740741</v>
      </c>
      <c r="T981" s="8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0.02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0.02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29.51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42574.667650462958</v>
      </c>
      <c r="T985" s="8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6.3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0.11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0.47000000000000003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25.09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2.34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1.6300000000000001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58.559999999999995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7.79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2.2199999999999998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</v>
      </c>
      <c r="T1002" s="8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29.610000000000003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16.060000000000002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82.210000000000008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75.06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42276.624803240746</v>
      </c>
      <c r="T1007" s="8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0.27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0.2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0.38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21535.03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34.53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30.6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2.8499999999999996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22.880000000000003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3.11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47.339999999999996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205.54999999999998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351.81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42111.646724537037</v>
      </c>
      <c r="T1024" s="8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118.64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ROUNDUP($E1027/$D1027 * 100,2)</f>
        <v>109.93</v>
      </c>
      <c r="P1027">
        <f t="shared" ref="P1027:P1090" si="97">ROUND($E1027/$L1027,2)</f>
        <v>71.849999999999994</v>
      </c>
      <c r="Q1027" t="str">
        <f t="shared" ref="Q1027:Q1090" si="98">LEFT(N1027,SEARCH("/",N1027)-1)</f>
        <v>music</v>
      </c>
      <c r="R1027" t="str">
        <f t="shared" ref="R1027:R1090" si="99">RIGHT(N1027, LEN(N1027) - SEARCH("/",N1027))</f>
        <v>electronic music</v>
      </c>
      <c r="S1027" s="8">
        <f t="shared" ref="S1027:S1090" si="100">(J1027/86400) + DATE(1970,1,1)</f>
        <v>42049.833761574075</v>
      </c>
      <c r="T1027" s="8">
        <f t="shared" ref="T1027:T1090" si="101">(I1027/86400) + 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100.01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103.10000000000001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111.76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342.1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108.5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102.87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42688.732407407406</v>
      </c>
      <c r="T1035" s="8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130.01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107.66000000000001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112.37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145.34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</v>
      </c>
      <c r="T1043" s="8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1.54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8.5399999999999991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0.09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2.66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41844.874421296292</v>
      </c>
      <c r="T1047" s="8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41918.818460648152</v>
      </c>
      <c r="T1049" s="8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42678.871331018519</v>
      </c>
      <c r="T1059" s="8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95.48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8.98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3.3699999999999997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41445.962754629625</v>
      </c>
      <c r="T1068" s="8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42440.371111111112</v>
      </c>
      <c r="T1070" s="8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38.64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6.9999999999999993E-2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1.34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6.31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62.769999999999996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29.380000000000003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2.61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42479.566388888888</v>
      </c>
      <c r="T1081" s="8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9.11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0.02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0.56000000000000005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41101.906111111108</v>
      </c>
      <c r="T1084" s="8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0.09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41775.713969907403</v>
      </c>
      <c r="T1089" s="8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14.19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ROUNDUP($E1091/$D1091 * 100,2)</f>
        <v>7.83</v>
      </c>
      <c r="P1091">
        <f t="shared" ref="P1091:P1154" si="103">ROUND($E1091/$L1091,2)</f>
        <v>23.96</v>
      </c>
      <c r="Q1091" t="str">
        <f t="shared" ref="Q1091:Q1154" si="104">LEFT(N1091,SEARCH("/",N1091)-1)</f>
        <v>games</v>
      </c>
      <c r="R1091" t="str">
        <f t="shared" ref="R1091:R1154" si="105">RIGHT(N1091, LEN(N1091) - SEARCH("/",N1091))</f>
        <v>video games</v>
      </c>
      <c r="S1091" s="8">
        <f t="shared" ref="S1091:S1154" si="106">(J1091/86400) + DATE(1970,1,1)</f>
        <v>42151.189525462964</v>
      </c>
      <c r="T1091" s="8">
        <f t="shared" ref="T1091:T1154" si="107">(I1091/86400) + 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0.04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14.09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18.310000000000002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40795.71334490741</v>
      </c>
      <c r="T1096" s="8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5.04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17.940000000000001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0.05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7.22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0.05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5.3199999999999994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4.96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0.16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0.45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42347.203587962962</v>
      </c>
      <c r="T1113" s="8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35.54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0.17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0.14000000000000001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0.04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41009.847314814819</v>
      </c>
      <c r="T1118" s="8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2.4299999999999997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0.24000000000000002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0.02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0.48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42535.327476851853</v>
      </c>
      <c r="T1128" s="8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1.68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0.11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0.67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0.01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42558.98951388889</v>
      </c>
      <c r="T1137" s="8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6.45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42327.671631944446</v>
      </c>
      <c r="T1138" s="8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0.36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6.9999999999999993E-2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41975.34752314815</v>
      </c>
      <c r="T1141" s="8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42022.006099537037</v>
      </c>
      <c r="T1144" s="8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0.42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</v>
      </c>
      <c r="T1147" s="8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8.84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0.49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42224.102581018524</v>
      </c>
      <c r="T1153" s="8">
        <f t="shared" si="107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5.7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ROUNDUP($E1155/$D1155 * 100,2)</f>
        <v>0.63</v>
      </c>
      <c r="P1155">
        <f t="shared" ref="P1155:P1218" si="109">ROUND($E1155/$L1155,2)</f>
        <v>50</v>
      </c>
      <c r="Q1155" t="str">
        <f t="shared" ref="Q1155:Q1218" si="110">LEFT(N1155,SEARCH("/",N1155)-1)</f>
        <v>food</v>
      </c>
      <c r="R1155" t="str">
        <f t="shared" ref="R1155:R1218" si="111">RIGHT(N1155, LEN(N1155) - SEARCH("/",N1155))</f>
        <v>food trucks</v>
      </c>
      <c r="S1155" s="8">
        <f t="shared" ref="S1155:S1218" si="112">(J1155/86400) + DATE(1970,1,1)</f>
        <v>42143.714178240742</v>
      </c>
      <c r="T1155" s="8">
        <f t="shared" ref="T1155:T1218" si="113">(I1155/86400) + 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0.76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0.47000000000000003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6.0000000000000005E-2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41792.214467592596</v>
      </c>
      <c r="T1167" s="8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19.14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1.64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5.67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0.17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41841.682314814811</v>
      </c>
      <c r="T1174" s="8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0.03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5.91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2.9299999999999997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0.01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0.01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5.34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0.01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104.94000000000001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106.74000000000001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104.13000000000001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160.55000000000001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109.08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103.96000000000001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42409.776076388887</v>
      </c>
      <c r="T1195" s="8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269.92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253.29999999999998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260.60000000000002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101.32000000000001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125.61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102.44000000000001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199.25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42152.288819444446</v>
      </c>
      <c r="T1204" s="8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102.46000000000001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102.95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100.87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42772.776076388887</v>
      </c>
      <c r="T1208" s="8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104.17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155.30000000000001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254.32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102.24000000000001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786.09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145.69999999999999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ROUNDUP($E1219/$D1219 * 100,2)</f>
        <v>102.6</v>
      </c>
      <c r="P1219">
        <f t="shared" ref="P1219:P1282" si="115">ROUND($E1219/$L1219,2)</f>
        <v>148.57</v>
      </c>
      <c r="Q1219" t="str">
        <f t="shared" ref="Q1219:Q1282" si="116">LEFT(N1219,SEARCH("/",N1219)-1)</f>
        <v>photography</v>
      </c>
      <c r="R1219" t="str">
        <f t="shared" ref="R1219:R1282" si="117">RIGHT(N1219, LEN(N1219) - SEARCH("/",N1219))</f>
        <v>photobooks</v>
      </c>
      <c r="S1219" s="8">
        <f t="shared" ref="S1219:S1282" si="118">(J1219/86400) + DATE(1970,1,1)</f>
        <v>42535.809490740736</v>
      </c>
      <c r="T1219" s="8">
        <f t="shared" ref="T1219:T1282" si="119">(I1219/86400) + 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172.28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159.16999999999999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42633.461956018524</v>
      </c>
      <c r="T1221" s="8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103.77000000000001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111.41000000000001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280.38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7.0699999999999994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4.4000000000000004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3.88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29.3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41506.848032407404</v>
      </c>
      <c r="T1234" s="8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2.7899999999999996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3.0199999999999996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50.74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0.55000000000000004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14.1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41355.825497685189</v>
      </c>
      <c r="T1246" s="8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120.25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41774.59993055556</v>
      </c>
      <c r="T1247" s="8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41067.740868055553</v>
      </c>
      <c r="T1251" s="8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200.16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137.66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198.85999999999999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202.37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117.97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40921.919340277775</v>
      </c>
      <c r="T1258" s="8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294.73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213.14999999999998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113.67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125.42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166.47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119.15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100.48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108.65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42445.823055555556</v>
      </c>
      <c r="T1271" s="8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</v>
      </c>
      <c r="T1272" s="8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103.5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154.97999999999999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162.14999999999998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104.43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106.13000000000001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154.94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110.78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110.92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ROUNDUP($E1283/$D1283 * 100,2)</f>
        <v>110.72</v>
      </c>
      <c r="P1283">
        <f t="shared" ref="P1283:P1346" si="121">ROUND($E1283/$L1283,2)</f>
        <v>104.73</v>
      </c>
      <c r="Q1283" t="str">
        <f t="shared" ref="Q1283:Q1346" si="122">LEFT(N1283,SEARCH("/",N1283)-1)</f>
        <v>music</v>
      </c>
      <c r="R1283" t="str">
        <f t="shared" ref="R1283:R1346" si="123">RIGHT(N1283, LEN(N1283) - SEARCH("/",N1283))</f>
        <v>rock</v>
      </c>
      <c r="S1283" s="8">
        <f t="shared" ref="S1283:S1346" si="124">(J1283/86400) + DATE(1970,1,1)</f>
        <v>41463.743472222224</v>
      </c>
      <c r="T1283" s="8">
        <f t="shared" ref="T1283:T1346" si="125">(I1283/86400) + 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123.62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41586.475173611107</v>
      </c>
      <c r="T1284" s="8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101.65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108.34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100.45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125.07000000000001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42709.134780092594</v>
      </c>
      <c r="T1291" s="8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108.58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145.69999999999999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102.24000000000001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141.17999999999998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109.53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42458.680925925924</v>
      </c>
      <c r="T1300" s="8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130.26999999999998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39.629999999999995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25.98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42387.503229166672</v>
      </c>
      <c r="T1309" s="8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32.03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31.12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1.1300000000000001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40.409999999999997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0.01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42393.961909722224</v>
      </c>
      <c r="T1318" s="8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5.74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15.33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15.11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0.31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2.4300000000000002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41974.791990740741</v>
      </c>
      <c r="T1328" s="8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3.5599999999999996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2.34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0.82000000000000006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22.5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1.37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10.76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19.760000000000002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3.3099999999999996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6.64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42172.816423611112</v>
      </c>
      <c r="T1344" s="8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102.30000000000001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377.74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ROUNDUP($E1347/$D1347 * 100,2)</f>
        <v>125</v>
      </c>
      <c r="P1347">
        <f t="shared" ref="P1347:P1410" si="127">ROUND($E1347/$L1347,2)</f>
        <v>53.57</v>
      </c>
      <c r="Q1347" t="str">
        <f t="shared" ref="Q1347:Q1410" si="128">LEFT(N1347,SEARCH("/",N1347)-1)</f>
        <v>publishing</v>
      </c>
      <c r="R1347" t="str">
        <f t="shared" ref="R1347:R1410" si="129">RIGHT(N1347, LEN(N1347) - SEARCH("/",N1347))</f>
        <v>nonfiction</v>
      </c>
      <c r="S1347" s="8">
        <f t="shared" ref="S1347:S1410" si="130">(J1347/86400) + DATE(1970,1,1)</f>
        <v>41799.814340277779</v>
      </c>
      <c r="T1347" s="8">
        <f t="shared" ref="T1347:T1410" si="131">(I1347/86400) + 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147.32999999999998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101.88000000000001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41963.506168981483</v>
      </c>
      <c r="T1350" s="8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101.27000000000001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122.68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182.82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41430.038888888885</v>
      </c>
      <c r="T1358" s="8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125.3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111.67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125.99000000000001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118.65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41951.6956712963</v>
      </c>
      <c r="T1366" s="8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100.27000000000001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126.49000000000001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105.35000000000001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103.67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107.09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189.47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171.32999999999998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252.48999999999998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116.16000000000001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42568.759375000001</v>
      </c>
      <c r="T1380" s="8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42130.491620370369</v>
      </c>
      <c r="T1381" s="8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104.37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212.41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124.09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110.41000000000001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136.63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134.81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109.11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42087.803310185191</v>
      </c>
      <c r="T1392" s="8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122.14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111.89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109.69000000000001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126.15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167.42999999999998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102.58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1.67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ROUNDUP($E1411/$D1411 * 100,2)</f>
        <v>0</v>
      </c>
      <c r="P1411" t="e">
        <f t="shared" ref="P1411:P1474" si="133">ROUND($E1411/$L1411,2)</f>
        <v>#DIV/0!</v>
      </c>
      <c r="Q1411" t="str">
        <f t="shared" ref="Q1411:Q1474" si="134">LEFT(N1411,SEARCH("/",N1411)-1)</f>
        <v>publishing</v>
      </c>
      <c r="R1411" t="str">
        <f t="shared" ref="R1411:R1474" si="135">RIGHT(N1411, LEN(N1411) - SEARCH("/",N1411))</f>
        <v>translations</v>
      </c>
      <c r="S1411" s="8">
        <f t="shared" ref="S1411:S1474" si="136">(J1411/86400) + DATE(1970,1,1)</f>
        <v>41945.133506944447</v>
      </c>
      <c r="T1411" s="8">
        <f t="shared" ref="T1411:T1474" si="137">(I1411/86400) + 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0.02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0.24000000000000002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4.58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18.190000000000001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7.0699999999999994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0.11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0.34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42074.060671296298</v>
      </c>
      <c r="T1431" s="8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41961.813518518524</v>
      </c>
      <c r="T1432" s="8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31.950000000000003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6.71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9.99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6.6099999999999994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42040.829872685186</v>
      </c>
      <c r="T1441" s="8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0.01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1.1300000000000001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0.02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0.01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0.02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0.86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101.25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108.52000000000001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147.66999999999999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456.42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107.88000000000001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102.37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40646.014456018514</v>
      </c>
      <c r="T1470" s="8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108.43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125.14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103.85000000000001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138.70999999999998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ROUNDUP($E1475/$D1475 * 100,2)</f>
        <v>120.52000000000001</v>
      </c>
      <c r="P1475">
        <f t="shared" ref="P1475:P1538" si="139">ROUND($E1475/$L1475,2)</f>
        <v>38.46</v>
      </c>
      <c r="Q1475" t="str">
        <f t="shared" ref="Q1475:Q1538" si="140">LEFT(N1475,SEARCH("/",N1475)-1)</f>
        <v>publishing</v>
      </c>
      <c r="R1475" t="str">
        <f t="shared" ref="R1475:R1538" si="141">RIGHT(N1475, LEN(N1475) - SEARCH("/",N1475))</f>
        <v>radio &amp; podcasts</v>
      </c>
      <c r="S1475" s="8">
        <f t="shared" ref="S1475:S1538" si="142">(J1475/86400) + DATE(1970,1,1)</f>
        <v>40939.979618055557</v>
      </c>
      <c r="T1475" s="8">
        <f t="shared" ref="T1475:T1538" si="143">(I1475/86400) + 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112.27000000000001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41500.72791666667</v>
      </c>
      <c r="T1476" s="8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188.67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661.56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1181.6199999999999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137.38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117.05000000000001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41136.858055555553</v>
      </c>
      <c r="T1484" s="8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0.72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2.2399999999999998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30.87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8.34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41411.866608796292</v>
      </c>
      <c r="T1495" s="8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0.01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25.040000000000003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166.34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101.45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107.9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277.94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103.59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40254.450335648144</v>
      </c>
      <c r="T1509" s="8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110.77000000000001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123.65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101.04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41809.385162037041</v>
      </c>
      <c r="T1512" s="8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111.80000000000001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558.78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150.01999999999998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106.48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157.19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108.66000000000001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205.37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103.37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103.48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106.82000000000001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138.97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124.85000000000001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174.01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120.33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110.45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281.57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100.68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134.82999999999998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</v>
      </c>
      <c r="T1532" s="8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175.95999999999998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145.13999999999999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417.74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42221.674328703702</v>
      </c>
      <c r="T1536" s="8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132.42999999999998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250.31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ROUNDUP($E1539/$D1539 * 100,2)</f>
        <v>179.9</v>
      </c>
      <c r="P1539">
        <f t="shared" ref="P1539:P1602" si="145">ROUND($E1539/$L1539,2)</f>
        <v>96.38</v>
      </c>
      <c r="Q1539" t="str">
        <f t="shared" ref="Q1539:Q1602" si="146">LEFT(N1539,SEARCH("/",N1539)-1)</f>
        <v>photography</v>
      </c>
      <c r="R1539" t="str">
        <f t="shared" ref="R1539:R1602" si="147">RIGHT(N1539, LEN(N1539) - SEARCH("/",N1539))</f>
        <v>photobooks</v>
      </c>
      <c r="S1539" s="8">
        <f t="shared" ref="S1539:S1602" si="148">(J1539/86400) + DATE(1970,1,1)</f>
        <v>42552.315127314811</v>
      </c>
      <c r="T1539" s="8">
        <f t="shared" ref="T1539:T1602" si="149">(I1539/86400) + 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102.63000000000001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135.98999999999998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42705.91920138889</v>
      </c>
      <c r="T1541" s="8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117.87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0.04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0.45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0.04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8.58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13.47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45.14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4.67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0.34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42108.053229166668</v>
      </c>
      <c r="T1561" s="8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4.12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41671.93686342593</v>
      </c>
      <c r="T1569" s="8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0.67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42144.769479166665</v>
      </c>
      <c r="T1573" s="8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2.48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41799.524259259255</v>
      </c>
      <c r="T1577" s="8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0.55000000000000004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41054.847777777773</v>
      </c>
      <c r="T1579" s="8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0.85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40990.050069444442</v>
      </c>
      <c r="T1582" s="8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0.08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42069.104421296295</v>
      </c>
      <c r="T1588" s="8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0.02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29.23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0.02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0.28000000000000003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2.3099999999999996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41791.057314814811</v>
      </c>
      <c r="T1602" s="8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ROUNDUP($E1603/$D1603 * 100,2)</f>
        <v>108.25</v>
      </c>
      <c r="P1603">
        <f t="shared" ref="P1603:P1666" si="151">ROUND($E1603/$L1603,2)</f>
        <v>48.33</v>
      </c>
      <c r="Q1603" t="str">
        <f t="shared" ref="Q1603:Q1666" si="152">LEFT(N1603,SEARCH("/",N1603)-1)</f>
        <v>music</v>
      </c>
      <c r="R1603" t="str">
        <f t="shared" ref="R1603:R1666" si="153">RIGHT(N1603, LEN(N1603) - SEARCH("/",N1603))</f>
        <v>rock</v>
      </c>
      <c r="S1603" s="8">
        <f t="shared" ref="S1603:S1666" si="154">(J1603/86400) + DATE(1970,1,1)</f>
        <v>40638.092974537038</v>
      </c>
      <c r="T1603" s="8">
        <f t="shared" ref="T1603:T1666" si="155">(I1603/86400) + 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100.17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100.04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122.11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100.7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118.34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125.13000000000001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101.5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102.7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41794.981122685189</v>
      </c>
      <c r="T1616" s="8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114.13000000000001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145.85999999999999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105.07000000000001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133.34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41876.186180555553</v>
      </c>
      <c r="T1621" s="8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101.73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41950.294837962967</v>
      </c>
      <c r="T1624" s="8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101.07000000000001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155.34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101.19000000000001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41579.847997685181</v>
      </c>
      <c r="T1628" s="8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100.93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103.67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101.63000000000001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40750.340902777782</v>
      </c>
      <c r="T1634" s="8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100.5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125.3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103.56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41521.617361111115</v>
      </c>
      <c r="T1647" s="8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104.72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125.27000000000001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100.59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100.67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174.23999999999998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119.91000000000001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142.87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100.34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104.94000000000001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132.23999999999998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112.8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102.51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102.64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122.41000000000001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40939.761782407411</v>
      </c>
      <c r="T1666" s="8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ROUNDUP($E1667/$D1667 * 100,2)</f>
        <v>119.46000000000001</v>
      </c>
      <c r="P1667">
        <f t="shared" ref="P1667:P1730" si="157">ROUND($E1667/$L1667,2)</f>
        <v>44.96</v>
      </c>
      <c r="Q1667" t="str">
        <f t="shared" ref="Q1667:Q1730" si="158">LEFT(N1667,SEARCH("/",N1667)-1)</f>
        <v>music</v>
      </c>
      <c r="R1667" t="str">
        <f t="shared" ref="R1667:R1730" si="159">RIGHT(N1667, LEN(N1667) - SEARCH("/",N1667))</f>
        <v>pop</v>
      </c>
      <c r="S1667" s="8">
        <f t="shared" ref="S1667:S1730" si="160">(J1667/86400) + DATE(1970,1,1)</f>
        <v>40564.649456018517</v>
      </c>
      <c r="T1667" s="8">
        <f t="shared" ref="T1667:T1730" si="161">(I1667/86400) + 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126.86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102.64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40845.149756944447</v>
      </c>
      <c r="T1670" s="8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40313.930543981478</v>
      </c>
      <c r="T1672" s="8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100.68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112.95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128.1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137.41999999999999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115.34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40973.726238425923</v>
      </c>
      <c r="T1678" s="8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111.67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118.4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101.43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21.720000000000002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109.13000000000001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102.86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33.479999999999997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42795.701481481483</v>
      </c>
      <c r="T1693" s="8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9.34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11.709999999999999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20.21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42805.032962962963</v>
      </c>
      <c r="T1699" s="8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0.2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0.01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42187.281678240739</v>
      </c>
      <c r="T1705" s="8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65.099999999999994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4.8599999999999994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41841.563819444447</v>
      </c>
      <c r="T1711" s="8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0.68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42341.591296296298</v>
      </c>
      <c r="T1712" s="8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7.87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42460.981921296298</v>
      </c>
      <c r="T1719" s="8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0.22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0.88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5.63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0.04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0.59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10.19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33.79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0.04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42044.927974537037</v>
      </c>
      <c r="T1729" s="8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ROUNDUP($E1731/$D1731 * 100,2)</f>
        <v>0</v>
      </c>
      <c r="P1731" t="e">
        <f t="shared" ref="P1731:P1794" si="163">ROUND($E1731/$L1731,2)</f>
        <v>#DIV/0!</v>
      </c>
      <c r="Q1731" t="str">
        <f t="shared" ref="Q1731:Q1794" si="164">LEFT(N1731,SEARCH("/",N1731)-1)</f>
        <v>music</v>
      </c>
      <c r="R1731" t="str">
        <f t="shared" ref="R1731:R1794" si="165">RIGHT(N1731, LEN(N1731) - SEARCH("/",N1731))</f>
        <v>faith</v>
      </c>
      <c r="S1731" s="8">
        <f t="shared" ref="S1731:S1794" si="166">(J1731/86400) + DATE(1970,1,1)</f>
        <v>42471.052152777775</v>
      </c>
      <c r="T1731" s="8">
        <f t="shared" ref="T1731:T1794" si="167">(I1731/86400) + 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42272.087766203702</v>
      </c>
      <c r="T1732" s="8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0.03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</v>
      </c>
      <c r="T1737" s="8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0.74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42175.948981481481</v>
      </c>
      <c r="T1739" s="8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42171.817384259259</v>
      </c>
      <c r="T1742" s="8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110.84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108.75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42710.876967592594</v>
      </c>
      <c r="T1744" s="8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100.42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118.46000000000001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114.02000000000001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104.96000000000001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42292.435532407406</v>
      </c>
      <c r="T1749" s="8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129.94999999999999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123.49000000000001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102.9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260.17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110.53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101.91000000000001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59.47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2.71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56.519999999999996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21.310000000000002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41905.979629629626</v>
      </c>
      <c r="T1773" s="8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65.11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41891.976388888885</v>
      </c>
      <c r="T1777" s="8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13.57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36.239999999999995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39.75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42493.600810185184</v>
      </c>
      <c r="T1782" s="8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25.770000000000003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23.700000000000003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20.23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47.64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15.33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1.39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4.96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42010.674513888887</v>
      </c>
      <c r="T1792" s="8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3.57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61.129999999999995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ROUNDUP($E1795/$D1795 * 100,2)</f>
        <v>1.34</v>
      </c>
      <c r="P1795">
        <f t="shared" ref="P1795:P1858" si="169">ROUND($E1795/$L1795,2)</f>
        <v>20</v>
      </c>
      <c r="Q1795" t="str">
        <f t="shared" ref="Q1795:Q1858" si="170">LEFT(N1795,SEARCH("/",N1795)-1)</f>
        <v>photography</v>
      </c>
      <c r="R1795" t="str">
        <f t="shared" ref="R1795:R1858" si="171">RIGHT(N1795, LEN(N1795) - SEARCH("/",N1795))</f>
        <v>photobooks</v>
      </c>
      <c r="S1795" s="8">
        <f t="shared" ref="S1795:S1858" si="172">(J1795/86400) + DATE(1970,1,1)</f>
        <v>41940.891666666663</v>
      </c>
      <c r="T1795" s="8">
        <f t="shared" ref="T1795:T1858" si="173">(I1795/86400) + 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11.08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38.739999999999995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22.060000000000002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1.75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20.450000000000003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13.86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48.489999999999995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42018.071550925924</v>
      </c>
      <c r="T1805" s="8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35.18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36.409999999999997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2.96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10.86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3.34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0.08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13.31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42172.906678240739</v>
      </c>
      <c r="T1817" s="8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2.0399999999999996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2.09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6.5699999999999994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42065.084374999999</v>
      </c>
      <c r="T1822" s="8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41634.797013888892</v>
      </c>
      <c r="T1824" s="8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100.07000000000001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41626.916284722218</v>
      </c>
      <c r="T1826" s="8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100.67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166.69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101.54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142.85999999999999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306.83999999999997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100.15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205.3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124.01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137.92999999999998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100.34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101.53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100.08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101.88000000000001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102.13000000000001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154.06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ROUNDUP($E1859/$D1859 * 100,2)</f>
        <v>100</v>
      </c>
      <c r="P1859">
        <f t="shared" ref="P1859:P1922" si="175">ROUND($E1859/$L1859,2)</f>
        <v>136.36000000000001</v>
      </c>
      <c r="Q1859" t="str">
        <f t="shared" ref="Q1859:Q1922" si="176">LEFT(N1859,SEARCH("/",N1859)-1)</f>
        <v>music</v>
      </c>
      <c r="R1859" t="str">
        <f t="shared" ref="R1859:R1922" si="177">RIGHT(N1859, LEN(N1859) - SEARCH("/",N1859))</f>
        <v>rock</v>
      </c>
      <c r="S1859" s="8">
        <f t="shared" ref="S1859:S1922" si="178">(J1859/86400) + DATE(1970,1,1)</f>
        <v>41864.76866898148</v>
      </c>
      <c r="T1859" s="8">
        <f t="shared" ref="T1859:T1922" si="179">(I1859/86400) + 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108.75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131.84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133.47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41655.70930555556</v>
      </c>
      <c r="T1862" s="8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8.09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42755.492754629631</v>
      </c>
      <c r="T1864" s="8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42.9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0.01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4.87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10.32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71.790000000000006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0.45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0.02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41776.284780092596</v>
      </c>
      <c r="T1878" s="8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20.079999999999998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172.69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100.9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104.81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116.33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102.09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111.17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144.59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</v>
      </c>
      <c r="T1896" s="8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123.95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102.46000000000001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41680.583402777775</v>
      </c>
      <c r="T1899" s="8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133.34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109.37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2.6999999999999997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0.17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0.29000000000000004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1.74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14.12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39.4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0.03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1.33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9.01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52.58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42113.875567129631</v>
      </c>
      <c r="T1921" s="8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ROUNDUP($E1923/$D1923 * 100,2)</f>
        <v>136.80000000000001</v>
      </c>
      <c r="P1923">
        <f t="shared" ref="P1923:P1986" si="181">ROUND($E1923/$L1923,2)</f>
        <v>54</v>
      </c>
      <c r="Q1923" t="str">
        <f t="shared" ref="Q1923:Q1986" si="182">LEFT(N1923,SEARCH("/",N1923)-1)</f>
        <v>music</v>
      </c>
      <c r="R1923" t="str">
        <f t="shared" ref="R1923:R1986" si="183">RIGHT(N1923, LEN(N1923) - SEARCH("/",N1923))</f>
        <v>indie rock</v>
      </c>
      <c r="S1923" s="8">
        <f t="shared" ref="S1923:S1986" si="184">(J1923/86400) + DATE(1970,1,1)</f>
        <v>41074.221562500003</v>
      </c>
      <c r="T1923" s="8">
        <f t="shared" ref="T1923:T1986" si="185">(I1923/86400) + 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240.8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110.34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195.38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103.34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103.14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</v>
      </c>
      <c r="T1930" s="8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100.32000000000001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40911.809872685189</v>
      </c>
      <c r="T1934" s="8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172.44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123.62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41773.932534722218</v>
      </c>
      <c r="T1937" s="8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116.53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187.25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115.94000000000001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170.92999999999998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126.12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138.44999999999999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788.06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348.02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42157.251828703702</v>
      </c>
      <c r="T1947" s="8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149.75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41689.150011574078</v>
      </c>
      <c r="T1948" s="8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100.64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800.22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106.01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41800.423043981486</v>
      </c>
      <c r="T1951" s="8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200.51999999999998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212.45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225.95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698.95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398.59999999999997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294.03999999999996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167.51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41179.098530092597</v>
      </c>
      <c r="T1959" s="8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1435.58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156.73999999999998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41871.845601851848</v>
      </c>
      <c r="T1961" s="8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117.91000000000001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1105.3900000000001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192.92999999999998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126.89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259.58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206.75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284.96999999999997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263.02999999999997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256.83999999999997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208.70999999999998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1026.8499999999999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114.91000000000001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354.83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21.150000000000002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ROUNDUP($E1987/$D1987 * 100,2)</f>
        <v>3.19</v>
      </c>
      <c r="P1987">
        <f t="shared" ref="P1987:P2050" si="187">ROUND($E1987/$L1987,2)</f>
        <v>12.75</v>
      </c>
      <c r="Q1987" t="str">
        <f t="shared" ref="Q1987:Q2050" si="188">LEFT(N1987,SEARCH("/",N1987)-1)</f>
        <v>photography</v>
      </c>
      <c r="R1987" t="str">
        <f t="shared" ref="R1987:R2050" si="189">RIGHT(N1987, LEN(N1987) - SEARCH("/",N1987))</f>
        <v>people</v>
      </c>
      <c r="S1987" s="8">
        <f t="shared" ref="S1987:S2050" si="190">(J1987/86400) + DATE(1970,1,1)</f>
        <v>42555.698738425926</v>
      </c>
      <c r="T1987" s="8">
        <f t="shared" ref="T1987:T2050" si="191">(I1987/86400) + 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42413.433831018519</v>
      </c>
      <c r="T1988" s="8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42.48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0.42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16.970000000000002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0.14000000000000001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42329.588391203702</v>
      </c>
      <c r="T1995" s="8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0.77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382.13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216.79999999999998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234.42999999999998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123.69000000000001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115.71000000000001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117.08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305.15999999999997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320.06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819.56999999999994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494.92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7813.79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113.01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921.55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41312.880775462967</v>
      </c>
      <c r="T2018" s="8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125.11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102.25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484.90999999999997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192.34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41737.097500000003</v>
      </c>
      <c r="T2022" s="8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125.14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161.45999999999998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201.15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133.48999999999998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120.25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42048.813877314809</v>
      </c>
      <c r="T2029" s="8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126.17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226.23999999999998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304.19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178.67999999999998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386.82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211.04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131.66999999999999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41738.864803240736</v>
      </c>
      <c r="T2038" s="8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300.48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420.52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136.22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248.17999999999998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41578.927118055552</v>
      </c>
      <c r="T2042" s="8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181.87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506.21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108.22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819.18999999999994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41069.088506944448</v>
      </c>
      <c r="T2047" s="8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148.34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ROUNDUP($E2051/$D2051 * 100,2)</f>
        <v>120.2</v>
      </c>
      <c r="P2051">
        <f t="shared" ref="P2051:P2114" si="193">ROUND($E2051/$L2051,2)</f>
        <v>80.989999999999995</v>
      </c>
      <c r="Q2051" t="str">
        <f t="shared" ref="Q2051:Q2114" si="194">LEFT(N2051,SEARCH("/",N2051)-1)</f>
        <v>technology</v>
      </c>
      <c r="R2051" t="str">
        <f t="shared" ref="R2051:R2114" si="195">RIGHT(N2051, LEN(N2051) - SEARCH("/",N2051))</f>
        <v>hardware</v>
      </c>
      <c r="S2051" s="8">
        <f t="shared" ref="S2051:S2114" si="196">(J2051/86400) + DATE(1970,1,1)</f>
        <v>41575.527349537035</v>
      </c>
      <c r="T2051" s="8">
        <f t="shared" ref="T2051:T2114" si="197">(I2051/86400) + 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130.37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353.05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113.60000000000001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167.42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153.45999999999998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202.23999999999998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168.29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143.45999999999998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107.92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114.98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148.05000000000001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191.17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199.22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105.23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128.41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317.33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110.74000000000001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152.60999999999999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102.5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1678.3799999999999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543.35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115.51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131.20999999999998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114.58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</v>
      </c>
      <c r="T2083" s="8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110.74000000000001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113.34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108.34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100.7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115.52000000000001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40395.714722222227</v>
      </c>
      <c r="T2090" s="8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120.41000000000001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115.05000000000001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41299.381423611107</v>
      </c>
      <c r="T2092" s="8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120.47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40555.322662037041</v>
      </c>
      <c r="T2093" s="8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101.29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102.47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120.55000000000001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40758.733483796299</v>
      </c>
      <c r="T2097" s="8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101.67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40818.584895833337</v>
      </c>
      <c r="T2099" s="8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100.34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132.37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136.66999999999999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146.13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107.05000000000001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107.74000000000001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107.32000000000001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106.53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ROUNDUP($E2115/$D2115 * 100,2)</f>
        <v>104.86</v>
      </c>
      <c r="P2115">
        <f t="shared" ref="P2115:P2178" si="199">ROUND($E2115/$L2115,2)</f>
        <v>68.599999999999994</v>
      </c>
      <c r="Q2115" t="str">
        <f t="shared" ref="Q2115:Q2178" si="200">LEFT(N2115,SEARCH("/",N2115)-1)</f>
        <v>music</v>
      </c>
      <c r="R2115" t="str">
        <f t="shared" ref="R2115:R2178" si="201">RIGHT(N2115, LEN(N2115) - SEARCH("/",N2115))</f>
        <v>indie rock</v>
      </c>
      <c r="S2115" s="8">
        <f t="shared" ref="S2115:S2178" si="202">(J2115/86400) + DATE(1970,1,1)</f>
        <v>41870.86546296296</v>
      </c>
      <c r="T2115" s="8">
        <f t="shared" ref="T2115:T2178" si="203">(I2115/86400) + 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104.7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225.67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100.91000000000001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134.62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100.89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0.57000000000000006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0.39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10.459999999999999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40464.028182870374</v>
      </c>
      <c r="T2126" s="8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28.85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42045.505358796298</v>
      </c>
      <c r="T2129" s="8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0.17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11.8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0.21000000000000002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2.1199999999999997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1.74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41156.96334490741</v>
      </c>
      <c r="T2137" s="8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6.0000000000000005E-2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28.41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0.12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5.7299999999999995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1.71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30.44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0.7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0.27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42520.847384259258</v>
      </c>
      <c r="T2153" s="8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0.17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0.01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2.67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28.200000000000003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6.6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40710.731180555558</v>
      </c>
      <c r="T2161" s="8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42240.852534722224</v>
      </c>
      <c r="T2163" s="8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112.27000000000001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132.19999999999999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102.64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138.63999999999999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121.59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180.85999999999999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106.08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42082.580092592594</v>
      </c>
      <c r="T2174" s="8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126.93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102.98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ROUNDUP($E2179/$D2179 * 100,2)</f>
        <v>100.12</v>
      </c>
      <c r="P2179">
        <f t="shared" ref="P2179:P2242" si="205">ROUND($E2179/$L2179,2)</f>
        <v>65.87</v>
      </c>
      <c r="Q2179" t="str">
        <f t="shared" ref="Q2179:Q2242" si="206">LEFT(N2179,SEARCH("/",N2179)-1)</f>
        <v>music</v>
      </c>
      <c r="R2179" t="str">
        <f t="shared" ref="R2179:R2242" si="207">RIGHT(N2179, LEN(N2179) - SEARCH("/",N2179))</f>
        <v>rock</v>
      </c>
      <c r="S2179" s="8">
        <f t="shared" ref="S2179:S2242" si="208">(J2179/86400) + DATE(1970,1,1)</f>
        <v>42502.250775462962</v>
      </c>
      <c r="T2179" s="8">
        <f t="shared" ref="T2179:T2242" si="209">(I2179/86400) + 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138.63999999999999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107.19000000000001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524.16999999999996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489.28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42745.365474537037</v>
      </c>
      <c r="T2185" s="8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41319.349988425922</v>
      </c>
      <c r="T2187" s="8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109.68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412.18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184.62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119.74000000000001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1081.25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452.38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120.33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951.04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132.89999999999998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146.97999999999999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382.71999999999997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41276.846817129626</v>
      </c>
      <c r="T2203" s="8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704.18999999999994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132.87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41031.821631944447</v>
      </c>
      <c r="T2207" s="8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111.43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114.39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292.51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156.37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105.67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</v>
      </c>
      <c r="T2218" s="8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101.2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122.84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101.5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101.15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108.12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944.84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108.47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157.38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171.04999999999998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125.96000000000001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1212.1299999999999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332.04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42331.378923611112</v>
      </c>
      <c r="T2235" s="8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153.32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537.11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128.03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ROUNDUP($E2243/$D2243 * 100,2)</f>
        <v>806.4</v>
      </c>
      <c r="P2243">
        <f t="shared" ref="P2243:P2306" si="211">ROUND($E2243/$L2243,2)</f>
        <v>49.47</v>
      </c>
      <c r="Q2243" t="str">
        <f t="shared" ref="Q2243:Q2306" si="212">LEFT(N2243,SEARCH("/",N2243)-1)</f>
        <v>games</v>
      </c>
      <c r="R2243" t="str">
        <f t="shared" ref="R2243:R2306" si="213">RIGHT(N2243, LEN(N2243) - SEARCH("/",N2243))</f>
        <v>tabletop games</v>
      </c>
      <c r="S2243" s="8">
        <f t="shared" ref="S2243:S2306" si="214">(J2243/86400) + DATE(1970,1,1)</f>
        <v>42766.827546296292</v>
      </c>
      <c r="T2243" s="8">
        <f t="shared" ref="T2243:T2306" si="215">(I2243/86400) + 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1360.1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2647.03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</v>
      </c>
      <c r="T2247" s="8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104.46000000000001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107.22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168.78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41336.703298611115</v>
      </c>
      <c r="T2251" s="8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975.12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134.44999999999999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272.27999999999997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112.69000000000001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286.65999999999997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222.70999999999998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154.16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115.55000000000001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180.04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320.27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380.53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42776.082349537042</v>
      </c>
      <c r="T2270" s="8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720.25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283.08999999999997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42315.699490740742</v>
      </c>
      <c r="T2274" s="8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220.36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407.77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41965.616655092592</v>
      </c>
      <c r="T2277" s="8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105.82000000000001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141.09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42338.709108796298</v>
      </c>
      <c r="T2280" s="8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42020.806701388894</v>
      </c>
      <c r="T2281" s="8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403.58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185.34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100.86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106.23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121.37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41059.185682870375</v>
      </c>
      <c r="T2287" s="8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100.07000000000001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119.98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104.07000000000001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107.26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108.24000000000001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146.09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149.07999999999998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105.08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350.17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133.60999999999999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170.66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109.36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100.71000000000001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ROUNDUP($E2307/$D2307 * 100,2)</f>
        <v>101.23</v>
      </c>
      <c r="P2307">
        <f t="shared" ref="P2307:P2370" si="217">ROUND($E2307/$L2307,2)</f>
        <v>109.11</v>
      </c>
      <c r="Q2307" t="str">
        <f t="shared" ref="Q2307:Q2370" si="218">LEFT(N2307,SEARCH("/",N2307)-1)</f>
        <v>music</v>
      </c>
      <c r="R2307" t="str">
        <f t="shared" ref="R2307:R2370" si="219">RIGHT(N2307, LEN(N2307) - SEARCH("/",N2307))</f>
        <v>indie rock</v>
      </c>
      <c r="S2307" s="8">
        <f t="shared" ref="S2307:S2370" si="220">(J2307/86400) + DATE(1970,1,1)</f>
        <v>41834.695277777777</v>
      </c>
      <c r="T2307" s="8">
        <f t="shared" ref="T2307:T2370" si="221">(I2307/86400) + 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106.76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106.66000000000001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41004.802465277782</v>
      </c>
      <c r="T2309" s="8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106.68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428.84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104.12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107.87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175.85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104.05000000000001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121.06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107.7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39.129999999999995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3.15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42804.895474537036</v>
      </c>
      <c r="T2324" s="8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42807.755173611113</v>
      </c>
      <c r="T2325" s="8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20.740000000000002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526.1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41842.917129629626</v>
      </c>
      <c r="T2329" s="8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42139.781678240739</v>
      </c>
      <c r="T2330" s="8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105.92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102.43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144.32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106.31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212.17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102.28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520.74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110.66000000000001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101.15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41789.89680555556</v>
      </c>
      <c r="T2340" s="8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294.20999999999998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105.78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6.9999999999999993E-2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42577.607361111106</v>
      </c>
      <c r="T2349" s="8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0.39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0.57999999999999996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0.08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0.69000000000000006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42096.918240740742</v>
      </c>
      <c r="T2357" s="8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42264.620115740741</v>
      </c>
      <c r="T2359" s="8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28.580000000000002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ROUNDUP($E2371/$D2371 * 100,2)</f>
        <v>0</v>
      </c>
      <c r="P2371" t="e">
        <f t="shared" ref="P2371:P2434" si="223">ROUND($E2371/$L2371,2)</f>
        <v>#DIV/0!</v>
      </c>
      <c r="Q2371" t="str">
        <f t="shared" ref="Q2371:Q2434" si="224">LEFT(N2371,SEARCH("/",N2371)-1)</f>
        <v>technology</v>
      </c>
      <c r="R2371" t="str">
        <f t="shared" ref="R2371:R2434" si="225">RIGHT(N2371, LEN(N2371) - SEARCH("/",N2371))</f>
        <v>web</v>
      </c>
      <c r="S2371" s="8">
        <f t="shared" ref="S2371:S2434" si="226">(J2371/86400) + DATE(1970,1,1)</f>
        <v>42380.812627314815</v>
      </c>
      <c r="T2371" s="8">
        <f t="shared" ref="T2371:T2434" si="227">(I2371/86400) + 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3.28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0.01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42215.662314814814</v>
      </c>
      <c r="T2375" s="8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0.05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42017.843287037038</v>
      </c>
      <c r="T2376" s="8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10.879999999999999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0.37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1.22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0.69000000000000006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1.26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0.19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0.72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0.44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16.84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42399.882615740746</v>
      </c>
      <c r="T2405" s="8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41.39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25.26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1.84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0.84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3.07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0.56000000000000005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0.03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41993.738298611112</v>
      </c>
      <c r="T2421" s="8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14.83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0.02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0.02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0.03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42164.170046296298</v>
      </c>
      <c r="T2428" s="8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0.01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42412.318668981483</v>
      </c>
      <c r="T2429" s="8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0.01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1.44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0.01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0.02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ROUNDUP($E2435/$D2435 * 100,2)</f>
        <v>0</v>
      </c>
      <c r="P2435" t="e">
        <f t="shared" ref="P2435:P2498" si="229">ROUND($E2435/$L2435,2)</f>
        <v>#DIV/0!</v>
      </c>
      <c r="Q2435" t="str">
        <f t="shared" ref="Q2435:Q2498" si="230">LEFT(N2435,SEARCH("/",N2435)-1)</f>
        <v>food</v>
      </c>
      <c r="R2435" t="str">
        <f t="shared" ref="R2435:R2498" si="231">RIGHT(N2435, LEN(N2435) - SEARCH("/",N2435))</f>
        <v>food trucks</v>
      </c>
      <c r="S2435" s="8">
        <f t="shared" ref="S2435:S2498" si="232">(J2435/86400) + DATE(1970,1,1)</f>
        <v>42397.89980324074</v>
      </c>
      <c r="T2435" s="8">
        <f t="shared" ref="T2435:T2498" si="233">(I2435/86400) + 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42180.186041666668</v>
      </c>
      <c r="T2436" s="8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0.49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42252.277615740742</v>
      </c>
      <c r="T2437" s="8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0.04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0.34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42383.899456018524</v>
      </c>
      <c r="T2442" s="8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125.95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42052.666990740741</v>
      </c>
      <c r="T2444" s="8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202.51999999999998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101.54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100.85000000000001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42770.201481481483</v>
      </c>
      <c r="T2456" s="8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180.87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102.31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110.18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100.79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110.71000000000001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180.14999999999998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107.22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41174.154178240744</v>
      </c>
      <c r="T2470" s="8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113.67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103.17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135.76999999999998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100.01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104.72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40310.287673611107</v>
      </c>
      <c r="T2477" s="8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105.03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171.34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127.5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133.44999999999999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112.92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113.73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119.32000000000001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265.67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100.06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133.67999999999998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121.4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41023.227731481486</v>
      </c>
      <c r="T2492" s="8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41022.645185185189</v>
      </c>
      <c r="T2496" s="8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127.54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41327.996435185181</v>
      </c>
      <c r="T2498" s="8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ROUNDUP($E2499/$D2499 * 100,2)</f>
        <v>112.78</v>
      </c>
      <c r="P2499">
        <f t="shared" ref="P2499:P2562" si="235">ROUND($E2499/$L2499,2)</f>
        <v>80.55</v>
      </c>
      <c r="Q2499" t="str">
        <f t="shared" ref="Q2499:Q2562" si="236">LEFT(N2499,SEARCH("/",N2499)-1)</f>
        <v>music</v>
      </c>
      <c r="R2499" t="str">
        <f t="shared" ref="R2499:R2562" si="237">RIGHT(N2499, LEN(N2499) - SEARCH("/",N2499))</f>
        <v>indie rock</v>
      </c>
      <c r="S2499" s="8">
        <f t="shared" ref="S2499:S2562" si="238">(J2499/86400) + DATE(1970,1,1)</f>
        <v>40730.878912037035</v>
      </c>
      <c r="T2499" s="8">
        <f t="shared" ref="T2499:T2562" si="239">(I2499/86400) + 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41226.648576388892</v>
      </c>
      <c r="T2501" s="8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113.34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41053.772858796292</v>
      </c>
      <c r="T2502" s="8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2.5599999999999996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42244.776666666672</v>
      </c>
      <c r="T2503" s="8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0.08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1.06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42078.997361111113</v>
      </c>
      <c r="T2512" s="8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9.82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0.05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109.49000000000001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156.44999999999999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100.33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41058.844571759255</v>
      </c>
      <c r="T2527" s="8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112.95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102.13000000000001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107.25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104.29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126.13000000000001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110.67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40127.700370370367</v>
      </c>
      <c r="T2536" s="8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103.78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113.02000000000001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107.03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41483.449282407411</v>
      </c>
      <c r="T2543" s="8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103.58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42027.138171296298</v>
      </c>
      <c r="T2547" s="8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41524.858553240745</v>
      </c>
      <c r="T2548" s="8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119.86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42618.625428240739</v>
      </c>
      <c r="T2550" s="8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102.81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100.85000000000001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102.74000000000001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155.54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41113.199155092589</v>
      </c>
      <c r="T2555" s="8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105.51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118.45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42093.860023148147</v>
      </c>
      <c r="T2560" s="8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ROUNDUP($E2563/$D2563 * 100,2)</f>
        <v>0</v>
      </c>
      <c r="P2563" t="e">
        <f t="shared" ref="P2563:P2626" si="241">ROUND($E2563/$L2563,2)</f>
        <v>#DIV/0!</v>
      </c>
      <c r="Q2563" t="str">
        <f t="shared" ref="Q2563:Q2626" si="242">LEFT(N2563,SEARCH("/",N2563)-1)</f>
        <v>food</v>
      </c>
      <c r="R2563" t="str">
        <f t="shared" ref="R2563:R2626" si="243">RIGHT(N2563, LEN(N2563) - SEARCH("/",N2563))</f>
        <v>food trucks</v>
      </c>
      <c r="S2563" s="8">
        <f t="shared" ref="S2563:S2626" si="244">(J2563/86400) + DATE(1970,1,1)</f>
        <v>42260.528807870374</v>
      </c>
      <c r="T2563" s="8">
        <f t="shared" ref="T2563:T2626" si="245">(I2563/86400) + 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0.27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2.2399999999999998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0.85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41986.108726851853</v>
      </c>
      <c r="T2577" s="8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42238.022905092592</v>
      </c>
      <c r="T2580" s="8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0.14000000000000001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0.01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42140.173252314809</v>
      </c>
      <c r="T2586" s="8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0.17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0.17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2.44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3.8899999999999997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1.74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0.17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42089.845208333332</v>
      </c>
      <c r="T2595" s="8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0.01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12.17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23.59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5.67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6.9399999999999995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41150.902187500003</v>
      </c>
      <c r="T2603" s="8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326.09999999999997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101.49000000000001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104.22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107.43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110.06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41726.712754629625</v>
      </c>
      <c r="T2608" s="8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223.92999999999998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303.81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141.32999999999998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2790.6400000000003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171.76999999999998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101.02000000000001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169.76999999999998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114.54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105.39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188.4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143.66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42115.747546296298</v>
      </c>
      <c r="T2623" s="8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131.19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1379.43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41144.421550925923</v>
      </c>
      <c r="T2626" s="8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ROUNDUP($E2627/$D2627 * 100,2)</f>
        <v>956</v>
      </c>
      <c r="P2627">
        <f t="shared" ref="P2627:P2690" si="247">ROUND($E2627/$L2627,2)</f>
        <v>27.58</v>
      </c>
      <c r="Q2627" t="str">
        <f t="shared" ref="Q2627:Q2690" si="248">LEFT(N2627,SEARCH("/",N2627)-1)</f>
        <v>technology</v>
      </c>
      <c r="R2627" t="str">
        <f t="shared" ref="R2627:R2690" si="249">RIGHT(N2627, LEN(N2627) - SEARCH("/",N2627))</f>
        <v>space exploration</v>
      </c>
      <c r="S2627" s="8">
        <f t="shared" ref="S2627:S2690" si="250">(J2627/86400) + DATE(1970,1,1)</f>
        <v>42658.810277777782</v>
      </c>
      <c r="T2627" s="8">
        <f t="shared" ref="T2627:T2690" si="251">(I2627/86400) + 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646.66999999999996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110.37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114.67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137.01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106.03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42612.656493055554</v>
      </c>
      <c r="T2636" s="8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101.73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105.67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33.559999999999995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42689.582349537042</v>
      </c>
      <c r="T2645" s="8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2.0599999999999996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8.42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0.89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9.9999999999999992E-2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0.6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1.87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42327.805659722224</v>
      </c>
      <c r="T2653" s="8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0.89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11.53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6.0000000000000005E-2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42055.600995370369</v>
      </c>
      <c r="T2656" s="8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21.040000000000003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11.44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42767.688518518524</v>
      </c>
      <c r="T2658" s="8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18.740000000000002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9.9999999999999992E-2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42551.884189814809</v>
      </c>
      <c r="T2660" s="8">
        <f t="shared" si="251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42082.069560185184</v>
      </c>
      <c r="T2661" s="8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9.9999999999999992E-2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104.60000000000001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123.15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159.29999999999998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110.67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42275.58871527778</v>
      </c>
      <c r="T2670" s="8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125.13000000000001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42319.035833333328</v>
      </c>
      <c r="T2671" s="8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6.42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11.35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41962.749027777776</v>
      </c>
      <c r="T2673" s="8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62.84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7.59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50.39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17.520000000000003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41793.029432870375</v>
      </c>
      <c r="T2679" s="8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0.02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0.87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0.69000000000000006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28.3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1.1499999999999999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41820.914641203708</v>
      </c>
      <c r="T2686" s="8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0.15000000000000002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</v>
      </c>
      <c r="T2690" s="8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ROUNDUP($E2691/$D2691 * 100,2)</f>
        <v>0.01</v>
      </c>
      <c r="P2691">
        <f t="shared" ref="P2691:P2754" si="253">ROUND($E2691/$L2691,2)</f>
        <v>1</v>
      </c>
      <c r="Q2691" t="str">
        <f t="shared" ref="Q2691:Q2754" si="254">LEFT(N2691,SEARCH("/",N2691)-1)</f>
        <v>food</v>
      </c>
      <c r="R2691" t="str">
        <f t="shared" ref="R2691:R2754" si="255">RIGHT(N2691, LEN(N2691) - SEARCH("/",N2691))</f>
        <v>food trucks</v>
      </c>
      <c r="S2691" s="8">
        <f t="shared" ref="S2691:S2754" si="256">(J2691/86400) + DATE(1970,1,1)</f>
        <v>42551.961689814816</v>
      </c>
      <c r="T2691" s="8">
        <f t="shared" ref="T2691:T2754" si="257">(I2691/86400) + 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10.74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6.0000000000000005E-2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0.72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0.01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0.48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26.360000000000003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0.33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41870.874675925923</v>
      </c>
      <c r="T2702" s="8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46.18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34.409999999999997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6.0299999999999994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10.54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112.30000000000001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350.84999999999997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233.22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101.61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153.91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100.72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41780.745254629626</v>
      </c>
      <c r="T2713" s="8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131.38999999999999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102.25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264.63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119.99000000000001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120.11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41934.914918981478</v>
      </c>
      <c r="T2719" s="8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103.59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108.84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118.13000000000001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42655.465891203705</v>
      </c>
      <c r="T2722" s="8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296.88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144.54999999999998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105.75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201.82999999999998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170.29999999999998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104.31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107.54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978.14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246.07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384.09999999999997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103.34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0.44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5.22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21.89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41044.648113425923</v>
      </c>
      <c r="T2749" s="8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1.1000000000000001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41078.899826388893</v>
      </c>
      <c r="T2752" s="8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41747.887060185181</v>
      </c>
      <c r="T2753" s="8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11.459999999999999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ROUNDUP($E2755/$D2755 * 100,2)</f>
        <v>19</v>
      </c>
      <c r="P2755">
        <f t="shared" ref="P2755:P2818" si="259">ROUND($E2755/$L2755,2)</f>
        <v>47.5</v>
      </c>
      <c r="Q2755" t="str">
        <f t="shared" ref="Q2755:Q2818" si="260">LEFT(N2755,SEARCH("/",N2755)-1)</f>
        <v>publishing</v>
      </c>
      <c r="R2755" t="str">
        <f t="shared" ref="R2755:R2818" si="261">RIGHT(N2755, LEN(N2755) - SEARCH("/",N2755))</f>
        <v>children's books</v>
      </c>
      <c r="S2755" s="8">
        <f t="shared" ref="S2755:S2818" si="262">(J2755/86400) + DATE(1970,1,1)</f>
        <v>41117.900729166664</v>
      </c>
      <c r="T2755" s="8">
        <f t="shared" ref="T2755:T2818" si="263">(I2755/86400) + 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41863.636006944442</v>
      </c>
      <c r="T2756" s="8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41620.900474537033</v>
      </c>
      <c r="T2758" s="8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0.67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1.1300000000000001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40736.668032407411</v>
      </c>
      <c r="T2768" s="8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14.32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41745.826273148152</v>
      </c>
      <c r="T2771" s="8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10.42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0.19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14.25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7.89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0.34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25.55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104.68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117.84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102.5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42550.701886574076</v>
      </c>
      <c r="T2790" s="8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101.17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105.34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102.5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110.57000000000001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102.65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116.64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133.19999999999999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101.84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100.25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107.74000000000001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141.57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ROUNDUP($E2819/$D2819 * 100,2)</f>
        <v>130</v>
      </c>
      <c r="P2819">
        <f t="shared" ref="P2819:P2882" si="265">ROUND($E2819/$L2819,2)</f>
        <v>23.64</v>
      </c>
      <c r="Q2819" t="str">
        <f t="shared" ref="Q2819:Q2882" si="266">LEFT(N2819,SEARCH("/",N2819)-1)</f>
        <v>theater</v>
      </c>
      <c r="R2819" t="str">
        <f t="shared" ref="R2819:R2882" si="267">RIGHT(N2819, LEN(N2819) - SEARCH("/",N2819))</f>
        <v>plays</v>
      </c>
      <c r="S2819" s="8">
        <f t="shared" ref="S2819:S2882" si="268">(J2819/86400) + DATE(1970,1,1)</f>
        <v>42023.634976851856</v>
      </c>
      <c r="T2819" s="8">
        <f t="shared" ref="T2819:T2882" si="269">(I2819/86400) + 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116.93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103.34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107.75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120.25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100.38000000000001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110.67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114.72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108.26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187.1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120.25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111.43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42291.739548611113</v>
      </c>
      <c r="T2843" s="8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41784.95248842593</v>
      </c>
      <c r="T2844" s="8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5.46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31.55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3.8899999999999997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41.7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4.87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19.740000000000002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42480.80064814815</v>
      </c>
      <c r="T2862" s="8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0.44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0.9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42.019999999999996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0.89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0.04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10.84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42672.955138888894</v>
      </c>
      <c r="T2879" s="8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0.26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23.34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ROUNDUP($E2883/$D2883 * 100,2)</f>
        <v>0</v>
      </c>
      <c r="P2883" t="e">
        <f t="shared" ref="P2883:P2946" si="271">ROUND($E2883/$L2883,2)</f>
        <v>#DIV/0!</v>
      </c>
      <c r="Q2883" t="str">
        <f t="shared" ref="Q2883:Q2946" si="272">LEFT(N2883,SEARCH("/",N2883)-1)</f>
        <v>theater</v>
      </c>
      <c r="R2883" t="str">
        <f t="shared" ref="R2883:R2946" si="273">RIGHT(N2883, LEN(N2883) - SEARCH("/",N2883))</f>
        <v>plays</v>
      </c>
      <c r="S2883" s="8">
        <f t="shared" ref="S2883:S2946" si="274">(J2883/86400) + DATE(1970,1,1)</f>
        <v>41916.597638888888</v>
      </c>
      <c r="T2883" s="8">
        <f t="shared" ref="T2883:T2946" si="275">(I2883/86400) + 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0.42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0.17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38.07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9.1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20.84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4.59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4.22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61.91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0.02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0.78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9.42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42444.877743055556</v>
      </c>
      <c r="T2909" s="8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42499.73170138889</v>
      </c>
      <c r="T2910" s="8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0.02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0.01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14.06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0.01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7.84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102.45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41863.584120370375</v>
      </c>
      <c r="T2927" s="8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130.84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102.07000000000001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105.10000000000001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100.89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133.34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101.38000000000001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102.88000000000001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0.01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20.430000000000003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ROUNDUP($E2947/$D2947 * 100,2)</f>
        <v>0</v>
      </c>
      <c r="P2947" t="e">
        <f t="shared" ref="P2947:P3010" si="277">ROUND($E2947/$L2947,2)</f>
        <v>#DIV/0!</v>
      </c>
      <c r="Q2947" t="str">
        <f t="shared" ref="Q2947:Q3010" si="278">LEFT(N2947,SEARCH("/",N2947)-1)</f>
        <v>theater</v>
      </c>
      <c r="R2947" t="str">
        <f t="shared" ref="R2947:R3010" si="279">RIGHT(N2947, LEN(N2947) - SEARCH("/",N2947))</f>
        <v>spaces</v>
      </c>
      <c r="S2947" s="8">
        <f t="shared" ref="S2947:S3010" si="280">(J2947/86400) + DATE(1970,1,1)</f>
        <v>42118.139583333337</v>
      </c>
      <c r="T2947" s="8">
        <f t="shared" ref="T2947:T3010" si="281">(I2947/86400) + 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4.29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0.01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2.1999999999999997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8.0299999999999994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0.16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59.589999999999996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16.740000000000002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1.87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100.72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100.16000000000001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100.13000000000001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171.42999999999998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113.57000000000001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129.47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109.17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128.92999999999998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146.54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100.36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121.65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42654.973703703705</v>
      </c>
      <c r="T2987" s="8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110.41000000000001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</v>
      </c>
      <c r="T2990" s="8">
        <f t="shared" si="281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176.54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103.30000000000001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100.3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457.75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171.95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42090.912499999999</v>
      </c>
      <c r="T2998" s="8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318.7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108.51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101.17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112.82000000000001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120.5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107.75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41957.756840277776</v>
      </c>
      <c r="T3008" s="8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101.17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ROUNDUP($E3011/$D3011 * 100,2)</f>
        <v>119.76</v>
      </c>
      <c r="P3011">
        <f t="shared" ref="P3011:P3074" si="283">ROUND($E3011/$L3011,2)</f>
        <v>233.9</v>
      </c>
      <c r="Q3011" t="str">
        <f t="shared" ref="Q3011:Q3074" si="284">LEFT(N3011,SEARCH("/",N3011)-1)</f>
        <v>theater</v>
      </c>
      <c r="R3011" t="str">
        <f t="shared" ref="R3011:R3074" si="285">RIGHT(N3011, LEN(N3011) - SEARCH("/",N3011))</f>
        <v>spaces</v>
      </c>
      <c r="S3011" s="8">
        <f t="shared" ref="S3011:S3074" si="286">(J3011/86400) + DATE(1970,1,1)</f>
        <v>41939.569907407407</v>
      </c>
      <c r="T3011" s="8">
        <f t="shared" ref="T3011:T3074" si="287">(I3011/86400) + 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123.67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117.13000000000001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113.11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41920.123611111107</v>
      </c>
      <c r="T3016" s="8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103.18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102.62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105.85000000000001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100.72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42163.298333333332</v>
      </c>
      <c r="T3020" s="8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121.24000000000001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100.58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116.03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42121.675763888888</v>
      </c>
      <c r="T3025" s="8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168.02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109.68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106.69000000000001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146.54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112.54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126.74000000000001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100.5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108.72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110.49000000000001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110.01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109.35000000000001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132.70999999999998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190.85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41975.901180555556</v>
      </c>
      <c r="T3050" s="8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23.630000000000003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42744.416030092594</v>
      </c>
      <c r="T3053" s="8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0.01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0.02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3.01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0.16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19.57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42630.922893518524</v>
      </c>
      <c r="T3065" s="8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11.299999999999999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11.99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7.0000000000000007E-2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14.1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59.78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0.02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ROUNDUP($E3075/$D3075 * 100,2)</f>
        <v>0.03</v>
      </c>
      <c r="P3075">
        <f t="shared" ref="P3075:P3138" si="289">ROUND($E3075/$L3075,2)</f>
        <v>92.14</v>
      </c>
      <c r="Q3075" t="str">
        <f t="shared" ref="Q3075:Q3138" si="290">LEFT(N3075,SEARCH("/",N3075)-1)</f>
        <v>theater</v>
      </c>
      <c r="R3075" t="str">
        <f t="shared" ref="R3075:R3138" si="291">RIGHT(N3075, LEN(N3075) - SEARCH("/",N3075))</f>
        <v>spaces</v>
      </c>
      <c r="S3075" s="8">
        <f t="shared" ref="S3075:S3138" si="292">(J3075/86400) + DATE(1970,1,1)</f>
        <v>42111.684027777781</v>
      </c>
      <c r="T3075" s="8">
        <f t="shared" ref="T3075:T3138" si="293">(I3075/86400) + 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0.09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42409.571284722224</v>
      </c>
      <c r="T3076" s="8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42551.102314814816</v>
      </c>
      <c r="T3077" s="8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0.48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0.12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0.85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0.02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0.22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0.28000000000000003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11.58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42246.883784722224</v>
      </c>
      <c r="T3087" s="8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0.2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23.42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5.09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1.19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41760.909039351856</v>
      </c>
      <c r="T3095" s="8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0.03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0.34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3.98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17.149999999999999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3.61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15.23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39.119999999999997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0.27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29.630000000000003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42.37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4.0999999999999996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42241.429120370369</v>
      </c>
      <c r="T3108" s="8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19.770000000000003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42128.814247685186</v>
      </c>
      <c r="T3109" s="8">
        <f t="shared" si="293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6.0000000000000005E-2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25.040000000000003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41885.595138888893</v>
      </c>
      <c r="T3113" s="8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4.74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4.25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57.339999999999996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42509.374537037038</v>
      </c>
      <c r="T3119" s="8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0.01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42435.942083333328</v>
      </c>
      <c r="T3122" s="8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0.67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58.3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68.160000000000011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0.01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42427.018078703702</v>
      </c>
      <c r="T3128" s="8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108.61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15.74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0.04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42800.720127314809</v>
      </c>
      <c r="T3136" s="8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20.85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ROUNDUP($E3139/$D3139 * 100,2)</f>
        <v>3.34</v>
      </c>
      <c r="P3139">
        <f t="shared" ref="P3139:P3202" si="295">ROUND($E3139/$L3139,2)</f>
        <v>50</v>
      </c>
      <c r="Q3139" t="str">
        <f t="shared" ref="Q3139:Q3202" si="296">LEFT(N3139,SEARCH("/",N3139)-1)</f>
        <v>theater</v>
      </c>
      <c r="R3139" t="str">
        <f t="shared" ref="R3139:R3202" si="297">RIGHT(N3139, LEN(N3139) - SEARCH("/",N3139))</f>
        <v>plays</v>
      </c>
      <c r="S3139" s="8">
        <f t="shared" ref="S3139:S3202" si="298">(J3139/86400) + DATE(1970,1,1)</f>
        <v>42807.885057870371</v>
      </c>
      <c r="T3139" s="8">
        <f t="shared" ref="T3139:T3202" si="299">(I3139/86400) + 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1.64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117.53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</v>
      </c>
      <c r="T3149" s="8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131.16999999999999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105.96000000000001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335.59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188.51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101.82000000000001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41447.839722222227</v>
      </c>
      <c r="T3160" s="8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133.48999999999998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101.54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111.16000000000001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41766.805729166663</v>
      </c>
      <c r="T3166" s="8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162.66999999999999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160.22999999999999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116.17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103.02000000000001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108.82000000000001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41878.878379629634</v>
      </c>
      <c r="T3175" s="8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101.14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109.56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114.85000000000001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117.4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171.73999999999998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114.17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100.89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107.21000000000001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102.19000000000001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116.30000000000001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12.33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4.0299999999999994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59.15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0.37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41858.761782407411</v>
      </c>
      <c r="T3201" s="8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0.01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ROUNDUP($E3203/$D3203 * 100,2)</f>
        <v>1.25</v>
      </c>
      <c r="P3203">
        <f t="shared" ref="P3203:P3266" si="301">ROUND($E3203/$L3203,2)</f>
        <v>12.5</v>
      </c>
      <c r="Q3203" t="str">
        <f t="shared" ref="Q3203:Q3266" si="302">LEFT(N3203,SEARCH("/",N3203)-1)</f>
        <v>theater</v>
      </c>
      <c r="R3203" t="str">
        <f t="shared" ref="R3203:R3266" si="303">RIGHT(N3203, LEN(N3203) - SEARCH("/",N3203))</f>
        <v>musical</v>
      </c>
      <c r="S3203" s="8">
        <f t="shared" ref="S3203:S3266" si="304">(J3203/86400) + DATE(1970,1,1)</f>
        <v>41861.767094907409</v>
      </c>
      <c r="T3203" s="8">
        <f t="shared" ref="T3203:T3266" si="305">(I3203/86400) + 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46.37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103.5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119.33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41778.637245370366</v>
      </c>
      <c r="T3211" s="8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125.77000000000001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119.75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</v>
      </c>
      <c r="T3213" s="8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100.12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102.14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100.36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116.03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109.52000000000001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42206.835370370369</v>
      </c>
      <c r="T3225" s="8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102.04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104.17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102.35000000000001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107.87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109.89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41898.168124999997</v>
      </c>
      <c r="T3232" s="8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131.19999999999999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100.4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103.21000000000001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100.79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112.33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105.92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100.57000000000001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115.31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127.31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102.84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102.94000000000001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104.31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100.80000000000001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104.93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101.56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110.74000000000001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127.83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101.83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101.26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106.30000000000001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105.22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106.17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100.46000000000001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103.05000000000001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112.17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ROUNDUP($E3267/$D3267 * 100,2)</f>
        <v>164</v>
      </c>
      <c r="P3267">
        <f t="shared" ref="P3267:P3330" si="307">ROUND($E3267/$L3267,2)</f>
        <v>70.290000000000006</v>
      </c>
      <c r="Q3267" t="str">
        <f t="shared" ref="Q3267:Q3330" si="308">LEFT(N3267,SEARCH("/",N3267)-1)</f>
        <v>theater</v>
      </c>
      <c r="R3267" t="str">
        <f t="shared" ref="R3267:R3330" si="309">RIGHT(N3267, LEN(N3267) - SEARCH("/",N3267))</f>
        <v>plays</v>
      </c>
      <c r="S3267" s="8">
        <f t="shared" ref="S3267:S3330" si="310">(J3267/86400) + DATE(1970,1,1)</f>
        <v>42311.711979166663</v>
      </c>
      <c r="T3267" s="8">
        <f t="shared" ref="T3267:T3330" si="311">(I3267/86400) + 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131.29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42136.536134259259</v>
      </c>
      <c r="T3268" s="8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101.5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42137.395798611113</v>
      </c>
      <c r="T3271" s="8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101.67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101.33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100.28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116.85000000000001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41931.682939814811</v>
      </c>
      <c r="T3279" s="8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114.28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42431.102534722224</v>
      </c>
      <c r="T3281" s="8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102.65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112.11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101.77000000000001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100.27000000000001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133.04999999999998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286.14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170.45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118.34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102.86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144.07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100.08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116.2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136.16999999999999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42538.735833333332</v>
      </c>
      <c r="T3303" s="8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103.4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104.52000000000001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102.03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175.34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106.68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122.29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159.42999999999998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100.08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42466.303715277776</v>
      </c>
      <c r="T3317" s="8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100.09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106.2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42499.039629629631</v>
      </c>
      <c r="T3319" s="8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101.52000000000001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125.9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101.67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101.38000000000001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146.38999999999999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ROUNDUP($E3331/$D3331 * 100,2)</f>
        <v>116.8</v>
      </c>
      <c r="P3331">
        <f t="shared" ref="P3331:P3394" si="313">ROUND($E3331/$L3331,2)</f>
        <v>44.92</v>
      </c>
      <c r="Q3331" t="str">
        <f t="shared" ref="Q3331:Q3394" si="314">LEFT(N3331,SEARCH("/",N3331)-1)</f>
        <v>theater</v>
      </c>
      <c r="R3331" t="str">
        <f t="shared" ref="R3331:R3394" si="315">RIGHT(N3331, LEN(N3331) - SEARCH("/",N3331))</f>
        <v>plays</v>
      </c>
      <c r="S3331" s="8">
        <f t="shared" ref="S3331:S3394" si="316">(J3331/86400) + DATE(1970,1,1)</f>
        <v>41837.323009259257</v>
      </c>
      <c r="T3331" s="8">
        <f t="shared" ref="T3331:T3394" si="317">(I3331/86400) + 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106.27000000000001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104.58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138.63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42437.398680555554</v>
      </c>
      <c r="T3338" s="8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138.16999999999999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101.67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42062.296412037038</v>
      </c>
      <c r="T3344" s="8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171.42999999999998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101.45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119.45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100.30000000000001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104.43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101.94000000000001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126.29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101.38000000000001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101.42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105.94000000000001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42321.101759259254</v>
      </c>
      <c r="T3367" s="8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118.67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103.9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117.74000000000001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103.5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106.58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100.02000000000001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42053.732627314814</v>
      </c>
      <c r="T3379" s="8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107.64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103.65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104.44000000000001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41937.953449074077</v>
      </c>
      <c r="T3382" s="8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100.75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100.02000000000001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41947.762592592597</v>
      </c>
      <c r="T3389" s="8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41815.774826388893</v>
      </c>
      <c r="T3392" s="8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ROUNDUP($E3395/$D3395 * 100,2)</f>
        <v>105.8</v>
      </c>
      <c r="P3395">
        <f t="shared" ref="P3395:P3458" si="319">ROUND($E3395/$L3395,2)</f>
        <v>36.07</v>
      </c>
      <c r="Q3395" t="str">
        <f t="shared" ref="Q3395:Q3458" si="320">LEFT(N3395,SEARCH("/",N3395)-1)</f>
        <v>theater</v>
      </c>
      <c r="R3395" t="str">
        <f t="shared" ref="R3395:R3458" si="321">RIGHT(N3395, LEN(N3395) - SEARCH("/",N3395))</f>
        <v>plays</v>
      </c>
      <c r="S3395" s="8">
        <f t="shared" ref="S3395:S3458" si="322">(J3395/86400) + DATE(1970,1,1)</f>
        <v>41923.921643518523</v>
      </c>
      <c r="T3395" s="8">
        <f t="shared" ref="T3395:T3458" si="323">(I3395/86400) + 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142.37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42140.712314814809</v>
      </c>
      <c r="T3397" s="8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41764.446631944447</v>
      </c>
      <c r="T3398" s="8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111.08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41941.752037037033</v>
      </c>
      <c r="T3400" s="8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101.87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109.77000000000001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137.57999999999998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42544.814328703702</v>
      </c>
      <c r="T3411" s="8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103.57000000000001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103.5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100.01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100.88000000000001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106.55000000000001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103.59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102.98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108.14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108.55000000000001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100.27000000000001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</v>
      </c>
      <c r="T3435" s="8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41800.380428240736</v>
      </c>
      <c r="T3436" s="8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105.9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42100.927858796298</v>
      </c>
      <c r="T3440" s="8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134.67999999999998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105.22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42124.841111111113</v>
      </c>
      <c r="T3444" s="8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109.77000000000001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170.63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101.24000000000001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100.72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100.65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ROUNDUP($E3459/$D3459 * 100,2)</f>
        <v>140.19999999999999</v>
      </c>
      <c r="P3459">
        <f t="shared" ref="P3459:P3522" si="325">ROUND($E3459/$L3459,2)</f>
        <v>50.98</v>
      </c>
      <c r="Q3459" t="str">
        <f t="shared" ref="Q3459:Q3522" si="326">LEFT(N3459,SEARCH("/",N3459)-1)</f>
        <v>theater</v>
      </c>
      <c r="R3459" t="str">
        <f t="shared" ref="R3459:R3522" si="327">RIGHT(N3459, LEN(N3459) - SEARCH("/",N3459))</f>
        <v>plays</v>
      </c>
      <c r="S3459" s="8">
        <f t="shared" ref="S3459:S3522" si="328">(J3459/86400) + DATE(1970,1,1)</f>
        <v>42016.706678240742</v>
      </c>
      <c r="T3459" s="8">
        <f t="shared" ref="T3459:T3522" si="329">(I3459/86400) + 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41852.527222222227</v>
      </c>
      <c r="T3462" s="8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102.33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127.15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42605.765381944446</v>
      </c>
      <c r="T3470" s="8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113.4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41841.820486111115</v>
      </c>
      <c r="T3473" s="8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113.34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115.34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42053.916921296295</v>
      </c>
      <c r="T3480" s="8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127.87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41781.855092592596</v>
      </c>
      <c r="T3481" s="8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142.66999999999999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41989.247546296298</v>
      </c>
      <c r="T3483" s="8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138.34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159.94999999999999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155.19999999999999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127.5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158.19999999999999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105.27000000000001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41915.762835648144</v>
      </c>
      <c r="T3497" s="8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108.71000000000001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42511.741944444446</v>
      </c>
      <c r="T3499" s="8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102.43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42419.919421296298</v>
      </c>
      <c r="T3502" s="8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100.67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107.56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101.5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106.34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100.56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118.4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102.67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41794.817523148144</v>
      </c>
      <c r="T3519" s="8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110.05000000000001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ROUNDUP($E3523/$D3523 * 100,2)</f>
        <v>169.42999999999998</v>
      </c>
      <c r="P3523">
        <f t="shared" ref="P3523:P3586" si="331">ROUND($E3523/$L3523,2)</f>
        <v>45.62</v>
      </c>
      <c r="Q3523" t="str">
        <f t="shared" ref="Q3523:Q3586" si="332">LEFT(N3523,SEARCH("/",N3523)-1)</f>
        <v>theater</v>
      </c>
      <c r="R3523" t="str">
        <f t="shared" ref="R3523:R3586" si="333">RIGHT(N3523, LEN(N3523) - SEARCH("/",N3523))</f>
        <v>plays</v>
      </c>
      <c r="S3523" s="8">
        <f t="shared" ref="S3523:S3586" si="334">(J3523/86400) + DATE(1970,1,1)</f>
        <v>41881.361342592594</v>
      </c>
      <c r="T3523" s="8">
        <f t="shared" ref="T3523:T3586" si="335">(I3523/86400) + 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116.92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101.16000000000001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118.96000000000001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156.19999999999999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42248.640162037038</v>
      </c>
      <c r="T3537" s="8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153.34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41923.354351851856</v>
      </c>
      <c r="T3539" s="8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119.67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102.24000000000001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104.67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102.28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114.41000000000001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101.91000000000001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101.84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106.28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100.46000000000001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100.04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103.5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108.44000000000001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42115.889652777776</v>
      </c>
      <c r="T3562" s="8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148.88999999999999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100.5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42236.623252314814</v>
      </c>
      <c r="T3566" s="8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130.56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100.48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41976.331979166665</v>
      </c>
      <c r="T3572" s="8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122.07000000000001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106.13000000000001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41926.942685185189</v>
      </c>
      <c r="T3576" s="8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100.02000000000001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113.89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ROUNDUP($E3587/$D3587 * 100,2)</f>
        <v>119.12</v>
      </c>
      <c r="P3587">
        <f t="shared" ref="P3587:P3650" si="337">ROUND($E3587/$L3587,2)</f>
        <v>176.09</v>
      </c>
      <c r="Q3587" t="str">
        <f t="shared" ref="Q3587:Q3650" si="338">LEFT(N3587,SEARCH("/",N3587)-1)</f>
        <v>theater</v>
      </c>
      <c r="R3587" t="str">
        <f t="shared" ref="R3587:R3650" si="339">RIGHT(N3587, LEN(N3587) - SEARCH("/",N3587))</f>
        <v>plays</v>
      </c>
      <c r="S3587" s="8">
        <f t="shared" ref="S3587:S3650" si="340">(J3587/86400) + DATE(1970,1,1)</f>
        <v>41964.716319444444</v>
      </c>
      <c r="T3587" s="8">
        <f t="shared" ref="T3587:T3650" si="341">(I3587/86400) + 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109.43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100.5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127.5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100.06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110.64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125.94000000000001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170.67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112.84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130.26999999999998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105.46000000000001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42506.709374999999</v>
      </c>
      <c r="T3610" s="8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153.32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42429.991724537038</v>
      </c>
      <c r="T3611" s="8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41789.726979166662</v>
      </c>
      <c r="T3614" s="8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118.92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42661.132245370369</v>
      </c>
      <c r="T3621" s="8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105.2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109.74000000000001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100.10000000000001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104.94000000000001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42545.774189814816</v>
      </c>
      <c r="T3626" s="8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102.67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101.83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0.01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0.04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51.03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4.25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42226.694780092592</v>
      </c>
      <c r="T3638" s="8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30.87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6.55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0.01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41899.627071759256</v>
      </c>
      <c r="T3643" s="8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2.15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100.39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ROUNDUP($E3651/$D3651 * 100,2)</f>
        <v>104</v>
      </c>
      <c r="P3651">
        <f t="shared" ref="P3651:P3714" si="343">ROUND($E3651/$L3651,2)</f>
        <v>97.5</v>
      </c>
      <c r="Q3651" t="str">
        <f t="shared" ref="Q3651:Q3714" si="344">LEFT(N3651,SEARCH("/",N3651)-1)</f>
        <v>theater</v>
      </c>
      <c r="R3651" t="str">
        <f t="shared" ref="R3651:R3714" si="345">RIGHT(N3651, LEN(N3651) - SEARCH("/",N3651))</f>
        <v>plays</v>
      </c>
      <c r="S3651" s="8">
        <f t="shared" ref="S3651:S3714" si="346">(J3651/86400) + DATE(1970,1,1)</f>
        <v>41780.712893518517</v>
      </c>
      <c r="T3651" s="8">
        <f t="shared" ref="T3651:T3714" si="347">(I3651/86400) + 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250.67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100.5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42737.910138888888</v>
      </c>
      <c r="T3658" s="8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42499.629849537036</v>
      </c>
      <c r="T3659" s="8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100.67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102.04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101.43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109.38000000000001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115.17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103.18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42173.970127314809</v>
      </c>
      <c r="T3669" s="8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103.5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109.55000000000001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101.54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113.63000000000001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102.91000000000001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41802.574282407411</v>
      </c>
      <c r="T3679" s="8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102.5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112.77000000000001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42627.454097222224</v>
      </c>
      <c r="T3682" s="8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110.86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139.07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105.7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101.43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109.17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118.34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41940.598182870366</v>
      </c>
      <c r="T3692" s="8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129.13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107.43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100.13000000000001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100.34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109.17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136.34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103.47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41810.142199074078</v>
      </c>
      <c r="T3710" s="8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141.16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153.73999999999998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42134.172071759254</v>
      </c>
      <c r="T3714" s="8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ROUNDUP($E3715/$D3715 * 100,2)</f>
        <v>101.5</v>
      </c>
      <c r="P3715">
        <f t="shared" ref="P3715:P3778" si="349">ROUND($E3715/$L3715,2)</f>
        <v>106.84</v>
      </c>
      <c r="Q3715" t="str">
        <f t="shared" ref="Q3715:Q3778" si="350">LEFT(N3715,SEARCH("/",N3715)-1)</f>
        <v>theater</v>
      </c>
      <c r="R3715" t="str">
        <f t="shared" ref="R3715:R3778" si="351">RIGHT(N3715, LEN(N3715) - SEARCH("/",N3715))</f>
        <v>plays</v>
      </c>
      <c r="S3715" s="8">
        <f t="shared" ref="S3715:S3778" si="352">(J3715/86400) + DATE(1970,1,1)</f>
        <v>42505.738032407404</v>
      </c>
      <c r="T3715" s="8">
        <f t="shared" ref="T3715:T3778" si="353">(I3715/86400) + 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42118.556331018517</v>
      </c>
      <c r="T3716" s="8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102.58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104.52000000000001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102.05000000000001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41943.753032407403</v>
      </c>
      <c r="T3725" s="8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102.55000000000001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42465.491435185184</v>
      </c>
      <c r="T3726" s="8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338.71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42462.140868055554</v>
      </c>
      <c r="T3728" s="8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11.28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15.42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28.470000000000002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0.67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21.430000000000003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20.130000000000003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41831.697939814811</v>
      </c>
      <c r="T3747" s="8">
        <f t="shared" si="353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2.38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100.45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129.63999999999999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101.12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108.52000000000001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102.34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41747.471504629633</v>
      </c>
      <c r="T3760" s="8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110.25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101.02000000000001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113.46000000000001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102.66000000000001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107.66000000000001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42656.005173611113</v>
      </c>
      <c r="T3775" s="8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106.72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ROUNDUP($E3779/$D3779 * 100,2)</f>
        <v>143.19999999999999</v>
      </c>
      <c r="P3779">
        <f t="shared" ref="P3779:P3842" si="355">ROUND($E3779/$L3779,2)</f>
        <v>48.54</v>
      </c>
      <c r="Q3779" t="str">
        <f t="shared" ref="Q3779:Q3842" si="356">LEFT(N3779,SEARCH("/",N3779)-1)</f>
        <v>theater</v>
      </c>
      <c r="R3779" t="str">
        <f t="shared" ref="R3779:R3842" si="357">RIGHT(N3779, LEN(N3779) - SEARCH("/",N3779))</f>
        <v>musical</v>
      </c>
      <c r="S3779" s="8">
        <f t="shared" ref="S3779:S3842" si="358">(J3779/86400) + DATE(1970,1,1)</f>
        <v>41887.111354166671</v>
      </c>
      <c r="T3779" s="8">
        <f t="shared" ref="T3779:T3842" si="359">(I3779/86400) + 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105.05000000000001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109.67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42546.862233796295</v>
      </c>
      <c r="T3784" s="8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128.91999999999999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110.97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0.67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3.2699999999999996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0.28000000000000003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59.66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0.01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89.67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1.47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41831.722777777773</v>
      </c>
      <c r="T3800" s="8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4.01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19.649999999999999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0.01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6.9999999999999993E-2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30.34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121.74000000000001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100.96000000000001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140.13999999999999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119.24000000000001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104.55000000000001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152.66999999999999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106.03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104.67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41963.872361111113</v>
      </c>
      <c r="T3835" s="8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109.04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100.83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42155.142638888894</v>
      </c>
      <c r="T3841" s="8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ROUNDUP($E3843/$D3843 * 100,2)</f>
        <v>8.7200000000000006</v>
      </c>
      <c r="P3843">
        <f t="shared" ref="P3843:P3906" si="361">ROUND($E3843/$L3843,2)</f>
        <v>25.65</v>
      </c>
      <c r="Q3843" t="str">
        <f t="shared" ref="Q3843:Q3906" si="362">LEFT(N3843,SEARCH("/",N3843)-1)</f>
        <v>theater</v>
      </c>
      <c r="R3843" t="str">
        <f t="shared" ref="R3843:R3906" si="363">RIGHT(N3843, LEN(N3843) - SEARCH("/",N3843))</f>
        <v>plays</v>
      </c>
      <c r="S3843" s="8">
        <f t="shared" ref="S3843:S3906" si="364">(J3843/86400) + DATE(1970,1,1)</f>
        <v>41780.785729166666</v>
      </c>
      <c r="T3843" s="8">
        <f t="shared" ref="T3843:T3906" si="365">(I3843/86400) + 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41.489999999999995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2.11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42248.627013888894</v>
      </c>
      <c r="T3847" s="8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16.170000000000002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16.380000000000003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7.05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0.03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16.260000000000002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42128.431064814809</v>
      </c>
      <c r="T3860" s="8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17.670000000000002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41833.660995370374</v>
      </c>
      <c r="T3862" s="8">
        <f t="shared" si="365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0.02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26.94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0.55000000000000004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41865.659780092596</v>
      </c>
      <c r="T3870" s="8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3.4499999999999997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41793.172199074077</v>
      </c>
      <c r="T3872" s="8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2.67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52.8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4.97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6.0000000000000005E-2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13.07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1.48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16.830000000000002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41867.652280092589</v>
      </c>
      <c r="T3894" s="8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3.4699999999999998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10.629999999999999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17.600000000000001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41843.775011574078</v>
      </c>
      <c r="T3901" s="8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0.84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42317.826377314814</v>
      </c>
      <c r="T3903" s="8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48.839999999999996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ROUNDUP($E3907/$D3907 * 100,2)</f>
        <v>11.54</v>
      </c>
      <c r="P3907">
        <f t="shared" ref="P3907:P3970" si="367">ROUND($E3907/$L3907,2)</f>
        <v>24.71</v>
      </c>
      <c r="Q3907" t="str">
        <f t="shared" ref="Q3907:Q3970" si="368">LEFT(N3907,SEARCH("/",N3907)-1)</f>
        <v>theater</v>
      </c>
      <c r="R3907" t="str">
        <f t="shared" ref="R3907:R3970" si="369">RIGHT(N3907, LEN(N3907) - SEARCH("/",N3907))</f>
        <v>plays</v>
      </c>
      <c r="S3907" s="8">
        <f t="shared" ref="S3907:S3970" si="370">(J3907/86400) + DATE(1970,1,1)</f>
        <v>42124.623877314814</v>
      </c>
      <c r="T3907" s="8">
        <f t="shared" ref="T3907:T3970" si="371">(I3907/86400) + 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67.34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8.67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3.09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37.419999999999995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0.01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42114.818935185191</v>
      </c>
      <c r="T3916" s="8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0.34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0.29000000000000004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8.14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12.04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2.2699999999999996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0.01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15.75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43.839999999999996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42221.656782407408</v>
      </c>
      <c r="T3937" s="8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86.14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42151.905717592592</v>
      </c>
      <c r="T3940" s="8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3.3699999999999997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41829.325497685189</v>
      </c>
      <c r="T3950" s="8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0.01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9.9999999999999992E-2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24.290000000000003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0.03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42513.976319444446</v>
      </c>
      <c r="T3959" s="8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41816.950370370367</v>
      </c>
      <c r="T3960" s="8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3.2199999999999998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14.25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24.12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ROUNDUP($E3971/$D3971 * 100,2)</f>
        <v>7.47</v>
      </c>
      <c r="P3971">
        <f t="shared" ref="P3971:P4034" si="373">ROUND($E3971/$L3971,2)</f>
        <v>35.17</v>
      </c>
      <c r="Q3971" t="str">
        <f t="shared" ref="Q3971:Q4034" si="374">LEFT(N3971,SEARCH("/",N3971)-1)</f>
        <v>theater</v>
      </c>
      <c r="R3971" t="str">
        <f t="shared" ref="R3971:R4034" si="375">RIGHT(N3971, LEN(N3971) - SEARCH("/",N3971))</f>
        <v>plays</v>
      </c>
      <c r="S3971" s="8">
        <f t="shared" ref="S3971:S4034" si="376">(J3971/86400) + DATE(1970,1,1)</f>
        <v>42601.854699074072</v>
      </c>
      <c r="T3971" s="8">
        <f t="shared" ref="T3971:T4034" si="377">(I3971/86400) + 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0.08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42447.863553240742</v>
      </c>
      <c r="T3972" s="8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0.98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78.099999999999994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47.699999999999996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1.84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4.09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34.809999999999995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6.34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41920.963472222225</v>
      </c>
      <c r="T3986" s="8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2.1399999999999997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4.1899999999999995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0.01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41950.266944444447</v>
      </c>
      <c r="T3998" s="8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57.2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16.520000000000003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1.84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1.34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0.01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3.8899999999999997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24.200000000000003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0.02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42174.780821759261</v>
      </c>
      <c r="T4017" s="8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8.67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16.670000000000002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0.84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69.570000000000007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41990.584108796298</v>
      </c>
      <c r="T4024" s="8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42408.999571759261</v>
      </c>
      <c r="T4025" s="8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</v>
      </c>
      <c r="T4031" s="8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ROUNDUP($E4035/$D4035 * 100,2)</f>
        <v>25.700000000000003</v>
      </c>
      <c r="P4035">
        <f t="shared" ref="P4035:P4098" si="379">ROUND($E4035/$L4035,2)</f>
        <v>65.34</v>
      </c>
      <c r="Q4035" t="str">
        <f t="shared" ref="Q4035:Q4098" si="380">LEFT(N4035,SEARCH("/",N4035)-1)</f>
        <v>theater</v>
      </c>
      <c r="R4035" t="str">
        <f t="shared" ref="R4035:R4098" si="381">RIGHT(N4035, LEN(N4035) - SEARCH("/",N4035))</f>
        <v>plays</v>
      </c>
      <c r="S4035" s="8">
        <f t="shared" ref="S4035:S4098" si="382">(J4035/86400) + DATE(1970,1,1)</f>
        <v>42614.268796296295</v>
      </c>
      <c r="T4035" s="8">
        <f t="shared" ref="T4035:T4098" si="383">(I4035/86400) + 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1.49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41903.882951388892</v>
      </c>
      <c r="T4037" s="8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41804.937083333338</v>
      </c>
      <c r="T4038" s="8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11.43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42497.070775462962</v>
      </c>
      <c r="T4039" s="8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41869.798726851848</v>
      </c>
      <c r="T4040" s="8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8.2200000000000006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2.2000000000000002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17.66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6.9999999999999993E-2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41761.810150462959</v>
      </c>
      <c r="T4053" s="8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37.54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42534.933321759258</v>
      </c>
      <c r="T4058" s="8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22.150000000000002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2.5399999999999996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0.68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0.17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1.06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42078.345208333332</v>
      </c>
      <c r="T4075" s="8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26.73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28.8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41905.795706018514</v>
      </c>
      <c r="T4078" s="8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0.17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15.74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21.69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0.34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0.29000000000000004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0.02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11.43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ROUNDUP($E4099/$D4099 * 100,2)</f>
        <v>0</v>
      </c>
      <c r="P4099" t="e">
        <f t="shared" ref="P4099:P4115" si="385">ROUND($E4099/$L4099,2)</f>
        <v>#DIV/0!</v>
      </c>
      <c r="Q4099" t="str">
        <f t="shared" ref="Q4099:Q4115" si="386">LEFT(N4099,SEARCH("/",N4099)-1)</f>
        <v>theater</v>
      </c>
      <c r="R4099" t="str">
        <f t="shared" ref="R4099:R4115" si="387">RIGHT(N4099, LEN(N4099) - SEARCH("/",N4099))</f>
        <v>plays</v>
      </c>
      <c r="S4099" s="8">
        <f t="shared" ref="S4099:S4115" si="388">(J4099/86400) + DATE(1970,1,1)</f>
        <v>42344.824502314819</v>
      </c>
      <c r="T4099" s="8">
        <f t="shared" ref="T4099:T4115" si="389">(I4099/86400) + 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1.1200000000000001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21.37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2.0499999999999998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1.97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42767.031678240739</v>
      </c>
      <c r="T4110" s="8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28.67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42512.626747685186</v>
      </c>
      <c r="T4112" s="8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3.1399999999999997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2">
    <cfRule type="containsText" dxfId="6" priority="9" operator="containsText" text="successful">
      <formula>NOT(ISERROR(SEARCH("successful",F2)))</formula>
    </cfRule>
  </conditionalFormatting>
  <conditionalFormatting sqref="F1:F1048576">
    <cfRule type="containsText" dxfId="5" priority="3" operator="containsText" text="canceled">
      <formula>NOT(ISERROR(SEARCH("canceled",F1)))</formula>
    </cfRule>
    <cfRule type="containsText" dxfId="4" priority="4" operator="containsText" text="live">
      <formula>NOT(ISERROR(SEARCH("live",F1)))</formula>
    </cfRule>
    <cfRule type="containsText" dxfId="3" priority="6" operator="containsText" text="failed">
      <formula>NOT(ISERROR(SEARCH("failed",F1)))</formula>
    </cfRule>
    <cfRule type="containsText" dxfId="2" priority="8" operator="containsText" text="successful">
      <formula>NOT(ISERROR(SEARCH("successful",F1)))</formula>
    </cfRule>
  </conditionalFormatting>
  <conditionalFormatting sqref="F120">
    <cfRule type="containsText" dxfId="1" priority="7" operator="containsText" text="failed">
      <formula>NOT(ISERROR(SEARCH("failed",F120)))</formula>
    </cfRule>
  </conditionalFormatting>
  <conditionalFormatting sqref="N1:N1048576 P1:P4115 Q1:S1">
    <cfRule type="containsText" dxfId="0" priority="5" operator="containsText" text="live">
      <formula>NOT(ISERROR(SEARCH("live",N1)))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Category Stats</vt:lpstr>
      <vt:lpstr>Subcategory Stats</vt:lpstr>
      <vt:lpstr>LaunchDateOutcomes</vt:lpstr>
      <vt:lpstr>GoalOutcomes</vt:lpstr>
      <vt:lpstr>Backers</vt:lpstr>
      <vt:lpstr>Sheet1</vt:lpstr>
      <vt:lpstr>goal_range</vt:lpstr>
      <vt:lpstr>state_range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Ravi Sajja</cp:lastModifiedBy>
  <dcterms:created xsi:type="dcterms:W3CDTF">2017-04-20T15:17:24Z</dcterms:created>
  <dcterms:modified xsi:type="dcterms:W3CDTF">2020-09-22T23:55:32Z</dcterms:modified>
</cp:coreProperties>
</file>