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daiiiyama/Desktop/"/>
    </mc:Choice>
  </mc:AlternateContent>
  <bookViews>
    <workbookView xWindow="1360" yWindow="1700" windowWidth="17440" windowHeight="1294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8" i="1"/>
  <c r="F25" i="1"/>
  <c r="F26" i="1"/>
  <c r="C36" i="1"/>
  <c r="C35" i="1"/>
  <c r="C37" i="1"/>
  <c r="E39" i="1"/>
  <c r="C38" i="1"/>
  <c r="E16" i="1"/>
  <c r="E21" i="1"/>
  <c r="C30" i="1"/>
  <c r="C31" i="1"/>
  <c r="E22" i="1"/>
  <c r="E23" i="1"/>
  <c r="E24" i="1"/>
  <c r="D25" i="1"/>
  <c r="D24" i="1"/>
  <c r="C9" i="1"/>
  <c r="C10" i="1"/>
  <c r="C28" i="1"/>
  <c r="F16" i="1"/>
  <c r="E15" i="1"/>
  <c r="F15" i="1"/>
  <c r="F24" i="1"/>
  <c r="F21" i="1"/>
  <c r="F22" i="1"/>
  <c r="F23" i="1"/>
  <c r="F19" i="1"/>
  <c r="F20" i="1"/>
  <c r="C7" i="1"/>
  <c r="G2" i="1"/>
  <c r="E7" i="1"/>
</calcChain>
</file>

<file path=xl/sharedStrings.xml><?xml version="1.0" encoding="utf-8"?>
<sst xmlns="http://schemas.openxmlformats.org/spreadsheetml/2006/main" count="59" uniqueCount="48">
  <si>
    <t>主翼</t>
    <rPh sb="0" eb="2">
      <t>シュヨk</t>
    </rPh>
    <phoneticPr fontId="1"/>
  </si>
  <si>
    <t>胴体</t>
    <rPh sb="0" eb="2">
      <t>ドウタ</t>
    </rPh>
    <phoneticPr fontId="1"/>
  </si>
  <si>
    <t>前脚</t>
    <rPh sb="0" eb="1">
      <t>マ</t>
    </rPh>
    <phoneticPr fontId="1"/>
  </si>
  <si>
    <t>後脚</t>
    <rPh sb="0" eb="1">
      <t>ウシr</t>
    </rPh>
    <phoneticPr fontId="1"/>
  </si>
  <si>
    <t>推進系統</t>
    <rPh sb="0" eb="1">
      <t>キャk</t>
    </rPh>
    <phoneticPr fontId="1"/>
  </si>
  <si>
    <t>ナセル</t>
    <phoneticPr fontId="1"/>
  </si>
  <si>
    <t>乗務員</t>
    <rPh sb="0" eb="1">
      <t>ジョ</t>
    </rPh>
    <phoneticPr fontId="1"/>
  </si>
  <si>
    <t>アイテム質量</t>
    <rPh sb="0" eb="2">
      <t>アイt</t>
    </rPh>
    <phoneticPr fontId="1"/>
  </si>
  <si>
    <t>装備品</t>
    <rPh sb="0" eb="2">
      <t>ソウb</t>
    </rPh>
    <phoneticPr fontId="1"/>
  </si>
  <si>
    <t>その他</t>
    <phoneticPr fontId="1"/>
  </si>
  <si>
    <t>計</t>
    <rPh sb="0" eb="1">
      <t>ケ</t>
    </rPh>
    <phoneticPr fontId="1"/>
  </si>
  <si>
    <t>重心</t>
    <rPh sb="0" eb="1">
      <t>ケ</t>
    </rPh>
    <phoneticPr fontId="1"/>
  </si>
  <si>
    <t>Ww</t>
    <phoneticPr fontId="1"/>
  </si>
  <si>
    <t>Wfus</t>
    <phoneticPr fontId="1"/>
  </si>
  <si>
    <t>Wng</t>
    <phoneticPr fontId="1"/>
  </si>
  <si>
    <t>Wp</t>
    <phoneticPr fontId="1"/>
  </si>
  <si>
    <t>Wmg</t>
    <phoneticPr fontId="1"/>
  </si>
  <si>
    <t>Wn</t>
    <phoneticPr fontId="1"/>
  </si>
  <si>
    <t>Wcrew</t>
    <phoneticPr fontId="1"/>
  </si>
  <si>
    <t>Wop</t>
    <phoneticPr fontId="1"/>
  </si>
  <si>
    <t>Wfix</t>
    <phoneticPr fontId="1"/>
  </si>
  <si>
    <t>Wo</t>
    <phoneticPr fontId="1"/>
  </si>
  <si>
    <t>WOE</t>
    <phoneticPr fontId="1"/>
  </si>
  <si>
    <t>x[/Lf]</t>
    <phoneticPr fontId="1"/>
  </si>
  <si>
    <t>重心位置</t>
    <rPh sb="0" eb="2">
      <t>１０sh</t>
    </rPh>
    <phoneticPr fontId="1"/>
  </si>
  <si>
    <t>上反角</t>
    <rPh sb="0" eb="1">
      <t>ジョ</t>
    </rPh>
    <phoneticPr fontId="1"/>
  </si>
  <si>
    <t>[deg]</t>
    <phoneticPr fontId="1"/>
  </si>
  <si>
    <t>主翼セミスパン</t>
    <rPh sb="0" eb="2">
      <t>シュヨk</t>
    </rPh>
    <phoneticPr fontId="1"/>
  </si>
  <si>
    <t>[ft]</t>
    <phoneticPr fontId="1"/>
  </si>
  <si>
    <t>平均空力翼弦位置</t>
    <rPh sb="0" eb="2">
      <t>ヘイk</t>
    </rPh>
    <phoneticPr fontId="1"/>
  </si>
  <si>
    <t>テーパ比</t>
    <phoneticPr fontId="1"/>
  </si>
  <si>
    <t>Lf</t>
    <phoneticPr fontId="1"/>
  </si>
  <si>
    <t>t_root</t>
    <phoneticPr fontId="1"/>
  </si>
  <si>
    <t>平均空力翼弦長さ</t>
    <rPh sb="0" eb="1">
      <t>ヘn</t>
    </rPh>
    <phoneticPr fontId="1"/>
  </si>
  <si>
    <t>ノーズ</t>
    <phoneticPr fontId="1"/>
  </si>
  <si>
    <t>後退角</t>
    <rPh sb="0" eb="2">
      <t>コウタ</t>
    </rPh>
    <phoneticPr fontId="1"/>
  </si>
  <si>
    <t>c_root</t>
    <phoneticPr fontId="1"/>
  </si>
  <si>
    <t>主翼空力中心</t>
    <rPh sb="0" eb="2">
      <t>シュヨk</t>
    </rPh>
    <phoneticPr fontId="1"/>
  </si>
  <si>
    <t>胴体長さ</t>
    <rPh sb="0" eb="1">
      <t>キャk</t>
    </rPh>
    <phoneticPr fontId="1"/>
  </si>
  <si>
    <t>後脚担当分</t>
    <rPh sb="0" eb="1">
      <t>マ</t>
    </rPh>
    <phoneticPr fontId="1"/>
  </si>
  <si>
    <t>前脚担当分</t>
    <rPh sb="0" eb="1">
      <t>ブn</t>
    </rPh>
    <phoneticPr fontId="1"/>
  </si>
  <si>
    <t>後脚位置(side)</t>
    <rPh sb="0" eb="1">
      <t>ウシr</t>
    </rPh>
    <phoneticPr fontId="1"/>
  </si>
  <si>
    <t>前脚位置(重心から)</t>
    <rPh sb="0" eb="1">
      <t>マ</t>
    </rPh>
    <phoneticPr fontId="1"/>
  </si>
  <si>
    <t>overturn angle</t>
    <phoneticPr fontId="1"/>
  </si>
  <si>
    <t>重心高さ</t>
    <rPh sb="0" eb="1">
      <t>キャk</t>
    </rPh>
    <phoneticPr fontId="1"/>
  </si>
  <si>
    <t>前脚ー後脚距離</t>
    <rPh sb="0" eb="1">
      <t>マ</t>
    </rPh>
    <phoneticPr fontId="1"/>
  </si>
  <si>
    <t>tipback angle</t>
    <phoneticPr fontId="1"/>
  </si>
  <si>
    <t xml:space="preserve">the angle of the vertical from the main wheel position to the cg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</si>
</sst>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9"/>
  <sheetViews>
    <sheetView tabSelected="1" topLeftCell="A20" workbookViewId="0">
      <selection activeCell="E18" sqref="E18"/>
    </sheetView>
  </sheetViews>
  <sheetFormatPr baseColWidth="10" defaultRowHeight="20"/>
  <cols>
    <col min="2" max="2" width="15.42578125" customWidth="1"/>
  </cols>
  <sheetData>
    <row r="2" spans="2:7">
      <c r="B2" t="s">
        <v>31</v>
      </c>
      <c r="C2">
        <v>47.6</v>
      </c>
      <c r="D2" t="s">
        <v>28</v>
      </c>
      <c r="G2">
        <f>8*45.3/13.6</f>
        <v>26.647058823529409</v>
      </c>
    </row>
    <row r="3" spans="2:7">
      <c r="B3" t="s">
        <v>36</v>
      </c>
      <c r="C3">
        <v>100</v>
      </c>
      <c r="D3" t="s">
        <v>28</v>
      </c>
    </row>
    <row r="4" spans="2:7">
      <c r="B4" t="s">
        <v>32</v>
      </c>
      <c r="C4">
        <v>18</v>
      </c>
      <c r="D4" t="s">
        <v>28</v>
      </c>
    </row>
    <row r="5" spans="2:7">
      <c r="B5" t="s">
        <v>35</v>
      </c>
      <c r="C5">
        <v>30</v>
      </c>
      <c r="D5" t="s">
        <v>26</v>
      </c>
    </row>
    <row r="6" spans="2:7">
      <c r="B6" t="s">
        <v>25</v>
      </c>
      <c r="C6">
        <v>6</v>
      </c>
      <c r="D6" t="s">
        <v>26</v>
      </c>
    </row>
    <row r="7" spans="2:7">
      <c r="B7" t="s">
        <v>27</v>
      </c>
      <c r="C7">
        <f>265/2</f>
        <v>132.5</v>
      </c>
      <c r="D7" t="s">
        <v>28</v>
      </c>
      <c r="E7">
        <f>C7*2.5/7</f>
        <v>47.321428571428569</v>
      </c>
    </row>
    <row r="8" spans="2:7">
      <c r="B8" t="s">
        <v>30</v>
      </c>
      <c r="C8">
        <v>0.3</v>
      </c>
    </row>
    <row r="9" spans="2:7">
      <c r="B9" t="s">
        <v>29</v>
      </c>
      <c r="C9">
        <f>C7*(1+2*C8)/(3*(1+C8))</f>
        <v>54.358974358974351</v>
      </c>
      <c r="D9" t="s">
        <v>28</v>
      </c>
    </row>
    <row r="10" spans="2:7">
      <c r="B10" t="s">
        <v>33</v>
      </c>
      <c r="C10">
        <f>32.3</f>
        <v>32.299999999999997</v>
      </c>
      <c r="D10" t="s">
        <v>28</v>
      </c>
    </row>
    <row r="11" spans="2:7">
      <c r="B11" t="s">
        <v>38</v>
      </c>
      <c r="C11">
        <v>45</v>
      </c>
      <c r="D11" t="s">
        <v>28</v>
      </c>
    </row>
    <row r="12" spans="2:7">
      <c r="B12" t="s">
        <v>34</v>
      </c>
      <c r="C12">
        <v>8</v>
      </c>
      <c r="D12" t="s">
        <v>28</v>
      </c>
    </row>
    <row r="13" spans="2:7">
      <c r="E13" s="1" t="s">
        <v>24</v>
      </c>
      <c r="F13" s="2"/>
      <c r="G13" s="2"/>
    </row>
    <row r="14" spans="2:7">
      <c r="E14" t="s">
        <v>23</v>
      </c>
    </row>
    <row r="15" spans="2:7">
      <c r="B15" t="s">
        <v>0</v>
      </c>
      <c r="C15" t="s">
        <v>12</v>
      </c>
      <c r="D15">
        <v>157450</v>
      </c>
      <c r="E15">
        <f xml:space="preserve"> (8 + TAN(RADIANS(C5))*C9 + C10*0.4)/C3</f>
        <v>0.52304168479025803</v>
      </c>
      <c r="F15">
        <f>D15*E15</f>
        <v>82352.913270226127</v>
      </c>
    </row>
    <row r="16" spans="2:7">
      <c r="B16" t="s">
        <v>1</v>
      </c>
      <c r="C16" t="s">
        <v>13</v>
      </c>
      <c r="D16">
        <v>18129</v>
      </c>
      <c r="E16">
        <f>45 * 0.45 /100</f>
        <v>0.20250000000000001</v>
      </c>
      <c r="F16">
        <f t="shared" ref="F16:F24" si="0">D16*E16</f>
        <v>3671.1225000000004</v>
      </c>
    </row>
    <row r="17" spans="2:6">
      <c r="B17" t="s">
        <v>2</v>
      </c>
      <c r="C17" t="s">
        <v>14</v>
      </c>
      <c r="D17">
        <v>4628</v>
      </c>
      <c r="E17">
        <v>0.1</v>
      </c>
      <c r="F17">
        <f t="shared" si="0"/>
        <v>462.8</v>
      </c>
    </row>
    <row r="18" spans="2:6">
      <c r="B18" t="s">
        <v>3</v>
      </c>
      <c r="C18" t="s">
        <v>16</v>
      </c>
      <c r="D18">
        <v>34445</v>
      </c>
      <c r="E18">
        <v>0.54</v>
      </c>
      <c r="F18">
        <f t="shared" si="0"/>
        <v>18600.300000000003</v>
      </c>
    </row>
    <row r="19" spans="2:6">
      <c r="B19" t="s">
        <v>4</v>
      </c>
      <c r="C19" t="s">
        <v>15</v>
      </c>
      <c r="D19">
        <v>60224</v>
      </c>
      <c r="E19">
        <v>0.85</v>
      </c>
      <c r="F19">
        <f t="shared" si="0"/>
        <v>51190.400000000001</v>
      </c>
    </row>
    <row r="20" spans="2:6">
      <c r="B20" t="s">
        <v>5</v>
      </c>
      <c r="C20" t="s">
        <v>17</v>
      </c>
      <c r="D20">
        <v>15862</v>
      </c>
      <c r="E20">
        <v>0.85</v>
      </c>
      <c r="F20">
        <f t="shared" si="0"/>
        <v>13482.699999999999</v>
      </c>
    </row>
    <row r="21" spans="2:6">
      <c r="B21" t="s">
        <v>6</v>
      </c>
      <c r="C21" t="s">
        <v>18</v>
      </c>
      <c r="D21">
        <v>3485</v>
      </c>
      <c r="E21">
        <f>E$16</f>
        <v>0.20250000000000001</v>
      </c>
      <c r="F21">
        <f t="shared" si="0"/>
        <v>705.71250000000009</v>
      </c>
    </row>
    <row r="22" spans="2:6">
      <c r="B22" t="s">
        <v>7</v>
      </c>
      <c r="C22" t="s">
        <v>19</v>
      </c>
      <c r="D22">
        <v>17879</v>
      </c>
      <c r="E22">
        <f t="shared" ref="E22:E24" si="1">E$16</f>
        <v>0.20250000000000001</v>
      </c>
      <c r="F22">
        <f t="shared" si="0"/>
        <v>3620.4975000000004</v>
      </c>
    </row>
    <row r="23" spans="2:6">
      <c r="B23" t="s">
        <v>8</v>
      </c>
      <c r="C23" t="s">
        <v>20</v>
      </c>
      <c r="D23">
        <v>71680</v>
      </c>
      <c r="E23">
        <f t="shared" si="1"/>
        <v>0.20250000000000001</v>
      </c>
      <c r="F23">
        <f t="shared" si="0"/>
        <v>14515.2</v>
      </c>
    </row>
    <row r="24" spans="2:6">
      <c r="B24" t="s">
        <v>9</v>
      </c>
      <c r="C24" t="s">
        <v>21</v>
      </c>
      <c r="D24">
        <f>4480</f>
        <v>4480</v>
      </c>
      <c r="E24">
        <f t="shared" si="1"/>
        <v>0.20250000000000001</v>
      </c>
      <c r="F24">
        <f t="shared" si="0"/>
        <v>907.2</v>
      </c>
    </row>
    <row r="25" spans="2:6">
      <c r="B25" t="s">
        <v>10</v>
      </c>
      <c r="C25" t="s">
        <v>22</v>
      </c>
      <c r="D25">
        <f>SUM(D15:D24)</f>
        <v>388262</v>
      </c>
      <c r="F25">
        <f>SUM(F15:F24)</f>
        <v>189508.84577022615</v>
      </c>
    </row>
    <row r="26" spans="2:6">
      <c r="B26" t="s">
        <v>11</v>
      </c>
      <c r="F26">
        <f>F25/D25</f>
        <v>0.48809527012745557</v>
      </c>
    </row>
    <row r="28" spans="2:6">
      <c r="B28" t="s">
        <v>37</v>
      </c>
      <c r="C28">
        <f xml:space="preserve"> (8 + TAN(RADIANS(C5))*C9 +C10*0.25)/C3</f>
        <v>0.47459168479025804</v>
      </c>
    </row>
    <row r="30" spans="2:6">
      <c r="B30" t="s">
        <v>39</v>
      </c>
      <c r="C30">
        <f>(C28-E17)/((C28-E17)+(E18-C28))</f>
        <v>0.85134473815967726</v>
      </c>
    </row>
    <row r="31" spans="2:6">
      <c r="B31" t="s">
        <v>40</v>
      </c>
      <c r="C31">
        <f>1-C30</f>
        <v>0.14865526184032274</v>
      </c>
    </row>
    <row r="33" spans="2:6">
      <c r="B33" t="s">
        <v>44</v>
      </c>
      <c r="C33">
        <v>18</v>
      </c>
    </row>
    <row r="34" spans="2:6">
      <c r="B34" t="s">
        <v>41</v>
      </c>
      <c r="C34">
        <v>20</v>
      </c>
    </row>
    <row r="35" spans="2:6">
      <c r="B35" t="s">
        <v>45</v>
      </c>
      <c r="C35">
        <f>C3*(E18-E17)</f>
        <v>44.000000000000007</v>
      </c>
    </row>
    <row r="36" spans="2:6">
      <c r="B36" t="s">
        <v>42</v>
      </c>
      <c r="C36">
        <f>(F26-E17)*C3</f>
        <v>38.809527012745562</v>
      </c>
    </row>
    <row r="37" spans="2:6">
      <c r="B37" t="s">
        <v>43</v>
      </c>
      <c r="C37">
        <f xml:space="preserve"> DEGREES(ATAN(C33/(C36*SIN(ATAN(C34/C35)))))</f>
        <v>48.260840659069721</v>
      </c>
      <c r="D37" t="s">
        <v>26</v>
      </c>
    </row>
    <row r="38" spans="2:6">
      <c r="B38" t="s">
        <v>46</v>
      </c>
      <c r="C38">
        <f>DEGREES(ATAN((C33-C4/2)/((1-F26)*C3)))</f>
        <v>9.9714901644350746</v>
      </c>
      <c r="D38" t="s">
        <v>26</v>
      </c>
    </row>
    <row r="39" spans="2:6">
      <c r="B39" s="3" t="s">
        <v>47</v>
      </c>
      <c r="E39">
        <f>DEGREES(ATAN((C35-C36)/C33))</f>
        <v>16.085424775883574</v>
      </c>
      <c r="F39" t="s">
        <v>26</v>
      </c>
    </row>
  </sheetData>
  <mergeCells count="1">
    <mergeCell ref="F13:G13"/>
  </mergeCells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Keidai Iiyama</dc:creator>
  <cp:lastModifiedBy>Keidai Iiyama</cp:lastModifiedBy>
  <dcterms:created xsi:type="dcterms:W3CDTF">2018-02-18T06:09:30Z</dcterms:created>
  <dcterms:modified xsi:type="dcterms:W3CDTF">2018-02-20T15:11:56Z</dcterms:modified>
</cp:coreProperties>
</file>