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ya\Desktop\"/>
    </mc:Choice>
  </mc:AlternateContent>
  <xr:revisionPtr revIDLastSave="0" documentId="13_ncr:1_{FBD836A4-C472-49D2-BAB3-236E154608F1}" xr6:coauthVersionLast="47" xr6:coauthVersionMax="47" xr10:uidLastSave="{00000000-0000-0000-0000-000000000000}"/>
  <bookViews>
    <workbookView xWindow="14295" yWindow="0" windowWidth="14610" windowHeight="15585" firstSheet="1" activeTab="1" xr2:uid="{0D8A8F15-EA7E-46FE-89BB-BB84C98DBEE2}"/>
  </bookViews>
  <sheets>
    <sheet name="Name,Age,Gender,Height,Weig (2)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8" r:id="rId7"/>
    <sheet name="Sheet7" sheetId="9" r:id="rId8"/>
    <sheet name="Sheet8" sheetId="10" r:id="rId9"/>
  </sheet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0" l="1"/>
  <c r="J8" i="10"/>
  <c r="J5" i="10"/>
  <c r="J4" i="10"/>
  <c r="C27" i="9"/>
  <c r="C24" i="9"/>
  <c r="C21" i="9"/>
  <c r="C18" i="9"/>
  <c r="H3" i="9"/>
  <c r="H4" i="9"/>
  <c r="H5" i="9"/>
  <c r="H6" i="9"/>
  <c r="H7" i="9"/>
  <c r="H8" i="9"/>
  <c r="H9" i="9"/>
  <c r="H10" i="9"/>
  <c r="H11" i="9"/>
  <c r="H2" i="9"/>
  <c r="C16" i="8"/>
  <c r="C17" i="8"/>
  <c r="C18" i="8"/>
  <c r="C19" i="8"/>
  <c r="C20" i="8"/>
  <c r="C21" i="8"/>
  <c r="C22" i="8"/>
  <c r="C23" i="8"/>
  <c r="C24" i="8"/>
  <c r="C25" i="8"/>
  <c r="C26" i="8"/>
  <c r="C15" i="8"/>
  <c r="E17" i="5"/>
  <c r="E16" i="5"/>
  <c r="C24" i="3"/>
  <c r="C20" i="3"/>
  <c r="C21" i="3"/>
  <c r="C19" i="3"/>
  <c r="E16" i="3"/>
  <c r="M4" i="2"/>
  <c r="M5" i="2"/>
  <c r="M6" i="2"/>
  <c r="M7" i="2"/>
  <c r="M8" i="2"/>
  <c r="M9" i="2"/>
  <c r="M10" i="2"/>
  <c r="M11" i="2"/>
  <c r="M12" i="2"/>
  <c r="M3" i="2"/>
  <c r="L4" i="2"/>
  <c r="L5" i="2"/>
  <c r="L6" i="2"/>
  <c r="L7" i="2"/>
  <c r="L8" i="2"/>
  <c r="L9" i="2"/>
  <c r="L10" i="2"/>
  <c r="L11" i="2"/>
  <c r="L12" i="2"/>
  <c r="L3" i="2"/>
  <c r="K3" i="2"/>
  <c r="K4" i="2"/>
  <c r="K5" i="2"/>
  <c r="K6" i="2"/>
  <c r="K7" i="2"/>
  <c r="K8" i="2"/>
  <c r="K9" i="2"/>
  <c r="K10" i="2"/>
  <c r="K11" i="2"/>
  <c r="K12" i="2"/>
  <c r="J5" i="2"/>
  <c r="J4" i="2"/>
  <c r="J6" i="2"/>
  <c r="J7" i="2"/>
  <c r="J8" i="2"/>
  <c r="J9" i="2"/>
  <c r="J10" i="2"/>
  <c r="J11" i="2"/>
  <c r="J12" i="2"/>
  <c r="J3" i="2"/>
  <c r="I3" i="2"/>
  <c r="I4" i="2"/>
  <c r="I5" i="2"/>
  <c r="I6" i="2"/>
  <c r="I7" i="2"/>
  <c r="I8" i="2"/>
  <c r="I9" i="2"/>
  <c r="I10" i="2"/>
  <c r="I11" i="2"/>
  <c r="I12" i="2"/>
  <c r="G3" i="2" a="1"/>
  <c r="G3" i="2" s="1"/>
  <c r="H3" i="2" a="1"/>
  <c r="H3" i="2" s="1"/>
  <c r="Y4" i="1" a="1"/>
  <c r="Y4" i="1" s="1"/>
  <c r="Y5" i="1" a="1"/>
  <c r="Y5" i="1" s="1"/>
  <c r="Y6" i="1" a="1"/>
  <c r="Y6" i="1" s="1"/>
  <c r="Y7" i="1" a="1"/>
  <c r="Y7" i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3" i="1" a="1"/>
  <c r="X3" i="1" s="1"/>
  <c r="W4" i="1"/>
  <c r="W5" i="1"/>
  <c r="W6" i="1"/>
  <c r="W7" i="1"/>
  <c r="W8" i="1"/>
  <c r="W9" i="1"/>
  <c r="W10" i="1"/>
  <c r="W11" i="1"/>
  <c r="W12" i="1"/>
  <c r="W3" i="1"/>
  <c r="U4" i="1"/>
  <c r="U5" i="1"/>
  <c r="U6" i="1"/>
  <c r="U7" i="1"/>
  <c r="V7" i="1" s="1"/>
  <c r="U8" i="1"/>
  <c r="U9" i="1"/>
  <c r="U10" i="1"/>
  <c r="V10" i="1" s="1"/>
  <c r="U11" i="1"/>
  <c r="V11" i="1" s="1"/>
  <c r="U12" i="1"/>
  <c r="U3" i="1"/>
  <c r="V3" i="1" s="1"/>
  <c r="V4" i="1"/>
  <c r="V5" i="1"/>
  <c r="V6" i="1"/>
  <c r="V8" i="1"/>
  <c r="V9" i="1"/>
  <c r="V12" i="1"/>
  <c r="U14" i="1"/>
  <c r="H13" i="1"/>
  <c r="F17" i="1"/>
  <c r="I18" i="1" s="1"/>
  <c r="I17" i="1"/>
  <c r="H10" i="1"/>
  <c r="D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496F8B-C02F-41BE-9659-0771CCA340D8}" keepAlive="1" name="Query - Name,Age,Gender,Height,Weight,Educa" description="Connection to the 'Name,Age,Gender,Height,Weight,Educa' query in the workbook." type="5" refreshedVersion="0" background="1">
    <dbPr connection="Provider=Microsoft.Mashup.OleDb.1;Data Source=$Workbook$;Location=Name,Age,Gender,Height,Weight,Educa;Extended Properties=&quot;&quot;" command="SELECT * FROM [Name,Age,Gender,Height,Weight,Educa]"/>
  </connection>
  <connection id="2" xr16:uid="{363A0E16-49D0-4493-A840-368ECABC1160}" keepAlive="1" name="Query - Name,Age,Gender,Height,Weight,Educa (2)" description="Connection to the 'Name,Age,Gender,Height,Weight,Educa (2)' query in the workbook." type="5" refreshedVersion="0" background="1">
    <dbPr connection="Provider=Microsoft.Mashup.OleDb.1;Data Source=$Workbook$;Location=&quot;Name,Age,Gender,Height,Weight,Educa (2)&quot;;Extended Properties=&quot;&quot;" command="SELECT * FROM [Name,Age,Gender,Height,Weight,Educa (2)]"/>
  </connection>
  <connection id="3" xr16:uid="{C0150C77-D0E1-4A65-B1CC-35E02D5E9500}" keepAlive="1" name="Query - Name,Age,Gender,Height,Weight,Educa (3)" description="Connection to the 'Name,Age,Gender,Height,Weight,Educa (3)' query in the workbook." type="5" refreshedVersion="0" background="1">
    <dbPr connection="Provider=Microsoft.Mashup.OleDb.1;Data Source=$Workbook$;Location=&quot;Name,Age,Gender,Height,Weight,Educa (3)&quot;;Extended Properties=&quot;&quot;" command="SELECT * FROM [Name,Age,Gender,Height,Weight,Educ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<sst xmlns="http://schemas.openxmlformats.org/spreadsheetml/2006/main" count="394" uniqueCount="167">
  <si>
    <t>Name</t>
  </si>
  <si>
    <t>Age</t>
  </si>
  <si>
    <t>Gender</t>
  </si>
  <si>
    <t>John</t>
  </si>
  <si>
    <t>M</t>
  </si>
  <si>
    <t>Julia</t>
  </si>
  <si>
    <t>F</t>
  </si>
  <si>
    <t>Ron</t>
  </si>
  <si>
    <t>Radha</t>
  </si>
  <si>
    <t>Salary</t>
  </si>
  <si>
    <t>Column1</t>
  </si>
  <si>
    <t>Column2</t>
  </si>
  <si>
    <t>Column3</t>
  </si>
  <si>
    <t>Column4</t>
  </si>
  <si>
    <t xml:space="preserve"> Male   </t>
  </si>
  <si>
    <t xml:space="preserve"> Female </t>
  </si>
  <si>
    <t xml:space="preserve"> Michael  </t>
  </si>
  <si>
    <t xml:space="preserve"> 42  </t>
  </si>
  <si>
    <t xml:space="preserve"> Emily    </t>
  </si>
  <si>
    <t xml:space="preserve"> 32  </t>
  </si>
  <si>
    <t xml:space="preserve"> David    </t>
  </si>
  <si>
    <t xml:space="preserve"> 39  </t>
  </si>
  <si>
    <t xml:space="preserve"> Andrew   </t>
  </si>
  <si>
    <t xml:space="preserve"> 45  </t>
  </si>
  <si>
    <t xml:space="preserve"> Benjamin </t>
  </si>
  <si>
    <t xml:space="preserve"> 33  </t>
  </si>
  <si>
    <t>Q1. Sum of first three values</t>
  </si>
  <si>
    <t xml:space="preserve">Q2. Sum of last three </t>
  </si>
  <si>
    <t>Q3. Sum of 3 to 5 values</t>
  </si>
  <si>
    <t>Roll No.</t>
  </si>
  <si>
    <t>English</t>
  </si>
  <si>
    <t>Science</t>
  </si>
  <si>
    <t>Maths</t>
  </si>
  <si>
    <t>Social Science</t>
  </si>
  <si>
    <t>Hindi</t>
  </si>
  <si>
    <t>Total</t>
  </si>
  <si>
    <t>Percentage</t>
  </si>
  <si>
    <t>Avinash</t>
  </si>
  <si>
    <t>Sudip</t>
  </si>
  <si>
    <t>Sameer</t>
  </si>
  <si>
    <t>Anish</t>
  </si>
  <si>
    <t>Diya</t>
  </si>
  <si>
    <t>Shivani</t>
  </si>
  <si>
    <t>Krish</t>
  </si>
  <si>
    <t>Aman</t>
  </si>
  <si>
    <t xml:space="preserve">Shiv </t>
  </si>
  <si>
    <t>Raghu</t>
  </si>
  <si>
    <t>Employee ID</t>
  </si>
  <si>
    <t>Weekly Sales</t>
  </si>
  <si>
    <t>2131tt</t>
  </si>
  <si>
    <t>2270ca</t>
  </si>
  <si>
    <t>2844ca</t>
  </si>
  <si>
    <t>2766tt</t>
  </si>
  <si>
    <t>Sick Leave</t>
  </si>
  <si>
    <t>2955op</t>
  </si>
  <si>
    <t>2140de</t>
  </si>
  <si>
    <t>Week Off</t>
  </si>
  <si>
    <t>2408lm</t>
  </si>
  <si>
    <t>2011lm</t>
  </si>
  <si>
    <t>2513op</t>
  </si>
  <si>
    <t>2857de</t>
  </si>
  <si>
    <t>Perform COUNT, COUNTA and COUNTBLANK function</t>
  </si>
  <si>
    <t>Average</t>
  </si>
  <si>
    <t>Grade</t>
  </si>
  <si>
    <t>Emails</t>
  </si>
  <si>
    <t>Country Code</t>
  </si>
  <si>
    <t>Phone</t>
  </si>
  <si>
    <t>Avinash Singh</t>
  </si>
  <si>
    <t>Avinash234@gmail.com</t>
  </si>
  <si>
    <t xml:space="preserve">Sudip Kumar </t>
  </si>
  <si>
    <t>Sameer Mukherjee</t>
  </si>
  <si>
    <t>Anish Mishra</t>
  </si>
  <si>
    <t>mishraanish@gmail.com</t>
  </si>
  <si>
    <t>Diya Singal</t>
  </si>
  <si>
    <t>diyasingal@gmail.com</t>
  </si>
  <si>
    <t>Shivani Behra</t>
  </si>
  <si>
    <t xml:space="preserve">Krish Kumar </t>
  </si>
  <si>
    <t>krish3@gmail.com</t>
  </si>
  <si>
    <t>Aman Srivastava</t>
  </si>
  <si>
    <t>Aman234@gmail.com</t>
  </si>
  <si>
    <t>Shiv Verma</t>
  </si>
  <si>
    <t>Shiv.Verma@gmail.com</t>
  </si>
  <si>
    <t>Raghu Solanki</t>
  </si>
  <si>
    <t>raghu000@gmail.com</t>
  </si>
  <si>
    <t>Upper</t>
  </si>
  <si>
    <t>Lower</t>
  </si>
  <si>
    <t>First Name</t>
  </si>
  <si>
    <t>Last Name</t>
  </si>
  <si>
    <t>Domain Name</t>
  </si>
  <si>
    <t>sudipkr987@yahoo.com</t>
  </si>
  <si>
    <t>Sam456@outlook.com</t>
  </si>
  <si>
    <t>shivanibeh1234@outlook.com</t>
  </si>
  <si>
    <t>Concat</t>
  </si>
  <si>
    <t>Phone no with country code</t>
  </si>
  <si>
    <t>Stock ID</t>
  </si>
  <si>
    <t>Stock Name</t>
  </si>
  <si>
    <t>Investment Type</t>
  </si>
  <si>
    <t>Investment Amount</t>
  </si>
  <si>
    <t>Investment Duration (in yrs)</t>
  </si>
  <si>
    <t>Returns</t>
  </si>
  <si>
    <t>Parag Parikh Tax Saver</t>
  </si>
  <si>
    <t>Mutual Funds</t>
  </si>
  <si>
    <t>Tesla Inc.</t>
  </si>
  <si>
    <t>Equity Shares</t>
  </si>
  <si>
    <t>Microsoft</t>
  </si>
  <si>
    <t>Bank of Baroda Bonds</t>
  </si>
  <si>
    <t>Bonds</t>
  </si>
  <si>
    <t>Alphabet</t>
  </si>
  <si>
    <t>Nippon Small Cap Mutual Fund</t>
  </si>
  <si>
    <t>Amazon.com</t>
  </si>
  <si>
    <t>AU Small Finance Bank Bonds</t>
  </si>
  <si>
    <t>Apple Inc.</t>
  </si>
  <si>
    <t>Adani Ports Pvt Ltd</t>
  </si>
  <si>
    <t>Salesperson</t>
  </si>
  <si>
    <t>Product</t>
  </si>
  <si>
    <t>Region</t>
  </si>
  <si>
    <t>Sales</t>
  </si>
  <si>
    <t>Date</t>
  </si>
  <si>
    <t>Month</t>
  </si>
  <si>
    <t>North</t>
  </si>
  <si>
    <t>January</t>
  </si>
  <si>
    <t>Sarah</t>
  </si>
  <si>
    <t>Laptop</t>
  </si>
  <si>
    <t>South</t>
  </si>
  <si>
    <t>Mike</t>
  </si>
  <si>
    <t>Tablet</t>
  </si>
  <si>
    <t>East</t>
  </si>
  <si>
    <t>Emily</t>
  </si>
  <si>
    <t>West</t>
  </si>
  <si>
    <t>February</t>
  </si>
  <si>
    <t>Row Labels</t>
  </si>
  <si>
    <t>Grand Total</t>
  </si>
  <si>
    <t>(All)</t>
  </si>
  <si>
    <t>Column Labels</t>
  </si>
  <si>
    <t>Count of Sales</t>
  </si>
  <si>
    <t>ID</t>
  </si>
  <si>
    <t>Designation</t>
  </si>
  <si>
    <t>Date of Birth</t>
  </si>
  <si>
    <t>Singh</t>
  </si>
  <si>
    <t>Sales Representative</t>
  </si>
  <si>
    <t>Vice President (Sales)</t>
  </si>
  <si>
    <t>Samir</t>
  </si>
  <si>
    <t>Mukherjee</t>
  </si>
  <si>
    <t>Mishra</t>
  </si>
  <si>
    <t>Technical Team</t>
  </si>
  <si>
    <t>Singal</t>
  </si>
  <si>
    <t>Human Resources (HR)</t>
  </si>
  <si>
    <t>Behera</t>
  </si>
  <si>
    <t>Kumar</t>
  </si>
  <si>
    <t>Srivastava</t>
  </si>
  <si>
    <t>Shiv</t>
  </si>
  <si>
    <t>Verma</t>
  </si>
  <si>
    <t>Solanki</t>
  </si>
  <si>
    <t>=VLOOKUP("107",B3:F12,4,1)</t>
  </si>
  <si>
    <t>sudipkr987@gmail.com</t>
  </si>
  <si>
    <t>Sam456@gmail.com</t>
  </si>
  <si>
    <t>shivanibeh1234@gmail.com</t>
  </si>
  <si>
    <t>Risk Category</t>
  </si>
  <si>
    <t>Low</t>
  </si>
  <si>
    <t>High</t>
  </si>
  <si>
    <t>Medium</t>
  </si>
  <si>
    <t>Returns in amount</t>
  </si>
  <si>
    <t>investment in amount in mutual funds</t>
  </si>
  <si>
    <t>Rose</t>
  </si>
  <si>
    <t>Yor</t>
  </si>
  <si>
    <t>Robert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</si>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</sst>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[$$-C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 tint="-0.499984740745262"/>
      <name val="Bahnschrift SemiCondense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Border="1" applyAlignment="1">
      <alignment horizontal="center"/>
    </xf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[$$-C09]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[1stJuly.xlsx]Sheet4!PivotTable1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Sheet4!$M$5:$M$6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Sheet4!$L$7:$L$10</c:f>
              <c:strCache>
                <c:ptCount val="3"/>
                <c:pt idx="0">
                  <c:v>Laptop</c:v>
                </c:pt>
                <c:pt idx="1">
                  <c:v>Phone</c:v>
                </c:pt>
                <c:pt idx="2">
                  <c:v>Tablet</c:v>
                </c:pt>
              </c:strCache>
            </c:strRef>
          </c:cat>
          <c:val>
            <c:numRef>
              <c:f>Sheet4!$M$7:$M$10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C-461D-B30D-91903D0D8AC2}"/>
            </c:ext>
          </c:extLst>
        </c:ser>
        <c:ser>
          <c:idx val="1"/>
          <c:order val="1"/>
          <c:tx>
            <c:strRef>
              <c:f>Sheet4!$N$5:$N$6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Sheet4!$L$7:$L$10</c:f>
              <c:strCache>
                <c:ptCount val="3"/>
                <c:pt idx="0">
                  <c:v>Laptop</c:v>
                </c:pt>
                <c:pt idx="1">
                  <c:v>Phone</c:v>
                </c:pt>
                <c:pt idx="2">
                  <c:v>Tablet</c:v>
                </c:pt>
              </c:strCache>
            </c:strRef>
          </c:cat>
          <c:val>
            <c:numRef>
              <c:f>Sheet4!$N$7:$N$10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8C-461D-B30D-91903D0D8AC2}"/>
            </c:ext>
          </c:extLst>
        </c:ser>
        <c:ser>
          <c:idx val="2"/>
          <c:order val="2"/>
          <c:tx>
            <c:strRef>
              <c:f>Sheet4!$O$5:$O$6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Sheet4!$L$7:$L$10</c:f>
              <c:strCache>
                <c:ptCount val="3"/>
                <c:pt idx="0">
                  <c:v>Laptop</c:v>
                </c:pt>
                <c:pt idx="1">
                  <c:v>Phone</c:v>
                </c:pt>
                <c:pt idx="2">
                  <c:v>Tablet</c:v>
                </c:pt>
              </c:strCache>
            </c:strRef>
          </c:cat>
          <c:val>
            <c:numRef>
              <c:f>Sheet4!$O$7:$O$10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8C-461D-B30D-91903D0D8AC2}"/>
            </c:ext>
          </c:extLst>
        </c:ser>
        <c:ser>
          <c:idx val="3"/>
          <c:order val="3"/>
          <c:tx>
            <c:strRef>
              <c:f>Sheet4!$P$5:$P$6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Sheet4!$L$7:$L$10</c:f>
              <c:strCache>
                <c:ptCount val="3"/>
                <c:pt idx="0">
                  <c:v>Laptop</c:v>
                </c:pt>
                <c:pt idx="1">
                  <c:v>Phone</c:v>
                </c:pt>
                <c:pt idx="2">
                  <c:v>Tablet</c:v>
                </c:pt>
              </c:strCache>
            </c:strRef>
          </c:cat>
          <c:val>
            <c:numRef>
              <c:f>Sheet4!$P$7:$P$10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8C-461D-B30D-91903D0D8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081728"/>
        <c:axId val="191075968"/>
      </c:barChart>
      <c:catAx>
        <c:axId val="1910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75968"/>
        <c:crosses val="autoZero"/>
        <c:auto val="1"/>
        <c:lblAlgn val="ctr"/>
        <c:lblOffset val="100"/>
        <c:noMultiLvlLbl val="0"/>
      </c:catAx>
      <c:valAx>
        <c:axId val="1910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409575</xdr:colOff>
      <xdr:row>12</xdr:row>
      <xdr:rowOff>109537</xdr:rowOff>
    </xdr:from>
    <xdr:to>
      <xdr:col>18</xdr:col>
      <xdr:colOff>419100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F1DAD-8A4E-F395-42CF-A6414095F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ya Sagar" refreshedDate="45109.937005324071" createdVersion="8" refreshedVersion="8" minRefreshableVersion="3" recordCount="24" xr:uid="{7A9B9B89-BC8E-42EB-9081-981C6262D16E}">
  <cacheSource type="worksheet">
    <worksheetSource ref="B2:G26" sheet="Sheet4"/>
  </cacheSource>
  <cacheFields count="6">
    <cacheField name="Salesperson" numFmtId="0">
      <sharedItems count="4">
        <s v="John"/>
        <s v="Sarah"/>
        <s v="Mike"/>
        <s v="Emily"/>
      </sharedItems>
    </cacheField>
    <cacheField name="Product" numFmtId="0">
      <sharedItems count="3">
        <s v="Phone"/>
        <s v="Laptop"/>
        <s v="Tablet"/>
      </sharedItems>
    </cacheField>
    <cacheField name="Region" numFmtId="0">
      <sharedItems count="4">
        <s v="North"/>
        <s v="South"/>
        <s v="East"/>
        <s v="West"/>
      </sharedItems>
    </cacheField>
    <cacheField name="Sales" numFmtId="0">
      <sharedItems containsSemiMixedTypes="0" containsString="0" containsNumber="1" containsInteger="1" minValue="100" maxValue="1500"/>
    </cacheField>
    <cacheField name="Date" numFmtId="0">
      <sharedItems containsSemiMixedTypes="0" containsString="0" containsNumber="1" containsInteger="1" minValue="44562" maxValue="44958" count="3">
        <n v="44562"/>
        <n v="44593"/>
        <n v="44958"/>
      </sharedItems>
    </cacheField>
    <cacheField name="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500"/>
    <x v="0"/>
    <s v="January"/>
  </r>
  <r>
    <x v="1"/>
    <x v="1"/>
    <x v="1"/>
    <n v="1200"/>
    <x v="0"/>
    <s v="January"/>
  </r>
  <r>
    <x v="2"/>
    <x v="2"/>
    <x v="2"/>
    <n v="800"/>
    <x v="0"/>
    <s v="January"/>
  </r>
  <r>
    <x v="3"/>
    <x v="1"/>
    <x v="3"/>
    <n v="900"/>
    <x v="0"/>
    <s v="January"/>
  </r>
  <r>
    <x v="0"/>
    <x v="2"/>
    <x v="0"/>
    <n v="700"/>
    <x v="0"/>
    <s v="January"/>
  </r>
  <r>
    <x v="1"/>
    <x v="0"/>
    <x v="1"/>
    <n v="300"/>
    <x v="0"/>
    <s v="January"/>
  </r>
  <r>
    <x v="2"/>
    <x v="1"/>
    <x v="2"/>
    <n v="1500"/>
    <x v="0"/>
    <s v="January"/>
  </r>
  <r>
    <x v="3"/>
    <x v="0"/>
    <x v="3"/>
    <n v="600"/>
    <x v="0"/>
    <s v="January"/>
  </r>
  <r>
    <x v="0"/>
    <x v="1"/>
    <x v="0"/>
    <n v="1000"/>
    <x v="0"/>
    <s v="January"/>
  </r>
  <r>
    <x v="1"/>
    <x v="2"/>
    <x v="1"/>
    <n v="400"/>
    <x v="0"/>
    <s v="January"/>
  </r>
  <r>
    <x v="2"/>
    <x v="0"/>
    <x v="2"/>
    <n v="200"/>
    <x v="0"/>
    <s v="January"/>
  </r>
  <r>
    <x v="3"/>
    <x v="2"/>
    <x v="3"/>
    <n v="800"/>
    <x v="0"/>
    <s v="January"/>
  </r>
  <r>
    <x v="0"/>
    <x v="1"/>
    <x v="0"/>
    <n v="1200"/>
    <x v="1"/>
    <s v="February"/>
  </r>
  <r>
    <x v="1"/>
    <x v="0"/>
    <x v="1"/>
    <n v="500"/>
    <x v="1"/>
    <s v="February"/>
  </r>
  <r>
    <x v="2"/>
    <x v="2"/>
    <x v="2"/>
    <n v="600"/>
    <x v="1"/>
    <s v="February"/>
  </r>
  <r>
    <x v="3"/>
    <x v="1"/>
    <x v="3"/>
    <n v="700"/>
    <x v="1"/>
    <s v="February"/>
  </r>
  <r>
    <x v="0"/>
    <x v="0"/>
    <x v="0"/>
    <n v="400"/>
    <x v="1"/>
    <s v="February"/>
  </r>
  <r>
    <x v="1"/>
    <x v="1"/>
    <x v="1"/>
    <n v="1000"/>
    <x v="1"/>
    <s v="February"/>
  </r>
  <r>
    <x v="2"/>
    <x v="2"/>
    <x v="2"/>
    <n v="1200"/>
    <x v="1"/>
    <s v="February"/>
  </r>
  <r>
    <x v="3"/>
    <x v="0"/>
    <x v="3"/>
    <n v="800"/>
    <x v="1"/>
    <s v="February"/>
  </r>
  <r>
    <x v="0"/>
    <x v="1"/>
    <x v="0"/>
    <n v="1500"/>
    <x v="1"/>
    <s v="February"/>
  </r>
  <r>
    <x v="1"/>
    <x v="2"/>
    <x v="1"/>
    <n v="300"/>
    <x v="1"/>
    <s v="February"/>
  </r>
  <r>
    <x v="2"/>
    <x v="0"/>
    <x v="2"/>
    <n v="100"/>
    <x v="1"/>
    <s v="February"/>
  </r>
  <r>
    <x v="3"/>
    <x v="2"/>
    <x v="3"/>
    <n v="500"/>
    <x v="2"/>
    <s v="Februar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560FC-3298-4A4D-A5F9-78458ECEE8A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L5:Q10" firstHeaderRow="1" firstDataRow="2" firstDataCol="1" rowPageCount="1" colPageCount="1"/>
  <pivotFields count="6">
    <pivotField showAll="0">
      <items count="5">
        <item x="3"/>
        <item x="0"/>
        <item x="2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dataField="1" showAll="0"/>
    <pivotField axis="axisPage" showAll="0">
      <items count="4">
        <item x="0"/>
        <item x="1"/>
        <item x="2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4" hier="-1"/>
  </pageFields>
  <dataFields count="1">
    <dataField name="Count of Sales" fld="3" subtotal="count" baseField="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FAFFAE-E121-442A-A983-D3D622ADA071}" name="Table6" displayName="Table6" ref="B2:E12" totalsRowShown="0">
  <autoFilter ref="B2:E12" xr:uid="{CCFAFFAE-E121-442A-A983-D3D622ADA071}">
    <filterColumn colId="3">
      <customFilters>
        <customFilter operator="lessThan" val="55000"/>
      </customFilters>
    </filterColumn>
  </autoFilter>
  <sortState xmlns:xlrd2="http://schemas.microsoft.com/office/spreadsheetml/2017/richdata2" ref="B3:E12">
    <sortCondition descending="1" ref="B2:B12"/>
  </sortState>
  <tableColumns count="4">
    <tableColumn id="1" xr3:uid="{0CF27C8E-71B6-490F-810C-A5D8AD817A1F}" name="Column1"/>
    <tableColumn id="2" xr3:uid="{3E789F9A-9512-4A1E-9E78-35C96724F489}" name="Column2" dataDxfId="6"/>
    <tableColumn id="3" xr3:uid="{3F754F25-4AB2-4C53-801B-A4542ADCED03}" name="Column3"/>
    <tableColumn id="4" xr3:uid="{349C96A0-8289-488D-A252-42BEF1E2EB45}" name="Column4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beh1234@outlook.com" TargetMode="External"/><Relationship Id="rId2" Type="http://schemas.openxmlformats.org/officeDocument/2006/relationships/hyperlink" Target="mailto:Sam456@outlook.com" TargetMode="External"/><Relationship Id="rId1" Type="http://schemas.openxmlformats.org/officeDocument/2006/relationships/hyperlink" Target="mailto:sudipkr987@yahoo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778A-2816-4BBD-ADA4-8E1B71B4A26F}">
  <dimension ref="B2:E12"/>
  <sheetViews>
    <sheetView workbookViewId="0">
      <selection activeCell="B2" sqref="B2:E8"/>
    </sheetView>
  </sheetViews>
  <sheetFormatPr defaultRowHeight="15" x14ac:dyDescent="0.25"/>
  <cols>
    <col min="1" max="6" width="10.7109375" bestFit="1" customWidth="1"/>
    <col min="12" max="12" width="11.28515625" bestFit="1" customWidth="1"/>
  </cols>
  <sheetData>
    <row r="2" spans="2:5" x14ac:dyDescent="0.25">
      <c r="B2" t="s">
        <v>10</v>
      </c>
      <c r="C2" t="s">
        <v>11</v>
      </c>
      <c r="D2" t="s">
        <v>12</v>
      </c>
      <c r="E2" t="s">
        <v>13</v>
      </c>
    </row>
    <row r="5" spans="2:5" hidden="1" x14ac:dyDescent="0.25">
      <c r="B5" t="s">
        <v>16</v>
      </c>
      <c r="C5" s="7" t="s">
        <v>17</v>
      </c>
      <c r="D5" t="s">
        <v>14</v>
      </c>
      <c r="E5" s="8">
        <v>60000</v>
      </c>
    </row>
    <row r="9" spans="2:5" hidden="1" x14ac:dyDescent="0.25">
      <c r="B9" t="s">
        <v>18</v>
      </c>
      <c r="C9" s="7" t="s">
        <v>19</v>
      </c>
      <c r="D9" t="s">
        <v>15</v>
      </c>
      <c r="E9" s="8">
        <v>55000</v>
      </c>
    </row>
    <row r="10" spans="2:5" hidden="1" x14ac:dyDescent="0.25">
      <c r="B10" t="s">
        <v>20</v>
      </c>
      <c r="C10" s="7" t="s">
        <v>21</v>
      </c>
      <c r="D10" t="s">
        <v>14</v>
      </c>
      <c r="E10" s="8">
        <v>70000</v>
      </c>
    </row>
    <row r="11" spans="2:5" hidden="1" x14ac:dyDescent="0.25">
      <c r="B11" t="s">
        <v>24</v>
      </c>
      <c r="C11" s="7" t="s">
        <v>25</v>
      </c>
      <c r="D11" t="s">
        <v>14</v>
      </c>
      <c r="E11" s="8">
        <v>68000</v>
      </c>
    </row>
    <row r="12" spans="2:5" hidden="1" x14ac:dyDescent="0.25">
      <c r="B12" t="s">
        <v>22</v>
      </c>
      <c r="C12" s="7" t="s">
        <v>23</v>
      </c>
      <c r="D12" t="s">
        <v>14</v>
      </c>
      <c r="E12" s="8">
        <v>75000</v>
      </c>
    </row>
  </sheetData>
  <conditionalFormatting sqref="E5 E9:E12">
    <cfRule type="cellIs" dxfId="4" priority="1" operator="lessThan">
      <formula>50000</formula>
    </cfRule>
    <cfRule type="cellIs" dxfId="3" priority="2" operator="lessThan">
      <formula>50000</formula>
    </cfRule>
    <cfRule type="cellIs" dxfId="2" priority="3" operator="lessThan">
      <formula>50000</formula>
    </cfRule>
    <cfRule type="cellIs" dxfId="1" priority="4" operator="lessThan">
      <formula>50000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9E86-9C28-43A1-A8FC-01D6DD005855}">
  <dimension ref="B2:Y26"/>
  <sheetViews>
    <sheetView tabSelected="1" topLeftCell="Q1" zoomScale="126" zoomScaleNormal="185" workbookViewId="0">
      <selection activeCell="S20" sqref="S20"/>
    </sheetView>
  </sheetViews>
  <sheetFormatPr defaultRowHeight="15" x14ac:dyDescent="0.25"/>
  <cols>
    <col min="4" max="4" width="11.7109375" customWidth="1"/>
    <col min="6" max="6" width="9.42578125" customWidth="1"/>
    <col min="14" max="14" width="11.5703125" bestFit="1" customWidth="1"/>
    <col min="15" max="15" width="7.28515625" bestFit="1" customWidth="1"/>
    <col min="16" max="16" width="12" bestFit="1" customWidth="1"/>
    <col min="19" max="19" width="12.7109375" bestFit="1" customWidth="1"/>
    <col min="21" max="21" width="7.42578125" customWidth="1"/>
    <col min="22" max="22" width="10.42578125" bestFit="1" customWidth="1"/>
    <col min="23" max="23" width="9.7109375" bestFit="1" customWidth="1"/>
  </cols>
  <sheetData>
    <row r="2" spans="2:25" ht="18" x14ac:dyDescent="0.25">
      <c r="B2" s="2"/>
      <c r="C2" s="4" t="s">
        <v>0</v>
      </c>
      <c r="D2" s="4" t="s">
        <v>1</v>
      </c>
      <c r="E2" s="4" t="s">
        <v>2</v>
      </c>
      <c r="F2" s="4" t="s">
        <v>9</v>
      </c>
      <c r="N2" s="9" t="s">
        <v>29</v>
      </c>
      <c r="O2" s="10" t="s">
        <v>0</v>
      </c>
      <c r="P2" s="10" t="s">
        <v>30</v>
      </c>
      <c r="Q2" s="10" t="s">
        <v>31</v>
      </c>
      <c r="R2" s="10" t="s">
        <v>32</v>
      </c>
      <c r="S2" s="10" t="s">
        <v>33</v>
      </c>
      <c r="T2" s="10" t="s">
        <v>34</v>
      </c>
      <c r="U2" s="10" t="s">
        <v>35</v>
      </c>
      <c r="V2" s="10" t="s">
        <v>36</v>
      </c>
      <c r="W2" s="10" t="s">
        <v>62</v>
      </c>
      <c r="X2" s="10" t="s">
        <v>63</v>
      </c>
    </row>
    <row r="3" spans="2:25" ht="18" x14ac:dyDescent="0.25">
      <c r="C3" s="4" t="s">
        <v>3</v>
      </c>
      <c r="D3" s="6">
        <v>34</v>
      </c>
      <c r="E3" s="5" t="s">
        <v>4</v>
      </c>
      <c r="F3" s="4">
        <v>45000</v>
      </c>
      <c r="N3" s="11">
        <v>1</v>
      </c>
      <c r="O3" s="12" t="s">
        <v>37</v>
      </c>
      <c r="P3" s="12">
        <v>72</v>
      </c>
      <c r="Q3" s="12">
        <v>91</v>
      </c>
      <c r="R3" s="12">
        <v>60</v>
      </c>
      <c r="S3" s="12">
        <v>81</v>
      </c>
      <c r="T3" s="12">
        <v>64</v>
      </c>
      <c r="U3" s="12">
        <f>SUM(P3:T3)</f>
        <v>368</v>
      </c>
      <c r="V3" s="12">
        <f>U3/500*100</f>
        <v>73.599999999999994</v>
      </c>
      <c r="W3" s="15">
        <f>AVERAGE(P3,R3,T3)</f>
        <v>65.333333333333329</v>
      </c>
      <c r="X3" s="15" t="str" cm="1">
        <f t="array" ref="X3">_xlfn.IFS(V3&gt;90,"A",V3&gt;80,"B",V3&gt;70,"C",V3&gt;60,"D",V3&gt;50,"E",V3&lt;50,"F")</f>
        <v>C</v>
      </c>
      <c r="Y3" t="str" cm="1">
        <f t="array" ref="Y3">_xlfn.IFS(V3&gt;85,"A",V3&gt;75,"B",V3&gt;60,"C",V3&lt;60,"D")</f>
        <v>C</v>
      </c>
    </row>
    <row r="4" spans="2:25" ht="18" x14ac:dyDescent="0.25">
      <c r="C4" s="4" t="s">
        <v>5</v>
      </c>
      <c r="D4" s="6">
        <v>23</v>
      </c>
      <c r="E4" s="5" t="s">
        <v>6</v>
      </c>
      <c r="F4" s="4">
        <v>59000</v>
      </c>
      <c r="N4" s="11">
        <v>2</v>
      </c>
      <c r="O4" s="12" t="s">
        <v>38</v>
      </c>
      <c r="P4" s="12">
        <v>89</v>
      </c>
      <c r="Q4" s="12">
        <v>79</v>
      </c>
      <c r="R4" s="12">
        <v>51</v>
      </c>
      <c r="S4" s="12">
        <v>84</v>
      </c>
      <c r="T4" s="12">
        <v>84</v>
      </c>
      <c r="U4" s="12">
        <f t="shared" ref="U4:U12" si="0">SUM(P4:T4)</f>
        <v>387</v>
      </c>
      <c r="V4" s="12">
        <f t="shared" ref="V4:V12" si="1">U4/500*100</f>
        <v>77.400000000000006</v>
      </c>
      <c r="W4" s="15">
        <f t="shared" ref="W4:W12" si="2">AVERAGE(P4,R4,T4)</f>
        <v>74.666666666666671</v>
      </c>
      <c r="X4" s="15" t="str" cm="1">
        <f t="array" ref="X4">_xlfn.IFS(V4&gt;90,"A",V4&gt;80,"B",V4&gt;70,"C",V4&gt;60,"D",V4&gt;50,"E",V4&lt;50,"F")</f>
        <v>C</v>
      </c>
      <c r="Y4" t="str" cm="1">
        <f t="array" ref="Y4">_xlfn.IFS(V4&gt;85,"A",V4&gt;75,"B",V4&gt;60,"C",V4&lt;60,"D")</f>
        <v>B</v>
      </c>
    </row>
    <row r="5" spans="2:25" ht="18" x14ac:dyDescent="0.25">
      <c r="C5" s="4" t="s">
        <v>7</v>
      </c>
      <c r="D5" s="6">
        <v>35</v>
      </c>
      <c r="E5" s="5" t="s">
        <v>4</v>
      </c>
      <c r="F5" s="4">
        <v>60000</v>
      </c>
      <c r="G5" s="3"/>
      <c r="N5" s="11">
        <v>3</v>
      </c>
      <c r="O5" s="12" t="s">
        <v>39</v>
      </c>
      <c r="P5" s="12">
        <v>83</v>
      </c>
      <c r="Q5" s="12">
        <v>69</v>
      </c>
      <c r="R5" s="12">
        <v>91</v>
      </c>
      <c r="S5" s="12">
        <v>60</v>
      </c>
      <c r="T5" s="12">
        <v>69</v>
      </c>
      <c r="U5" s="12">
        <f t="shared" si="0"/>
        <v>372</v>
      </c>
      <c r="V5" s="12">
        <f t="shared" si="1"/>
        <v>74.400000000000006</v>
      </c>
      <c r="W5" s="15">
        <f t="shared" si="2"/>
        <v>81</v>
      </c>
      <c r="X5" s="15" t="str" cm="1">
        <f t="array" ref="X5">_xlfn.IFS(V5&gt;90,"A",V5&gt;80,"B",V5&gt;70,"C",V5&gt;60,"D",V5&gt;50,"E",V5&lt;50,"F")</f>
        <v>C</v>
      </c>
      <c r="Y5" t="str" cm="1">
        <f t="array" ref="Y5">_xlfn.IFS(V5&gt;85,"A",V5&gt;75,"B",V5&gt;60,"C",V5&lt;60,"D")</f>
        <v>C</v>
      </c>
    </row>
    <row r="6" spans="2:25" ht="18" x14ac:dyDescent="0.25">
      <c r="C6" s="4" t="s">
        <v>8</v>
      </c>
      <c r="D6" s="6">
        <v>45</v>
      </c>
      <c r="E6" s="5" t="s">
        <v>6</v>
      </c>
      <c r="F6" s="4">
        <v>30000</v>
      </c>
      <c r="N6" s="11">
        <v>4</v>
      </c>
      <c r="O6" s="12" t="s">
        <v>40</v>
      </c>
      <c r="P6" s="12">
        <v>79</v>
      </c>
      <c r="Q6" s="12">
        <v>87</v>
      </c>
      <c r="R6" s="12">
        <v>83</v>
      </c>
      <c r="S6" s="12">
        <v>63</v>
      </c>
      <c r="T6" s="12">
        <v>55</v>
      </c>
      <c r="U6" s="12">
        <f t="shared" si="0"/>
        <v>367</v>
      </c>
      <c r="V6" s="12">
        <f t="shared" si="1"/>
        <v>73.400000000000006</v>
      </c>
      <c r="W6" s="15">
        <f t="shared" si="2"/>
        <v>72.333333333333329</v>
      </c>
      <c r="X6" s="15" t="str" cm="1">
        <f t="array" ref="X6">_xlfn.IFS(V6&gt;90,"A",V6&gt;80,"B",V6&gt;70,"C",V6&gt;60,"D",V6&gt;50,"E",V6&lt;50,"F")</f>
        <v>C</v>
      </c>
      <c r="Y6" t="str" cm="1">
        <f t="array" ref="Y6">_xlfn.IFS(V6&gt;85,"A",V6&gt;75,"B",V6&gt;60,"C",V6&lt;60,"D")</f>
        <v>C</v>
      </c>
    </row>
    <row r="7" spans="2:25" x14ac:dyDescent="0.25">
      <c r="N7" s="11">
        <v>5</v>
      </c>
      <c r="O7" s="12" t="s">
        <v>41</v>
      </c>
      <c r="P7" s="12">
        <v>61</v>
      </c>
      <c r="Q7" s="12">
        <v>76</v>
      </c>
      <c r="R7" s="12">
        <v>61</v>
      </c>
      <c r="S7" s="12">
        <v>80</v>
      </c>
      <c r="T7" s="12">
        <v>77</v>
      </c>
      <c r="U7" s="12">
        <f t="shared" si="0"/>
        <v>355</v>
      </c>
      <c r="V7" s="12">
        <f t="shared" si="1"/>
        <v>71</v>
      </c>
      <c r="W7" s="15">
        <f t="shared" si="2"/>
        <v>66.333333333333329</v>
      </c>
      <c r="X7" s="15" t="str" cm="1">
        <f t="array" ref="X7">_xlfn.IFS(V7&gt;90,"A",V7&gt;80,"B",V7&gt;70,"C",V7&gt;60,"D",V7&gt;50,"E",V7&lt;50,"F")</f>
        <v>C</v>
      </c>
      <c r="Y7" t="str" cm="1">
        <f t="array" ref="Y7">_xlfn.IFS(V7&gt;85,"A",V7&gt;75,"B",V7&gt;60,"C",V7&lt;60,"D")</f>
        <v>C</v>
      </c>
    </row>
    <row r="8" spans="2:25" x14ac:dyDescent="0.25">
      <c r="F8" s="1"/>
      <c r="G8" s="1"/>
      <c r="N8" s="11">
        <v>6</v>
      </c>
      <c r="O8" s="12" t="s">
        <v>42</v>
      </c>
      <c r="P8" s="12">
        <v>92</v>
      </c>
      <c r="Q8" s="12">
        <v>83</v>
      </c>
      <c r="R8" s="12">
        <v>89</v>
      </c>
      <c r="S8" s="12">
        <v>93</v>
      </c>
      <c r="T8" s="12">
        <v>74</v>
      </c>
      <c r="U8" s="12">
        <f t="shared" si="0"/>
        <v>431</v>
      </c>
      <c r="V8" s="12">
        <f t="shared" si="1"/>
        <v>86.2</v>
      </c>
      <c r="W8" s="15">
        <f t="shared" si="2"/>
        <v>85</v>
      </c>
      <c r="X8" s="15" t="str" cm="1">
        <f t="array" ref="X8">_xlfn.IFS(V8&gt;90,"A",V8&gt;80,"B",V8&gt;70,"C",V8&gt;60,"D",V8&gt;50,"E",V8&lt;50,"F")</f>
        <v>B</v>
      </c>
      <c r="Y8" t="str" cm="1">
        <f t="array" ref="Y8">_xlfn.IFS(V8&gt;85,"A",V8&gt;75,"B",V8&gt;60,"C",V8&lt;60,"D")</f>
        <v>A</v>
      </c>
    </row>
    <row r="9" spans="2:25" x14ac:dyDescent="0.25">
      <c r="N9" s="11">
        <v>7</v>
      </c>
      <c r="O9" s="12" t="s">
        <v>43</v>
      </c>
      <c r="P9" s="12">
        <v>70</v>
      </c>
      <c r="Q9" s="12">
        <v>87</v>
      </c>
      <c r="R9" s="12">
        <v>54</v>
      </c>
      <c r="S9" s="12">
        <v>70</v>
      </c>
      <c r="T9" s="12">
        <v>91</v>
      </c>
      <c r="U9" s="12">
        <f t="shared" si="0"/>
        <v>372</v>
      </c>
      <c r="V9" s="12">
        <f t="shared" si="1"/>
        <v>74.400000000000006</v>
      </c>
      <c r="W9" s="15">
        <f t="shared" si="2"/>
        <v>71.666666666666671</v>
      </c>
      <c r="X9" s="15" t="str" cm="1">
        <f t="array" ref="X9">_xlfn.IFS(V9&gt;90,"A",V9&gt;80,"B",V9&gt;70,"C",V9&gt;60,"D",V9&gt;50,"E",V9&lt;50,"F")</f>
        <v>C</v>
      </c>
      <c r="Y9" t="str" cm="1">
        <f t="array" ref="Y9">_xlfn.IFS(V9&gt;85,"A",V9&gt;75,"B",V9&gt;60,"C",V9&lt;60,"D")</f>
        <v>C</v>
      </c>
    </row>
    <row r="10" spans="2:25" x14ac:dyDescent="0.25">
      <c r="F10">
        <v>101234</v>
      </c>
      <c r="H10">
        <f>SUM(F10,F12)</f>
        <v>12442468</v>
      </c>
      <c r="N10" s="11">
        <v>8</v>
      </c>
      <c r="O10" s="12" t="s">
        <v>44</v>
      </c>
      <c r="P10" s="12">
        <v>84</v>
      </c>
      <c r="Q10" s="12">
        <v>72</v>
      </c>
      <c r="R10" s="12">
        <v>57</v>
      </c>
      <c r="S10" s="12">
        <v>62</v>
      </c>
      <c r="T10" s="12">
        <v>68</v>
      </c>
      <c r="U10" s="12">
        <f t="shared" si="0"/>
        <v>343</v>
      </c>
      <c r="V10" s="12">
        <f t="shared" si="1"/>
        <v>68.600000000000009</v>
      </c>
      <c r="W10" s="15">
        <f t="shared" si="2"/>
        <v>69.666666666666671</v>
      </c>
      <c r="X10" s="15" t="str" cm="1">
        <f t="array" ref="X10">_xlfn.IFS(V10&gt;90,"A",V10&gt;80,"B",V10&gt;70,"C",V10&gt;60,"D",V10&gt;50,"E",V10&lt;50,"F")</f>
        <v>D</v>
      </c>
      <c r="Y10" t="str" cm="1">
        <f t="array" ref="Y10">_xlfn.IFS(V10&gt;85,"A",V10&gt;75,"B",V10&gt;60,"C",V10&lt;60,"D")</f>
        <v>C</v>
      </c>
    </row>
    <row r="11" spans="2:25" x14ac:dyDescent="0.25">
      <c r="F11">
        <v>12341234</v>
      </c>
      <c r="J11" t="s">
        <v>26</v>
      </c>
      <c r="N11" s="11">
        <v>9</v>
      </c>
      <c r="O11" s="12" t="s">
        <v>45</v>
      </c>
      <c r="P11" s="12">
        <v>77</v>
      </c>
      <c r="Q11" s="12">
        <v>50</v>
      </c>
      <c r="R11" s="12">
        <v>69</v>
      </c>
      <c r="S11" s="12">
        <v>64</v>
      </c>
      <c r="T11" s="12">
        <v>88</v>
      </c>
      <c r="U11" s="12">
        <f t="shared" si="0"/>
        <v>348</v>
      </c>
      <c r="V11" s="12">
        <f t="shared" si="1"/>
        <v>69.599999999999994</v>
      </c>
      <c r="W11" s="15">
        <f t="shared" si="2"/>
        <v>78</v>
      </c>
      <c r="X11" s="15" t="str" cm="1">
        <f t="array" ref="X11">_xlfn.IFS(V11&gt;90,"A",V11&gt;80,"B",V11&gt;70,"C",V11&gt;60,"D",V11&gt;50,"E",V11&lt;50,"F")</f>
        <v>D</v>
      </c>
      <c r="Y11" t="str" cm="1">
        <f t="array" ref="Y11">_xlfn.IFS(V11&gt;85,"A",V11&gt;75,"B",V11&gt;60,"C",V11&lt;60,"D")</f>
        <v>C</v>
      </c>
    </row>
    <row r="12" spans="2:25" x14ac:dyDescent="0.25">
      <c r="F12">
        <v>12341234</v>
      </c>
      <c r="J12" t="s">
        <v>27</v>
      </c>
      <c r="N12" s="11">
        <v>10</v>
      </c>
      <c r="O12" s="12" t="s">
        <v>46</v>
      </c>
      <c r="P12" s="12">
        <v>74</v>
      </c>
      <c r="Q12" s="12">
        <v>80</v>
      </c>
      <c r="R12" s="12">
        <v>76</v>
      </c>
      <c r="S12" s="12">
        <v>85</v>
      </c>
      <c r="T12" s="12">
        <v>90</v>
      </c>
      <c r="U12" s="12">
        <f t="shared" si="0"/>
        <v>405</v>
      </c>
      <c r="V12" s="12">
        <f t="shared" si="1"/>
        <v>81</v>
      </c>
      <c r="W12" s="15">
        <f t="shared" si="2"/>
        <v>80</v>
      </c>
      <c r="X12" s="15" t="str" cm="1">
        <f t="array" ref="X12">_xlfn.IFS(V12&gt;90,"A",V12&gt;80,"B",V12&gt;70,"C",V12&gt;60,"D",V12&gt;50,"E",V12&lt;50,"F")</f>
        <v>B</v>
      </c>
      <c r="Y12" t="str" cm="1">
        <f t="array" ref="Y12">_xlfn.IFS(V12&gt;85,"A",V12&gt;75,"B",V12&gt;60,"C",V12&lt;60,"D")</f>
        <v>B</v>
      </c>
    </row>
    <row r="13" spans="2:25" x14ac:dyDescent="0.25">
      <c r="F13">
        <v>342345</v>
      </c>
      <c r="H13">
        <f>SUM(F12:F14)</f>
        <v>47248146</v>
      </c>
      <c r="J13" t="s">
        <v>28</v>
      </c>
    </row>
    <row r="14" spans="2:25" x14ac:dyDescent="0.25">
      <c r="D14">
        <f>SUM(F10,F11,F12,F16,F17)</f>
        <v>90669128</v>
      </c>
      <c r="F14">
        <v>34564567</v>
      </c>
      <c r="U14" t="str">
        <f>IF(U5&lt;U8,O5,O8)</f>
        <v>Sameer</v>
      </c>
    </row>
    <row r="15" spans="2:25" x14ac:dyDescent="0.25">
      <c r="F15">
        <v>4657456</v>
      </c>
    </row>
    <row r="16" spans="2:25" x14ac:dyDescent="0.25">
      <c r="F16">
        <v>768678</v>
      </c>
      <c r="N16" s="9" t="s">
        <v>47</v>
      </c>
      <c r="O16" s="9" t="s">
        <v>0</v>
      </c>
      <c r="P16" s="9" t="s">
        <v>48</v>
      </c>
    </row>
    <row r="17" spans="6:18" x14ac:dyDescent="0.25">
      <c r="F17">
        <f>SUM(F10:F16)</f>
        <v>65116748</v>
      </c>
      <c r="I17">
        <f>SUM(F10:F12)</f>
        <v>24783702</v>
      </c>
      <c r="N17" s="13" t="s">
        <v>49</v>
      </c>
      <c r="O17" s="14" t="s">
        <v>37</v>
      </c>
      <c r="P17" s="13">
        <v>10</v>
      </c>
      <c r="R17" t="s">
        <v>61</v>
      </c>
    </row>
    <row r="18" spans="6:18" x14ac:dyDescent="0.25">
      <c r="I18">
        <f>SUM(F15:F17)</f>
        <v>70542882</v>
      </c>
      <c r="N18" s="13" t="s">
        <v>50</v>
      </c>
      <c r="O18" s="14" t="s">
        <v>38</v>
      </c>
      <c r="P18" s="13">
        <v>5</v>
      </c>
    </row>
    <row r="19" spans="6:18" x14ac:dyDescent="0.25">
      <c r="N19" s="13" t="s">
        <v>51</v>
      </c>
      <c r="O19" s="14" t="s">
        <v>39</v>
      </c>
      <c r="P19" s="13"/>
    </row>
    <row r="20" spans="6:18" x14ac:dyDescent="0.25">
      <c r="N20" s="13" t="s">
        <v>52</v>
      </c>
      <c r="O20" s="14" t="s">
        <v>40</v>
      </c>
      <c r="P20" s="13" t="s">
        <v>53</v>
      </c>
    </row>
    <row r="21" spans="6:18" x14ac:dyDescent="0.25">
      <c r="N21" s="13" t="s">
        <v>54</v>
      </c>
      <c r="O21" s="14" t="s">
        <v>41</v>
      </c>
      <c r="P21" s="13"/>
    </row>
    <row r="22" spans="6:18" x14ac:dyDescent="0.25">
      <c r="N22" s="13" t="s">
        <v>55</v>
      </c>
      <c r="O22" s="14" t="s">
        <v>42</v>
      </c>
      <c r="P22" s="13"/>
    </row>
    <row r="23" spans="6:18" x14ac:dyDescent="0.25">
      <c r="N23" s="13" t="s">
        <v>57</v>
      </c>
      <c r="O23" s="14" t="s">
        <v>43</v>
      </c>
      <c r="P23" s="13" t="s">
        <v>56</v>
      </c>
    </row>
    <row r="24" spans="6:18" x14ac:dyDescent="0.25">
      <c r="N24" s="13" t="s">
        <v>58</v>
      </c>
      <c r="O24" s="14" t="s">
        <v>44</v>
      </c>
      <c r="P24" s="13">
        <v>15</v>
      </c>
    </row>
    <row r="25" spans="6:18" x14ac:dyDescent="0.25">
      <c r="N25" s="13" t="s">
        <v>59</v>
      </c>
      <c r="O25" s="14" t="s">
        <v>45</v>
      </c>
      <c r="P25" s="13"/>
    </row>
    <row r="26" spans="6:18" x14ac:dyDescent="0.25">
      <c r="N26" s="13" t="s">
        <v>60</v>
      </c>
      <c r="O26" s="14" t="s">
        <v>46</v>
      </c>
      <c r="P26" s="13">
        <v>7</v>
      </c>
    </row>
  </sheetData>
  <conditionalFormatting sqref="F3:F6">
    <cfRule type="cellIs" dxfId="0" priority="1" operator="greaterThan">
      <formula>50000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1005-3F8B-4246-9E8A-B94EDED77CB6}">
  <dimension ref="B2:M12"/>
  <sheetViews>
    <sheetView topLeftCell="D1" workbookViewId="0">
      <selection activeCell="F6" sqref="F6"/>
    </sheetView>
  </sheetViews>
  <sheetFormatPr defaultRowHeight="15" x14ac:dyDescent="0.25"/>
  <cols>
    <col min="2" max="2" width="17" customWidth="1"/>
    <col min="3" max="3" width="22.5703125" customWidth="1"/>
    <col min="4" max="4" width="22.7109375" customWidth="1"/>
    <col min="5" max="5" width="13" customWidth="1"/>
    <col min="6" max="6" width="19.28515625" customWidth="1"/>
    <col min="7" max="7" width="18.42578125" bestFit="1" customWidth="1"/>
    <col min="8" max="8" width="22" customWidth="1"/>
    <col min="9" max="9" width="18.140625" customWidth="1"/>
    <col min="10" max="10" width="15.42578125" customWidth="1"/>
    <col min="11" max="11" width="18.5703125" customWidth="1"/>
    <col min="12" max="12" width="22.5703125" customWidth="1"/>
    <col min="13" max="13" width="32.28515625" customWidth="1"/>
  </cols>
  <sheetData>
    <row r="2" spans="2:13" ht="15.75" x14ac:dyDescent="0.25">
      <c r="B2" s="16" t="s">
        <v>47</v>
      </c>
      <c r="C2" s="16" t="s">
        <v>0</v>
      </c>
      <c r="D2" s="16" t="s">
        <v>64</v>
      </c>
      <c r="E2" s="16" t="s">
        <v>65</v>
      </c>
      <c r="F2" s="16" t="s">
        <v>66</v>
      </c>
      <c r="G2" s="16" t="s">
        <v>85</v>
      </c>
      <c r="H2" s="16" t="s">
        <v>84</v>
      </c>
      <c r="I2" s="16" t="s">
        <v>86</v>
      </c>
      <c r="J2" s="16" t="s">
        <v>87</v>
      </c>
      <c r="K2" s="16" t="s">
        <v>88</v>
      </c>
      <c r="L2" s="16" t="s">
        <v>92</v>
      </c>
      <c r="M2" s="16" t="s">
        <v>93</v>
      </c>
    </row>
    <row r="3" spans="2:13" ht="15.75" x14ac:dyDescent="0.25">
      <c r="B3" s="17" t="s">
        <v>49</v>
      </c>
      <c r="C3" s="17" t="s">
        <v>67</v>
      </c>
      <c r="D3" s="17" t="s">
        <v>68</v>
      </c>
      <c r="E3" s="17">
        <v>91</v>
      </c>
      <c r="F3" s="17">
        <v>9046732603</v>
      </c>
      <c r="G3" s="17" t="str" cm="1">
        <f t="array" ref="G3:G12">LOWER(C3:C12)</f>
        <v>avinash singh</v>
      </c>
      <c r="H3" s="17" t="str" cm="1">
        <f t="array" ref="H3:H12">UPPER(C3:C12)</f>
        <v>AVINASH SINGH</v>
      </c>
      <c r="I3" s="17" t="str">
        <f>LEFT(C3,FIND(" ",C3)-1)</f>
        <v>Avinash</v>
      </c>
      <c r="J3" s="17" t="str">
        <f>RIGHT(C3,LEN(C3)-FIND(" ",C3))</f>
        <v>Singh</v>
      </c>
      <c r="K3" s="17" t="str">
        <f>MID(D3,FIND("@",D3)+1,LEN(D3))</f>
        <v>gmail.com</v>
      </c>
      <c r="L3" s="17" t="str">
        <f>_xlfn.CONCAT(I3,J3)</f>
        <v>AvinashSingh</v>
      </c>
      <c r="M3" s="17" t="str">
        <f>_xlfn.CONCAT(E3:F3)</f>
        <v>919046732603</v>
      </c>
    </row>
    <row r="4" spans="2:13" ht="15.75" x14ac:dyDescent="0.25">
      <c r="B4" s="17" t="s">
        <v>50</v>
      </c>
      <c r="C4" s="17" t="s">
        <v>69</v>
      </c>
      <c r="D4" s="18" t="s">
        <v>89</v>
      </c>
      <c r="E4" s="17">
        <v>91</v>
      </c>
      <c r="F4" s="17">
        <v>9051825599</v>
      </c>
      <c r="G4" s="17" t="str">
        <v xml:space="preserve">sudip kumar </v>
      </c>
      <c r="H4" s="17" t="str">
        <v xml:space="preserve">SUDIP KUMAR </v>
      </c>
      <c r="I4" s="17" t="str">
        <f t="shared" ref="I4:I12" si="0">LEFT(C4,FIND(" ",C4)-1)</f>
        <v>Sudip</v>
      </c>
      <c r="J4" s="17" t="str">
        <f t="shared" ref="J4:J12" si="1">RIGHT(C4,LEN(C4)-FIND(" ",C4))</f>
        <v xml:space="preserve">Kumar </v>
      </c>
      <c r="K4" s="17" t="str">
        <f t="shared" ref="K4:K12" si="2">MID(D4,FIND("@",D4)+1,LEN(D4))</f>
        <v>yahoo.com</v>
      </c>
      <c r="L4" s="17" t="str">
        <f t="shared" ref="L4:L12" si="3">_xlfn.CONCAT(I4,J4)</f>
        <v xml:space="preserve">SudipKumar </v>
      </c>
      <c r="M4" s="17" t="str">
        <f t="shared" ref="M4:M12" si="4">_xlfn.CONCAT(E4:F4)</f>
        <v>919051825599</v>
      </c>
    </row>
    <row r="5" spans="2:13" ht="15.75" x14ac:dyDescent="0.25">
      <c r="B5" s="17" t="s">
        <v>51</v>
      </c>
      <c r="C5" s="17" t="s">
        <v>70</v>
      </c>
      <c r="D5" s="18" t="s">
        <v>90</v>
      </c>
      <c r="E5" s="17">
        <v>1</v>
      </c>
      <c r="F5" s="17">
        <v>9044951527</v>
      </c>
      <c r="G5" s="17" t="str">
        <v>sameer mukherjee</v>
      </c>
      <c r="H5" s="17" t="str">
        <v>SAMEER MUKHERJEE</v>
      </c>
      <c r="I5" s="17" t="str">
        <f t="shared" si="0"/>
        <v>Sameer</v>
      </c>
      <c r="J5" s="17" t="str">
        <f>RIGHT(C5,LEN(C5)-FIND(" ",C5))</f>
        <v>Mukherjee</v>
      </c>
      <c r="K5" s="17" t="str">
        <f t="shared" si="2"/>
        <v>outlook.com</v>
      </c>
      <c r="L5" s="17" t="str">
        <f t="shared" si="3"/>
        <v>SameerMukherjee</v>
      </c>
      <c r="M5" s="17" t="str">
        <f t="shared" si="4"/>
        <v>19044951527</v>
      </c>
    </row>
    <row r="6" spans="2:13" ht="15.75" x14ac:dyDescent="0.25">
      <c r="B6" s="17" t="s">
        <v>52</v>
      </c>
      <c r="C6" s="17" t="s">
        <v>71</v>
      </c>
      <c r="D6" s="17" t="s">
        <v>72</v>
      </c>
      <c r="E6" s="17">
        <v>61</v>
      </c>
      <c r="F6" s="17">
        <v>9046254892</v>
      </c>
      <c r="G6" s="17" t="str">
        <v>anish mishra</v>
      </c>
      <c r="H6" s="17" t="str">
        <v>ANISH MISHRA</v>
      </c>
      <c r="I6" s="17" t="str">
        <f t="shared" si="0"/>
        <v>Anish</v>
      </c>
      <c r="J6" s="17" t="str">
        <f t="shared" si="1"/>
        <v>Mishra</v>
      </c>
      <c r="K6" s="17" t="str">
        <f t="shared" si="2"/>
        <v>gmail.com</v>
      </c>
      <c r="L6" s="17" t="str">
        <f t="shared" si="3"/>
        <v>AnishMishra</v>
      </c>
      <c r="M6" s="17" t="str">
        <f t="shared" si="4"/>
        <v>619046254892</v>
      </c>
    </row>
    <row r="7" spans="2:13" ht="15.75" x14ac:dyDescent="0.25">
      <c r="B7" s="17" t="s">
        <v>54</v>
      </c>
      <c r="C7" s="17" t="s">
        <v>73</v>
      </c>
      <c r="D7" s="17" t="s">
        <v>74</v>
      </c>
      <c r="E7" s="17">
        <v>44</v>
      </c>
      <c r="F7" s="17">
        <v>9055608921</v>
      </c>
      <c r="G7" s="17" t="str">
        <v>diya singal</v>
      </c>
      <c r="H7" s="17" t="str">
        <v>DIYA SINGAL</v>
      </c>
      <c r="I7" s="17" t="str">
        <f t="shared" si="0"/>
        <v>Diya</v>
      </c>
      <c r="J7" s="17" t="str">
        <f t="shared" si="1"/>
        <v>Singal</v>
      </c>
      <c r="K7" s="17" t="str">
        <f t="shared" si="2"/>
        <v>gmail.com</v>
      </c>
      <c r="L7" s="17" t="str">
        <f t="shared" si="3"/>
        <v>DiyaSingal</v>
      </c>
      <c r="M7" s="17" t="str">
        <f t="shared" si="4"/>
        <v>449055608921</v>
      </c>
    </row>
    <row r="8" spans="2:13" ht="15.75" x14ac:dyDescent="0.25">
      <c r="B8" s="17" t="s">
        <v>55</v>
      </c>
      <c r="C8" s="17" t="s">
        <v>75</v>
      </c>
      <c r="D8" s="18" t="s">
        <v>91</v>
      </c>
      <c r="E8" s="17">
        <v>1</v>
      </c>
      <c r="F8" s="17">
        <v>9046449130</v>
      </c>
      <c r="G8" s="17" t="str">
        <v>shivani behra</v>
      </c>
      <c r="H8" s="17" t="str">
        <v>SHIVANI BEHRA</v>
      </c>
      <c r="I8" s="17" t="str">
        <f t="shared" si="0"/>
        <v>Shivani</v>
      </c>
      <c r="J8" s="17" t="str">
        <f t="shared" si="1"/>
        <v>Behra</v>
      </c>
      <c r="K8" s="17" t="str">
        <f t="shared" si="2"/>
        <v>outlook.com</v>
      </c>
      <c r="L8" s="17" t="str">
        <f t="shared" si="3"/>
        <v>ShivaniBehra</v>
      </c>
      <c r="M8" s="17" t="str">
        <f t="shared" si="4"/>
        <v>19046449130</v>
      </c>
    </row>
    <row r="9" spans="2:13" ht="15.75" x14ac:dyDescent="0.25">
      <c r="B9" s="17" t="s">
        <v>57</v>
      </c>
      <c r="C9" s="17" t="s">
        <v>76</v>
      </c>
      <c r="D9" s="17" t="s">
        <v>77</v>
      </c>
      <c r="E9" s="17">
        <v>91</v>
      </c>
      <c r="F9" s="17">
        <v>9051875299</v>
      </c>
      <c r="G9" s="17" t="str">
        <v xml:space="preserve">krish kumar </v>
      </c>
      <c r="H9" s="17" t="str">
        <v xml:space="preserve">KRISH KUMAR </v>
      </c>
      <c r="I9" s="17" t="str">
        <f t="shared" si="0"/>
        <v>Krish</v>
      </c>
      <c r="J9" s="17" t="str">
        <f t="shared" si="1"/>
        <v xml:space="preserve">Kumar </v>
      </c>
      <c r="K9" s="17" t="str">
        <f t="shared" si="2"/>
        <v>gmail.com</v>
      </c>
      <c r="L9" s="17" t="str">
        <f t="shared" si="3"/>
        <v xml:space="preserve">KrishKumar </v>
      </c>
      <c r="M9" s="17" t="str">
        <f t="shared" si="4"/>
        <v>919051875299</v>
      </c>
    </row>
    <row r="10" spans="2:13" ht="15.75" x14ac:dyDescent="0.25">
      <c r="B10" s="17" t="s">
        <v>58</v>
      </c>
      <c r="C10" s="17" t="s">
        <v>78</v>
      </c>
      <c r="D10" s="17" t="s">
        <v>79</v>
      </c>
      <c r="E10" s="17">
        <v>44</v>
      </c>
      <c r="F10" s="17">
        <v>9051390369</v>
      </c>
      <c r="G10" s="17" t="str">
        <v>aman srivastava</v>
      </c>
      <c r="H10" s="17" t="str">
        <v>AMAN SRIVASTAVA</v>
      </c>
      <c r="I10" s="17" t="str">
        <f t="shared" si="0"/>
        <v>Aman</v>
      </c>
      <c r="J10" s="17" t="str">
        <f t="shared" si="1"/>
        <v>Srivastava</v>
      </c>
      <c r="K10" s="17" t="str">
        <f t="shared" si="2"/>
        <v>gmail.com</v>
      </c>
      <c r="L10" s="17" t="str">
        <f t="shared" si="3"/>
        <v>AmanSrivastava</v>
      </c>
      <c r="M10" s="17" t="str">
        <f t="shared" si="4"/>
        <v>449051390369</v>
      </c>
    </row>
    <row r="11" spans="2:13" ht="15.75" x14ac:dyDescent="0.25">
      <c r="B11" s="17" t="s">
        <v>59</v>
      </c>
      <c r="C11" s="17" t="s">
        <v>80</v>
      </c>
      <c r="D11" s="17" t="s">
        <v>81</v>
      </c>
      <c r="E11" s="17">
        <v>61</v>
      </c>
      <c r="F11" s="17">
        <v>9068980042</v>
      </c>
      <c r="G11" s="17" t="str">
        <v>shiv verma</v>
      </c>
      <c r="H11" s="17" t="str">
        <v>SHIV VERMA</v>
      </c>
      <c r="I11" s="17" t="str">
        <f t="shared" si="0"/>
        <v>Shiv</v>
      </c>
      <c r="J11" s="17" t="str">
        <f t="shared" si="1"/>
        <v>Verma</v>
      </c>
      <c r="K11" s="17" t="str">
        <f t="shared" si="2"/>
        <v>gmail.com</v>
      </c>
      <c r="L11" s="17" t="str">
        <f t="shared" si="3"/>
        <v>ShivVerma</v>
      </c>
      <c r="M11" s="17" t="str">
        <f t="shared" si="4"/>
        <v>619068980042</v>
      </c>
    </row>
    <row r="12" spans="2:13" ht="15.75" x14ac:dyDescent="0.25">
      <c r="B12" s="17" t="s">
        <v>60</v>
      </c>
      <c r="C12" s="17" t="s">
        <v>82</v>
      </c>
      <c r="D12" s="17" t="s">
        <v>83</v>
      </c>
      <c r="E12" s="17">
        <v>61</v>
      </c>
      <c r="F12" s="17">
        <v>9064222799</v>
      </c>
      <c r="G12" s="17" t="str">
        <v>raghu solanki</v>
      </c>
      <c r="H12" s="17" t="str">
        <v>RAGHU SOLANKI</v>
      </c>
      <c r="I12" s="17" t="str">
        <f t="shared" si="0"/>
        <v>Raghu</v>
      </c>
      <c r="J12" s="17" t="str">
        <f t="shared" si="1"/>
        <v>Solanki</v>
      </c>
      <c r="K12" s="17" t="str">
        <f t="shared" si="2"/>
        <v>gmail.com</v>
      </c>
      <c r="L12" s="17" t="str">
        <f t="shared" si="3"/>
        <v>RaghuSolanki</v>
      </c>
      <c r="M12" s="17" t="str">
        <f t="shared" si="4"/>
        <v>619064222799</v>
      </c>
    </row>
  </sheetData>
  <hyperlinks>
    <hyperlink ref="D4" r:id="rId1" xr:uid="{AEFE8FB7-54C6-4A33-AAE6-C021BA2F5569}"/>
    <hyperlink ref="D5" r:id="rId2" xr:uid="{19A55873-CE4B-492C-9825-ECBC007BEB57}"/>
    <hyperlink ref="D8" r:id="rId3" xr:uid="{19DC59F1-929D-4A11-854C-81AD103DBD9C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E5F1-11A7-4E7B-B3DC-6E324F982C14}">
  <dimension ref="B2:G24"/>
  <sheetViews>
    <sheetView workbookViewId="0">
      <selection activeCell="C5" sqref="C5"/>
    </sheetView>
  </sheetViews>
  <sheetFormatPr defaultRowHeight="15" x14ac:dyDescent="0.25"/>
  <cols>
    <col min="3" max="3" width="29.42578125" customWidth="1"/>
    <col min="4" max="4" width="18.28515625" customWidth="1"/>
    <col min="5" max="5" width="23.5703125" customWidth="1"/>
    <col min="6" max="6" width="29.140625" customWidth="1"/>
    <col min="7" max="7" width="21.5703125" customWidth="1"/>
    <col min="8" max="8" width="26.28515625" customWidth="1"/>
    <col min="9" max="9" width="13.28515625" customWidth="1"/>
    <col min="10" max="10" width="18.140625" customWidth="1"/>
    <col min="12" max="12" width="26.28515625" customWidth="1"/>
    <col min="13" max="13" width="17.5703125" customWidth="1"/>
  </cols>
  <sheetData>
    <row r="2" spans="2:7" ht="15.75" x14ac:dyDescent="0.25">
      <c r="B2" s="16" t="s">
        <v>94</v>
      </c>
      <c r="C2" s="16" t="s">
        <v>95</v>
      </c>
      <c r="D2" s="16" t="s">
        <v>96</v>
      </c>
      <c r="E2" s="16" t="s">
        <v>97</v>
      </c>
      <c r="F2" s="16" t="s">
        <v>98</v>
      </c>
      <c r="G2" s="16" t="s">
        <v>99</v>
      </c>
    </row>
    <row r="3" spans="2:7" ht="15.75" x14ac:dyDescent="0.25">
      <c r="B3" s="17">
        <v>1</v>
      </c>
      <c r="C3" s="17" t="s">
        <v>100</v>
      </c>
      <c r="D3" s="17" t="s">
        <v>101</v>
      </c>
      <c r="E3" s="17">
        <v>50000</v>
      </c>
      <c r="F3" s="17">
        <v>5</v>
      </c>
      <c r="G3" s="17">
        <v>0.12</v>
      </c>
    </row>
    <row r="4" spans="2:7" ht="15.75" x14ac:dyDescent="0.25">
      <c r="B4" s="17">
        <v>2</v>
      </c>
      <c r="C4" s="17" t="s">
        <v>102</v>
      </c>
      <c r="D4" s="17" t="s">
        <v>103</v>
      </c>
      <c r="E4" s="17">
        <v>15000</v>
      </c>
      <c r="F4" s="17">
        <v>3</v>
      </c>
      <c r="G4" s="17">
        <v>0.15</v>
      </c>
    </row>
    <row r="5" spans="2:7" ht="15.75" x14ac:dyDescent="0.25">
      <c r="B5" s="17">
        <v>3</v>
      </c>
      <c r="C5" s="17" t="s">
        <v>104</v>
      </c>
      <c r="D5" s="17" t="s">
        <v>103</v>
      </c>
      <c r="E5" s="17">
        <v>17000</v>
      </c>
      <c r="F5" s="17">
        <v>2</v>
      </c>
      <c r="G5" s="17">
        <v>0.12</v>
      </c>
    </row>
    <row r="6" spans="2:7" ht="15.75" x14ac:dyDescent="0.25">
      <c r="B6" s="17">
        <v>4</v>
      </c>
      <c r="C6" s="17" t="s">
        <v>105</v>
      </c>
      <c r="D6" s="17" t="s">
        <v>106</v>
      </c>
      <c r="E6" s="17">
        <v>500000</v>
      </c>
      <c r="F6" s="17">
        <v>10</v>
      </c>
      <c r="G6" s="17">
        <v>0.11</v>
      </c>
    </row>
    <row r="7" spans="2:7" ht="15.75" x14ac:dyDescent="0.25">
      <c r="B7" s="17">
        <v>5</v>
      </c>
      <c r="C7" s="17" t="s">
        <v>107</v>
      </c>
      <c r="D7" s="17" t="s">
        <v>103</v>
      </c>
      <c r="E7" s="17">
        <v>21000</v>
      </c>
      <c r="F7" s="17">
        <v>4</v>
      </c>
      <c r="G7" s="17">
        <v>0.11</v>
      </c>
    </row>
    <row r="8" spans="2:7" ht="15.75" x14ac:dyDescent="0.25">
      <c r="B8" s="17">
        <v>6</v>
      </c>
      <c r="C8" s="17" t="s">
        <v>108</v>
      </c>
      <c r="D8" s="17" t="s">
        <v>101</v>
      </c>
      <c r="E8" s="17">
        <v>55000</v>
      </c>
      <c r="F8" s="17">
        <v>5</v>
      </c>
      <c r="G8" s="17">
        <v>0.14000000000000001</v>
      </c>
    </row>
    <row r="9" spans="2:7" ht="15.75" x14ac:dyDescent="0.25">
      <c r="B9" s="17">
        <v>7</v>
      </c>
      <c r="C9" s="17" t="s">
        <v>109</v>
      </c>
      <c r="D9" s="17" t="s">
        <v>103</v>
      </c>
      <c r="E9" s="17">
        <v>17000</v>
      </c>
      <c r="F9" s="17">
        <v>7</v>
      </c>
      <c r="G9" s="17">
        <v>0.18</v>
      </c>
    </row>
    <row r="10" spans="2:7" ht="15.75" x14ac:dyDescent="0.25">
      <c r="B10" s="17">
        <v>8</v>
      </c>
      <c r="C10" s="17" t="s">
        <v>110</v>
      </c>
      <c r="D10" s="17" t="s">
        <v>106</v>
      </c>
      <c r="E10" s="17">
        <v>750000</v>
      </c>
      <c r="F10" s="17">
        <v>10</v>
      </c>
      <c r="G10" s="17">
        <v>0.17</v>
      </c>
    </row>
    <row r="11" spans="2:7" ht="15.75" x14ac:dyDescent="0.25">
      <c r="B11" s="17">
        <v>9</v>
      </c>
      <c r="C11" s="17" t="s">
        <v>111</v>
      </c>
      <c r="D11" s="17" t="s">
        <v>103</v>
      </c>
      <c r="E11" s="17">
        <v>33000</v>
      </c>
      <c r="F11" s="17">
        <v>5</v>
      </c>
      <c r="G11" s="17">
        <v>0.17</v>
      </c>
    </row>
    <row r="12" spans="2:7" ht="15.75" x14ac:dyDescent="0.25">
      <c r="B12" s="17">
        <v>10</v>
      </c>
      <c r="C12" s="17" t="s">
        <v>112</v>
      </c>
      <c r="D12" s="17" t="s">
        <v>103</v>
      </c>
      <c r="E12" s="17">
        <v>10000</v>
      </c>
      <c r="F12" s="17">
        <v>1</v>
      </c>
      <c r="G12" s="17">
        <v>0.17</v>
      </c>
    </row>
    <row r="16" spans="2:7" x14ac:dyDescent="0.25">
      <c r="E16">
        <f>SUMIFS(E3:E12,D3:D12,"Mutual Funds",F3:F12,"&lt;=5")</f>
        <v>105000</v>
      </c>
    </row>
    <row r="19" spans="3:3" x14ac:dyDescent="0.25">
      <c r="C19" s="19">
        <f ca="1">NOW()</f>
        <v>45115.930901504631</v>
      </c>
    </row>
    <row r="20" spans="3:3" x14ac:dyDescent="0.25">
      <c r="C20">
        <f ca="1">WEEKDAY(TODAY(),1)</f>
        <v>7</v>
      </c>
    </row>
    <row r="21" spans="3:3" x14ac:dyDescent="0.25">
      <c r="C21" s="20">
        <f ca="1">TODAY()</f>
        <v>45115</v>
      </c>
    </row>
    <row r="24" spans="3:3" x14ac:dyDescent="0.25">
      <c r="C24">
        <f>EOMONTH(JUL22023,0)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B1E9-0B2C-47DE-B601-52435903C3D1}">
  <dimension ref="B2:Q26"/>
  <sheetViews>
    <sheetView workbookViewId="0">
      <selection activeCell="B3" sqref="B3"/>
    </sheetView>
  </sheetViews>
  <sheetFormatPr defaultRowHeight="15" x14ac:dyDescent="0.25"/>
  <cols>
    <col min="2" max="2" width="13.28515625" customWidth="1"/>
    <col min="6" max="6" width="14.28515625" customWidth="1"/>
    <col min="12" max="12" width="13.7109375" bestFit="1" customWidth="1"/>
    <col min="13" max="13" width="16.28515625" bestFit="1" customWidth="1"/>
    <col min="14" max="15" width="6.140625" bestFit="1" customWidth="1"/>
    <col min="16" max="16" width="5.7109375" bestFit="1" customWidth="1"/>
    <col min="17" max="17" width="11.28515625" bestFit="1" customWidth="1"/>
  </cols>
  <sheetData>
    <row r="2" spans="2:17" ht="15.75" x14ac:dyDescent="0.25">
      <c r="B2" s="16" t="s">
        <v>113</v>
      </c>
      <c r="C2" s="16" t="s">
        <v>114</v>
      </c>
      <c r="D2" s="16" t="s">
        <v>115</v>
      </c>
      <c r="E2" s="16" t="s">
        <v>116</v>
      </c>
      <c r="F2" s="16" t="s">
        <v>117</v>
      </c>
      <c r="G2" s="16" t="s">
        <v>118</v>
      </c>
    </row>
    <row r="3" spans="2:17" ht="15.75" x14ac:dyDescent="0.25">
      <c r="B3" s="17" t="s">
        <v>3</v>
      </c>
      <c r="C3" s="17" t="s">
        <v>66</v>
      </c>
      <c r="D3" s="17" t="s">
        <v>119</v>
      </c>
      <c r="E3" s="17">
        <v>500</v>
      </c>
      <c r="F3" s="17">
        <v>44562</v>
      </c>
      <c r="G3" s="17" t="s">
        <v>120</v>
      </c>
      <c r="L3" s="21" t="s">
        <v>117</v>
      </c>
      <c r="M3" t="s">
        <v>132</v>
      </c>
    </row>
    <row r="4" spans="2:17" ht="15.75" x14ac:dyDescent="0.25">
      <c r="B4" s="17" t="s">
        <v>121</v>
      </c>
      <c r="C4" s="17" t="s">
        <v>122</v>
      </c>
      <c r="D4" s="17" t="s">
        <v>123</v>
      </c>
      <c r="E4" s="17">
        <v>1200</v>
      </c>
      <c r="F4" s="17">
        <v>44562</v>
      </c>
      <c r="G4" s="17" t="s">
        <v>120</v>
      </c>
    </row>
    <row r="5" spans="2:17" ht="15.75" x14ac:dyDescent="0.25">
      <c r="B5" s="17" t="s">
        <v>124</v>
      </c>
      <c r="C5" s="17" t="s">
        <v>125</v>
      </c>
      <c r="D5" s="17" t="s">
        <v>126</v>
      </c>
      <c r="E5" s="17">
        <v>800</v>
      </c>
      <c r="F5" s="17">
        <v>44562</v>
      </c>
      <c r="G5" s="17" t="s">
        <v>120</v>
      </c>
      <c r="L5" s="21" t="s">
        <v>134</v>
      </c>
      <c r="M5" s="21" t="s">
        <v>133</v>
      </c>
    </row>
    <row r="6" spans="2:17" ht="15.75" x14ac:dyDescent="0.25">
      <c r="B6" s="17" t="s">
        <v>127</v>
      </c>
      <c r="C6" s="17" t="s">
        <v>122</v>
      </c>
      <c r="D6" s="17" t="s">
        <v>128</v>
      </c>
      <c r="E6" s="17">
        <v>900</v>
      </c>
      <c r="F6" s="17">
        <v>44562</v>
      </c>
      <c r="G6" s="17" t="s">
        <v>120</v>
      </c>
      <c r="L6" s="21" t="s">
        <v>130</v>
      </c>
      <c r="M6" t="s">
        <v>126</v>
      </c>
      <c r="N6" t="s">
        <v>119</v>
      </c>
      <c r="O6" t="s">
        <v>123</v>
      </c>
      <c r="P6" t="s">
        <v>128</v>
      </c>
      <c r="Q6" t="s">
        <v>131</v>
      </c>
    </row>
    <row r="7" spans="2:17" ht="15.75" x14ac:dyDescent="0.25">
      <c r="B7" s="17" t="s">
        <v>3</v>
      </c>
      <c r="C7" s="17" t="s">
        <v>125</v>
      </c>
      <c r="D7" s="17" t="s">
        <v>119</v>
      </c>
      <c r="E7" s="17">
        <v>700</v>
      </c>
      <c r="F7" s="17">
        <v>44562</v>
      </c>
      <c r="G7" s="17" t="s">
        <v>120</v>
      </c>
      <c r="L7" s="22" t="s">
        <v>122</v>
      </c>
      <c r="M7">
        <v>1</v>
      </c>
      <c r="N7">
        <v>3</v>
      </c>
      <c r="O7">
        <v>2</v>
      </c>
      <c r="P7">
        <v>2</v>
      </c>
      <c r="Q7">
        <v>8</v>
      </c>
    </row>
    <row r="8" spans="2:17" ht="15.75" x14ac:dyDescent="0.25">
      <c r="B8" s="17" t="s">
        <v>121</v>
      </c>
      <c r="C8" s="17" t="s">
        <v>66</v>
      </c>
      <c r="D8" s="17" t="s">
        <v>123</v>
      </c>
      <c r="E8" s="17">
        <v>300</v>
      </c>
      <c r="F8" s="17">
        <v>44562</v>
      </c>
      <c r="G8" s="17" t="s">
        <v>120</v>
      </c>
      <c r="L8" s="22" t="s">
        <v>66</v>
      </c>
      <c r="M8">
        <v>2</v>
      </c>
      <c r="N8">
        <v>2</v>
      </c>
      <c r="O8">
        <v>2</v>
      </c>
      <c r="P8">
        <v>2</v>
      </c>
      <c r="Q8">
        <v>8</v>
      </c>
    </row>
    <row r="9" spans="2:17" ht="15.75" x14ac:dyDescent="0.25">
      <c r="B9" s="17" t="s">
        <v>124</v>
      </c>
      <c r="C9" s="17" t="s">
        <v>122</v>
      </c>
      <c r="D9" s="17" t="s">
        <v>126</v>
      </c>
      <c r="E9" s="17">
        <v>1500</v>
      </c>
      <c r="F9" s="17">
        <v>44562</v>
      </c>
      <c r="G9" s="17" t="s">
        <v>120</v>
      </c>
      <c r="L9" s="22" t="s">
        <v>125</v>
      </c>
      <c r="M9">
        <v>3</v>
      </c>
      <c r="N9">
        <v>1</v>
      </c>
      <c r="O9">
        <v>2</v>
      </c>
      <c r="P9">
        <v>2</v>
      </c>
      <c r="Q9">
        <v>8</v>
      </c>
    </row>
    <row r="10" spans="2:17" ht="15.75" x14ac:dyDescent="0.25">
      <c r="B10" s="17" t="s">
        <v>127</v>
      </c>
      <c r="C10" s="17" t="s">
        <v>66</v>
      </c>
      <c r="D10" s="17" t="s">
        <v>128</v>
      </c>
      <c r="E10" s="17">
        <v>600</v>
      </c>
      <c r="F10" s="17">
        <v>44562</v>
      </c>
      <c r="G10" s="17" t="s">
        <v>120</v>
      </c>
      <c r="L10" s="22" t="s">
        <v>131</v>
      </c>
      <c r="M10">
        <v>6</v>
      </c>
      <c r="N10">
        <v>6</v>
      </c>
      <c r="O10">
        <v>6</v>
      </c>
      <c r="P10">
        <v>6</v>
      </c>
      <c r="Q10">
        <v>24</v>
      </c>
    </row>
    <row r="11" spans="2:17" ht="15.75" x14ac:dyDescent="0.25">
      <c r="B11" s="17" t="s">
        <v>3</v>
      </c>
      <c r="C11" s="17" t="s">
        <v>122</v>
      </c>
      <c r="D11" s="17" t="s">
        <v>119</v>
      </c>
      <c r="E11" s="17">
        <v>1000</v>
      </c>
      <c r="F11" s="17">
        <v>44562</v>
      </c>
      <c r="G11" s="17" t="s">
        <v>120</v>
      </c>
    </row>
    <row r="12" spans="2:17" ht="15.75" x14ac:dyDescent="0.25">
      <c r="B12" s="17" t="s">
        <v>121</v>
      </c>
      <c r="C12" s="17" t="s">
        <v>125</v>
      </c>
      <c r="D12" s="17" t="s">
        <v>123</v>
      </c>
      <c r="E12" s="17">
        <v>400</v>
      </c>
      <c r="F12" s="17">
        <v>44562</v>
      </c>
      <c r="G12" s="17" t="s">
        <v>120</v>
      </c>
    </row>
    <row r="13" spans="2:17" ht="15.75" x14ac:dyDescent="0.25">
      <c r="B13" s="17" t="s">
        <v>124</v>
      </c>
      <c r="C13" s="17" t="s">
        <v>66</v>
      </c>
      <c r="D13" s="17" t="s">
        <v>126</v>
      </c>
      <c r="E13" s="17">
        <v>200</v>
      </c>
      <c r="F13" s="17">
        <v>44562</v>
      </c>
      <c r="G13" s="17" t="s">
        <v>120</v>
      </c>
    </row>
    <row r="14" spans="2:17" ht="15.75" x14ac:dyDescent="0.25">
      <c r="B14" s="17" t="s">
        <v>127</v>
      </c>
      <c r="C14" s="17" t="s">
        <v>125</v>
      </c>
      <c r="D14" s="17" t="s">
        <v>128</v>
      </c>
      <c r="E14" s="17">
        <v>800</v>
      </c>
      <c r="F14" s="17">
        <v>44562</v>
      </c>
      <c r="G14" s="17" t="s">
        <v>120</v>
      </c>
    </row>
    <row r="15" spans="2:17" ht="15.75" x14ac:dyDescent="0.25">
      <c r="B15" s="17" t="s">
        <v>3</v>
      </c>
      <c r="C15" s="17" t="s">
        <v>122</v>
      </c>
      <c r="D15" s="17" t="s">
        <v>119</v>
      </c>
      <c r="E15" s="17">
        <v>1200</v>
      </c>
      <c r="F15" s="17">
        <v>44593</v>
      </c>
      <c r="G15" s="17" t="s">
        <v>129</v>
      </c>
    </row>
    <row r="16" spans="2:17" ht="15.75" x14ac:dyDescent="0.25">
      <c r="B16" s="17" t="s">
        <v>121</v>
      </c>
      <c r="C16" s="17" t="s">
        <v>66</v>
      </c>
      <c r="D16" s="17" t="s">
        <v>123</v>
      </c>
      <c r="E16" s="17">
        <v>500</v>
      </c>
      <c r="F16" s="17">
        <v>44593</v>
      </c>
      <c r="G16" s="17" t="s">
        <v>129</v>
      </c>
    </row>
    <row r="17" spans="2:7" ht="15.75" x14ac:dyDescent="0.25">
      <c r="B17" s="17" t="s">
        <v>124</v>
      </c>
      <c r="C17" s="17" t="s">
        <v>125</v>
      </c>
      <c r="D17" s="17" t="s">
        <v>126</v>
      </c>
      <c r="E17" s="17">
        <v>600</v>
      </c>
      <c r="F17" s="17">
        <v>44593</v>
      </c>
      <c r="G17" s="17" t="s">
        <v>129</v>
      </c>
    </row>
    <row r="18" spans="2:7" ht="15.75" x14ac:dyDescent="0.25">
      <c r="B18" s="17" t="s">
        <v>127</v>
      </c>
      <c r="C18" s="17" t="s">
        <v>122</v>
      </c>
      <c r="D18" s="17" t="s">
        <v>128</v>
      </c>
      <c r="E18" s="17">
        <v>700</v>
      </c>
      <c r="F18" s="17">
        <v>44593</v>
      </c>
      <c r="G18" s="17" t="s">
        <v>129</v>
      </c>
    </row>
    <row r="19" spans="2:7" ht="15.75" x14ac:dyDescent="0.25">
      <c r="B19" s="17" t="s">
        <v>3</v>
      </c>
      <c r="C19" s="17" t="s">
        <v>66</v>
      </c>
      <c r="D19" s="17" t="s">
        <v>119</v>
      </c>
      <c r="E19" s="17">
        <v>400</v>
      </c>
      <c r="F19" s="17">
        <v>44593</v>
      </c>
      <c r="G19" s="17" t="s">
        <v>129</v>
      </c>
    </row>
    <row r="20" spans="2:7" ht="15.75" x14ac:dyDescent="0.25">
      <c r="B20" s="17" t="s">
        <v>121</v>
      </c>
      <c r="C20" s="17" t="s">
        <v>122</v>
      </c>
      <c r="D20" s="17" t="s">
        <v>123</v>
      </c>
      <c r="E20" s="17">
        <v>1000</v>
      </c>
      <c r="F20" s="17">
        <v>44593</v>
      </c>
      <c r="G20" s="17" t="s">
        <v>129</v>
      </c>
    </row>
    <row r="21" spans="2:7" ht="15.75" x14ac:dyDescent="0.25">
      <c r="B21" s="17" t="s">
        <v>124</v>
      </c>
      <c r="C21" s="17" t="s">
        <v>125</v>
      </c>
      <c r="D21" s="17" t="s">
        <v>126</v>
      </c>
      <c r="E21" s="17">
        <v>1200</v>
      </c>
      <c r="F21" s="17">
        <v>44593</v>
      </c>
      <c r="G21" s="17" t="s">
        <v>129</v>
      </c>
    </row>
    <row r="22" spans="2:7" ht="15.75" x14ac:dyDescent="0.25">
      <c r="B22" s="17" t="s">
        <v>127</v>
      </c>
      <c r="C22" s="17" t="s">
        <v>66</v>
      </c>
      <c r="D22" s="17" t="s">
        <v>128</v>
      </c>
      <c r="E22" s="17">
        <v>800</v>
      </c>
      <c r="F22" s="17">
        <v>44593</v>
      </c>
      <c r="G22" s="17" t="s">
        <v>129</v>
      </c>
    </row>
    <row r="23" spans="2:7" ht="15.75" x14ac:dyDescent="0.25">
      <c r="B23" s="17" t="s">
        <v>3</v>
      </c>
      <c r="C23" s="17" t="s">
        <v>122</v>
      </c>
      <c r="D23" s="17" t="s">
        <v>119</v>
      </c>
      <c r="E23" s="17">
        <v>1500</v>
      </c>
      <c r="F23" s="17">
        <v>44593</v>
      </c>
      <c r="G23" s="17" t="s">
        <v>129</v>
      </c>
    </row>
    <row r="24" spans="2:7" ht="15.75" x14ac:dyDescent="0.25">
      <c r="B24" s="17" t="s">
        <v>121</v>
      </c>
      <c r="C24" s="17" t="s">
        <v>125</v>
      </c>
      <c r="D24" s="17" t="s">
        <v>123</v>
      </c>
      <c r="E24" s="17">
        <v>300</v>
      </c>
      <c r="F24" s="17">
        <v>44593</v>
      </c>
      <c r="G24" s="17" t="s">
        <v>129</v>
      </c>
    </row>
    <row r="25" spans="2:7" ht="15.75" x14ac:dyDescent="0.25">
      <c r="B25" s="17" t="s">
        <v>124</v>
      </c>
      <c r="C25" s="17" t="s">
        <v>66</v>
      </c>
      <c r="D25" s="17" t="s">
        <v>126</v>
      </c>
      <c r="E25" s="17">
        <v>100</v>
      </c>
      <c r="F25" s="17">
        <v>44593</v>
      </c>
      <c r="G25" s="17" t="s">
        <v>129</v>
      </c>
    </row>
    <row r="26" spans="2:7" ht="15.75" x14ac:dyDescent="0.25">
      <c r="B26" s="17" t="s">
        <v>127</v>
      </c>
      <c r="C26" s="17" t="s">
        <v>125</v>
      </c>
      <c r="D26" s="17" t="s">
        <v>128</v>
      </c>
      <c r="E26" s="17">
        <v>500</v>
      </c>
      <c r="F26" s="17">
        <v>44958</v>
      </c>
      <c r="G26" s="17" t="s">
        <v>129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D43A-5CF5-4973-82FD-82AEA2375750}">
  <dimension ref="A1:H20"/>
  <sheetViews>
    <sheetView workbookViewId="0">
      <selection activeCell="G20" sqref="G20"/>
    </sheetView>
  </sheetViews>
  <sheetFormatPr defaultRowHeight="15" x14ac:dyDescent="0.25"/>
  <cols>
    <col min="3" max="3" width="12.7109375" customWidth="1"/>
    <col min="4" max="4" width="12.42578125" customWidth="1"/>
    <col min="5" max="5" width="24.28515625" customWidth="1"/>
    <col min="6" max="6" width="16.85546875" customWidth="1"/>
  </cols>
  <sheetData>
    <row r="1" spans="1:8" x14ac:dyDescent="0.25">
      <c r="A1" s="24"/>
      <c r="B1" s="24"/>
      <c r="C1" s="24"/>
      <c r="D1" s="24"/>
      <c r="E1" s="24"/>
      <c r="F1" s="24"/>
      <c r="G1" s="24"/>
      <c r="H1" s="24"/>
    </row>
    <row r="2" spans="1:8" ht="15.75" x14ac:dyDescent="0.25">
      <c r="A2" s="25"/>
      <c r="B2" s="16" t="s">
        <v>135</v>
      </c>
      <c r="C2" s="16" t="s">
        <v>86</v>
      </c>
      <c r="D2" s="16" t="s">
        <v>87</v>
      </c>
      <c r="E2" s="16" t="s">
        <v>136</v>
      </c>
      <c r="F2" s="16" t="s">
        <v>137</v>
      </c>
      <c r="G2" s="25"/>
      <c r="H2" s="25"/>
    </row>
    <row r="3" spans="1:8" x14ac:dyDescent="0.25">
      <c r="A3" s="25"/>
      <c r="B3" s="25">
        <v>101</v>
      </c>
      <c r="C3" s="25" t="s">
        <v>37</v>
      </c>
      <c r="D3" s="25" t="s">
        <v>138</v>
      </c>
      <c r="E3" s="25" t="s">
        <v>139</v>
      </c>
      <c r="F3" s="28">
        <v>36346</v>
      </c>
      <c r="G3" s="25"/>
      <c r="H3" s="25"/>
    </row>
    <row r="4" spans="1:8" x14ac:dyDescent="0.25">
      <c r="A4" s="25"/>
      <c r="B4" s="25">
        <v>102</v>
      </c>
      <c r="C4" s="25" t="s">
        <v>38</v>
      </c>
      <c r="D4" s="25" t="s">
        <v>38</v>
      </c>
      <c r="E4" s="25" t="s">
        <v>140</v>
      </c>
      <c r="F4" s="28">
        <v>34701</v>
      </c>
      <c r="G4" s="25"/>
      <c r="H4" s="25"/>
    </row>
    <row r="5" spans="1:8" x14ac:dyDescent="0.25">
      <c r="A5" s="25"/>
      <c r="B5" s="25">
        <v>103</v>
      </c>
      <c r="C5" s="25" t="s">
        <v>141</v>
      </c>
      <c r="D5" s="25" t="s">
        <v>142</v>
      </c>
      <c r="E5" s="25" t="s">
        <v>139</v>
      </c>
      <c r="F5" s="28">
        <v>36986</v>
      </c>
      <c r="G5" s="25"/>
      <c r="H5" s="25"/>
    </row>
    <row r="6" spans="1:8" x14ac:dyDescent="0.25">
      <c r="A6" s="25"/>
      <c r="B6" s="25">
        <v>104</v>
      </c>
      <c r="C6" s="25" t="s">
        <v>40</v>
      </c>
      <c r="D6" s="25" t="s">
        <v>143</v>
      </c>
      <c r="E6" s="25" t="s">
        <v>144</v>
      </c>
      <c r="F6" s="28">
        <v>36791</v>
      </c>
      <c r="G6" s="25"/>
      <c r="H6" s="25"/>
    </row>
    <row r="7" spans="1:8" x14ac:dyDescent="0.25">
      <c r="A7" s="25"/>
      <c r="B7" s="25">
        <v>105</v>
      </c>
      <c r="C7" s="25" t="s">
        <v>41</v>
      </c>
      <c r="D7" s="25" t="s">
        <v>145</v>
      </c>
      <c r="E7" s="25" t="s">
        <v>146</v>
      </c>
      <c r="F7" s="28">
        <v>36239</v>
      </c>
      <c r="G7" s="25"/>
      <c r="H7" s="25"/>
    </row>
    <row r="8" spans="1:8" x14ac:dyDescent="0.25">
      <c r="A8" s="25"/>
      <c r="B8" s="25">
        <v>106</v>
      </c>
      <c r="C8" s="25" t="s">
        <v>42</v>
      </c>
      <c r="D8" s="25" t="s">
        <v>147</v>
      </c>
      <c r="E8" s="25" t="s">
        <v>144</v>
      </c>
      <c r="F8" s="28">
        <v>37559</v>
      </c>
      <c r="G8" s="25"/>
      <c r="H8" s="25"/>
    </row>
    <row r="9" spans="1:8" x14ac:dyDescent="0.25">
      <c r="A9" s="25"/>
      <c r="B9" s="25">
        <v>107</v>
      </c>
      <c r="C9" s="25" t="s">
        <v>43</v>
      </c>
      <c r="D9" s="25" t="s">
        <v>148</v>
      </c>
      <c r="E9" s="25" t="s">
        <v>139</v>
      </c>
      <c r="F9" s="28">
        <v>36140</v>
      </c>
      <c r="G9" s="25"/>
      <c r="H9" s="25"/>
    </row>
    <row r="10" spans="1:8" x14ac:dyDescent="0.25">
      <c r="A10" s="25"/>
      <c r="B10" s="25">
        <v>108</v>
      </c>
      <c r="C10" s="25" t="s">
        <v>44</v>
      </c>
      <c r="D10" s="25" t="s">
        <v>149</v>
      </c>
      <c r="E10" s="25" t="s">
        <v>139</v>
      </c>
      <c r="F10" s="28">
        <v>37141</v>
      </c>
      <c r="G10" s="25"/>
      <c r="H10" s="25"/>
    </row>
    <row r="11" spans="1:8" x14ac:dyDescent="0.25">
      <c r="A11" s="25"/>
      <c r="B11" s="25">
        <v>109</v>
      </c>
      <c r="C11" s="25" t="s">
        <v>150</v>
      </c>
      <c r="D11" s="25" t="s">
        <v>151</v>
      </c>
      <c r="E11" s="25" t="s">
        <v>144</v>
      </c>
      <c r="F11" s="28">
        <v>36509</v>
      </c>
      <c r="G11" s="25"/>
      <c r="H11" s="25"/>
    </row>
    <row r="12" spans="1:8" x14ac:dyDescent="0.25">
      <c r="B12">
        <v>110</v>
      </c>
      <c r="C12" t="s">
        <v>46</v>
      </c>
      <c r="D12" t="s">
        <v>152</v>
      </c>
      <c r="E12" t="s">
        <v>146</v>
      </c>
      <c r="F12" s="20">
        <v>36446</v>
      </c>
    </row>
    <row r="15" spans="1:8" x14ac:dyDescent="0.25">
      <c r="E15" s="23" t="s">
        <v>153</v>
      </c>
    </row>
    <row r="16" spans="1:8" x14ac:dyDescent="0.25">
      <c r="E16" t="str">
        <f>VLOOKUP("Samir",C3:F12,3)</f>
        <v>Sales Representative</v>
      </c>
    </row>
    <row r="17" spans="5:5" x14ac:dyDescent="0.25">
      <c r="E17" s="20">
        <f>VLOOKUP("Mishra",D3:F12,3,0)</f>
        <v>36791</v>
      </c>
    </row>
    <row r="20" spans="5:5" x14ac:dyDescent="0.25">
      <c r="E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21CA-2381-4AA2-AF58-B343B9C6B8FD}">
  <dimension ref="A1:E26"/>
  <sheetViews>
    <sheetView workbookViewId="0">
      <selection activeCell="E15" sqref="E15"/>
    </sheetView>
  </sheetViews>
  <sheetFormatPr defaultRowHeight="15" x14ac:dyDescent="0.25"/>
  <cols>
    <col min="1" max="1" width="13.85546875" customWidth="1"/>
    <col min="2" max="2" width="17.5703125" customWidth="1"/>
    <col min="3" max="3" width="37.140625" customWidth="1"/>
    <col min="4" max="4" width="14.28515625" customWidth="1"/>
    <col min="5" max="5" width="13.42578125" customWidth="1"/>
  </cols>
  <sheetData>
    <row r="1" spans="1:5" ht="15.75" x14ac:dyDescent="0.25">
      <c r="A1" s="16" t="s">
        <v>47</v>
      </c>
      <c r="B1" s="16" t="s">
        <v>0</v>
      </c>
      <c r="C1" s="16" t="s">
        <v>64</v>
      </c>
      <c r="D1" s="16" t="s">
        <v>65</v>
      </c>
      <c r="E1" s="16" t="s">
        <v>66</v>
      </c>
    </row>
    <row r="2" spans="1:5" ht="15.75" x14ac:dyDescent="0.25">
      <c r="A2" s="17" t="s">
        <v>49</v>
      </c>
      <c r="B2" s="17" t="s">
        <v>67</v>
      </c>
      <c r="C2" s="17" t="s">
        <v>68</v>
      </c>
      <c r="D2" s="17">
        <v>91</v>
      </c>
      <c r="E2" s="17">
        <v>9046732603</v>
      </c>
    </row>
    <row r="3" spans="1:5" ht="15.75" x14ac:dyDescent="0.25">
      <c r="A3" s="17" t="s">
        <v>50</v>
      </c>
      <c r="B3" s="17" t="s">
        <v>69</v>
      </c>
      <c r="C3" s="17" t="s">
        <v>154</v>
      </c>
      <c r="D3" s="17">
        <v>91</v>
      </c>
      <c r="E3" s="17">
        <v>9051825599</v>
      </c>
    </row>
    <row r="4" spans="1:5" ht="15.75" x14ac:dyDescent="0.25">
      <c r="A4" s="17" t="s">
        <v>51</v>
      </c>
      <c r="B4" s="17" t="s">
        <v>70</v>
      </c>
      <c r="C4" s="17" t="s">
        <v>155</v>
      </c>
      <c r="D4" s="17">
        <v>1</v>
      </c>
      <c r="E4" s="17">
        <v>9044951527</v>
      </c>
    </row>
    <row r="5" spans="1:5" ht="15.75" x14ac:dyDescent="0.25">
      <c r="A5" s="17" t="s">
        <v>52</v>
      </c>
      <c r="B5" s="17" t="s">
        <v>71</v>
      </c>
      <c r="C5" s="17" t="s">
        <v>72</v>
      </c>
      <c r="D5" s="17">
        <v>61</v>
      </c>
      <c r="E5" s="17">
        <v>9046254892</v>
      </c>
    </row>
    <row r="6" spans="1:5" ht="15.75" x14ac:dyDescent="0.25">
      <c r="A6" s="17" t="s">
        <v>54</v>
      </c>
      <c r="B6" s="17" t="s">
        <v>73</v>
      </c>
      <c r="C6" s="17" t="s">
        <v>74</v>
      </c>
      <c r="D6" s="17">
        <v>44</v>
      </c>
      <c r="E6" s="17">
        <v>9055608921</v>
      </c>
    </row>
    <row r="7" spans="1:5" ht="15.75" x14ac:dyDescent="0.25">
      <c r="A7" s="17" t="s">
        <v>55</v>
      </c>
      <c r="B7" s="17" t="s">
        <v>75</v>
      </c>
      <c r="C7" s="17" t="s">
        <v>156</v>
      </c>
      <c r="D7" s="17">
        <v>1</v>
      </c>
      <c r="E7" s="17">
        <v>9046449130</v>
      </c>
    </row>
    <row r="8" spans="1:5" ht="15.75" x14ac:dyDescent="0.25">
      <c r="A8" s="17" t="s">
        <v>57</v>
      </c>
      <c r="B8" s="17" t="s">
        <v>76</v>
      </c>
      <c r="C8" s="17" t="s">
        <v>77</v>
      </c>
      <c r="D8" s="17">
        <v>91</v>
      </c>
      <c r="E8" s="17">
        <v>9051875299</v>
      </c>
    </row>
    <row r="9" spans="1:5" ht="15.75" x14ac:dyDescent="0.25">
      <c r="A9" s="17" t="s">
        <v>58</v>
      </c>
      <c r="B9" s="17" t="s">
        <v>78</v>
      </c>
      <c r="C9" s="17" t="s">
        <v>79</v>
      </c>
      <c r="D9" s="17">
        <v>44</v>
      </c>
      <c r="E9" s="17">
        <v>9051390369</v>
      </c>
    </row>
    <row r="10" spans="1:5" ht="15.75" x14ac:dyDescent="0.25">
      <c r="A10" s="17" t="s">
        <v>59</v>
      </c>
      <c r="B10" s="17" t="s">
        <v>80</v>
      </c>
      <c r="C10" s="17" t="s">
        <v>81</v>
      </c>
      <c r="D10" s="17">
        <v>61</v>
      </c>
      <c r="E10" s="17">
        <v>9068980042</v>
      </c>
    </row>
    <row r="11" spans="1:5" ht="15.75" x14ac:dyDescent="0.25">
      <c r="A11" s="17" t="s">
        <v>60</v>
      </c>
      <c r="B11" s="17" t="s">
        <v>82</v>
      </c>
      <c r="C11" s="17" t="s">
        <v>83</v>
      </c>
      <c r="D11" s="17">
        <v>61</v>
      </c>
      <c r="E11" s="17">
        <v>9064222799</v>
      </c>
    </row>
    <row r="15" spans="1:5" x14ac:dyDescent="0.25">
      <c r="C15" t="str">
        <f>_xlfn.TEXTJOIN(";",TRUE,E2,C2)</f>
        <v>9046732603;Avinash234@gmail.com</v>
      </c>
    </row>
    <row r="16" spans="1:5" x14ac:dyDescent="0.25">
      <c r="C16" t="str">
        <f t="shared" ref="C16:C26" si="0">_xlfn.TEXTJOIN(";",TRUE,E3,C3)</f>
        <v>9051825599;sudipkr987@gmail.com</v>
      </c>
    </row>
    <row r="17" spans="3:3" x14ac:dyDescent="0.25">
      <c r="C17" t="str">
        <f t="shared" si="0"/>
        <v>9044951527;Sam456@gmail.com</v>
      </c>
    </row>
    <row r="18" spans="3:3" x14ac:dyDescent="0.25">
      <c r="C18" t="str">
        <f t="shared" si="0"/>
        <v>9046254892;mishraanish@gmail.com</v>
      </c>
    </row>
    <row r="19" spans="3:3" x14ac:dyDescent="0.25">
      <c r="C19" t="str">
        <f t="shared" si="0"/>
        <v>9055608921;diyasingal@gmail.com</v>
      </c>
    </row>
    <row r="20" spans="3:3" x14ac:dyDescent="0.25">
      <c r="C20" t="str">
        <f t="shared" si="0"/>
        <v>9046449130;shivanibeh1234@gmail.com</v>
      </c>
    </row>
    <row r="21" spans="3:3" x14ac:dyDescent="0.25">
      <c r="C21" t="str">
        <f t="shared" si="0"/>
        <v>9051875299;krish3@gmail.com</v>
      </c>
    </row>
    <row r="22" spans="3:3" x14ac:dyDescent="0.25">
      <c r="C22" t="str">
        <f t="shared" si="0"/>
        <v>9051390369;Aman234@gmail.com</v>
      </c>
    </row>
    <row r="23" spans="3:3" x14ac:dyDescent="0.25">
      <c r="C23" t="str">
        <f t="shared" si="0"/>
        <v>9068980042;Shiv.Verma@gmail.com</v>
      </c>
    </row>
    <row r="24" spans="3:3" x14ac:dyDescent="0.25">
      <c r="C24" t="str">
        <f t="shared" si="0"/>
        <v>9064222799;raghu000@gmail.com</v>
      </c>
    </row>
    <row r="25" spans="3:3" x14ac:dyDescent="0.25">
      <c r="C25" t="str">
        <f t="shared" si="0"/>
        <v/>
      </c>
    </row>
    <row r="26" spans="3:3" x14ac:dyDescent="0.25">
      <c r="C26" t="str">
        <f t="shared" si="0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D2B0-3DDB-430C-87AB-B99FE2165F18}">
  <dimension ref="A1:H27"/>
  <sheetViews>
    <sheetView workbookViewId="0">
      <selection activeCell="C27" sqref="C27"/>
    </sheetView>
  </sheetViews>
  <sheetFormatPr defaultRowHeight="15" x14ac:dyDescent="0.25"/>
  <cols>
    <col min="2" max="2" width="29.7109375" customWidth="1"/>
    <col min="3" max="3" width="16" customWidth="1"/>
    <col min="4" max="4" width="19.140625" customWidth="1"/>
    <col min="5" max="5" width="26.140625" customWidth="1"/>
    <col min="7" max="7" width="16.42578125" customWidth="1"/>
    <col min="8" max="8" width="18.28515625" customWidth="1"/>
  </cols>
  <sheetData>
    <row r="1" spans="1:8" x14ac:dyDescent="0.25">
      <c r="A1" s="24" t="s">
        <v>94</v>
      </c>
      <c r="B1" s="24" t="s">
        <v>95</v>
      </c>
      <c r="C1" s="24" t="s">
        <v>96</v>
      </c>
      <c r="D1" s="24" t="s">
        <v>97</v>
      </c>
      <c r="E1" s="24" t="s">
        <v>98</v>
      </c>
      <c r="F1" s="24" t="s">
        <v>99</v>
      </c>
      <c r="G1" s="24" t="s">
        <v>157</v>
      </c>
      <c r="H1" s="24" t="s">
        <v>161</v>
      </c>
    </row>
    <row r="2" spans="1:8" x14ac:dyDescent="0.25">
      <c r="A2" s="25">
        <v>1</v>
      </c>
      <c r="B2" s="25" t="s">
        <v>100</v>
      </c>
      <c r="C2" s="25" t="s">
        <v>101</v>
      </c>
      <c r="D2" s="26">
        <v>50000</v>
      </c>
      <c r="E2" s="25">
        <v>5</v>
      </c>
      <c r="F2" s="27">
        <v>0.12</v>
      </c>
      <c r="G2" s="25" t="s">
        <v>158</v>
      </c>
      <c r="H2" s="26">
        <f>D2*F2</f>
        <v>6000</v>
      </c>
    </row>
    <row r="3" spans="1:8" x14ac:dyDescent="0.25">
      <c r="A3" s="25">
        <v>2</v>
      </c>
      <c r="B3" s="25" t="s">
        <v>102</v>
      </c>
      <c r="C3" s="25" t="s">
        <v>103</v>
      </c>
      <c r="D3" s="26">
        <v>15000</v>
      </c>
      <c r="E3" s="25">
        <v>3</v>
      </c>
      <c r="F3" s="27">
        <v>0.15</v>
      </c>
      <c r="G3" s="25" t="s">
        <v>159</v>
      </c>
      <c r="H3" s="26">
        <f t="shared" ref="H3:H11" si="0">D3*F3</f>
        <v>2250</v>
      </c>
    </row>
    <row r="4" spans="1:8" x14ac:dyDescent="0.25">
      <c r="A4" s="25">
        <v>3</v>
      </c>
      <c r="B4" s="25" t="s">
        <v>104</v>
      </c>
      <c r="C4" s="25" t="s">
        <v>103</v>
      </c>
      <c r="D4" s="26">
        <v>17000</v>
      </c>
      <c r="E4" s="25">
        <v>2</v>
      </c>
      <c r="F4" s="27">
        <v>0.12</v>
      </c>
      <c r="G4" s="25" t="s">
        <v>159</v>
      </c>
      <c r="H4" s="26">
        <f t="shared" si="0"/>
        <v>2040</v>
      </c>
    </row>
    <row r="5" spans="1:8" x14ac:dyDescent="0.25">
      <c r="A5" s="25">
        <v>4</v>
      </c>
      <c r="B5" s="25" t="s">
        <v>105</v>
      </c>
      <c r="C5" s="25" t="s">
        <v>106</v>
      </c>
      <c r="D5" s="26">
        <v>500000</v>
      </c>
      <c r="E5" s="25">
        <v>10</v>
      </c>
      <c r="F5" s="27">
        <v>0.11</v>
      </c>
      <c r="G5" s="25" t="s">
        <v>160</v>
      </c>
      <c r="H5" s="26">
        <f t="shared" si="0"/>
        <v>55000</v>
      </c>
    </row>
    <row r="6" spans="1:8" x14ac:dyDescent="0.25">
      <c r="A6" s="25">
        <v>5</v>
      </c>
      <c r="B6" s="25" t="s">
        <v>107</v>
      </c>
      <c r="C6" s="25" t="s">
        <v>103</v>
      </c>
      <c r="D6" s="26">
        <v>21000</v>
      </c>
      <c r="E6" s="25">
        <v>4</v>
      </c>
      <c r="F6" s="27">
        <v>0.11</v>
      </c>
      <c r="G6" s="25" t="s">
        <v>159</v>
      </c>
      <c r="H6" s="26">
        <f t="shared" si="0"/>
        <v>2310</v>
      </c>
    </row>
    <row r="7" spans="1:8" x14ac:dyDescent="0.25">
      <c r="A7" s="25">
        <v>6</v>
      </c>
      <c r="B7" s="25" t="s">
        <v>108</v>
      </c>
      <c r="C7" s="25" t="s">
        <v>101</v>
      </c>
      <c r="D7" s="26">
        <v>55000</v>
      </c>
      <c r="E7" s="25">
        <v>5</v>
      </c>
      <c r="F7" s="27">
        <v>0.14000000000000001</v>
      </c>
      <c r="G7" s="25" t="s">
        <v>158</v>
      </c>
      <c r="H7" s="26">
        <f t="shared" si="0"/>
        <v>7700.0000000000009</v>
      </c>
    </row>
    <row r="8" spans="1:8" x14ac:dyDescent="0.25">
      <c r="A8" s="25">
        <v>7</v>
      </c>
      <c r="B8" s="25" t="s">
        <v>109</v>
      </c>
      <c r="C8" s="25" t="s">
        <v>103</v>
      </c>
      <c r="D8" s="26">
        <v>17000</v>
      </c>
      <c r="E8" s="25">
        <v>7</v>
      </c>
      <c r="F8" s="27">
        <v>0.18</v>
      </c>
      <c r="G8" s="25" t="s">
        <v>159</v>
      </c>
      <c r="H8" s="26">
        <f t="shared" si="0"/>
        <v>3060</v>
      </c>
    </row>
    <row r="9" spans="1:8" x14ac:dyDescent="0.25">
      <c r="A9" s="25">
        <v>8</v>
      </c>
      <c r="B9" s="25" t="s">
        <v>110</v>
      </c>
      <c r="C9" s="25" t="s">
        <v>106</v>
      </c>
      <c r="D9" s="26">
        <v>750000</v>
      </c>
      <c r="E9" s="25">
        <v>10</v>
      </c>
      <c r="F9" s="27">
        <v>0.17</v>
      </c>
      <c r="G9" s="25" t="s">
        <v>160</v>
      </c>
      <c r="H9" s="26">
        <f t="shared" si="0"/>
        <v>127500.00000000001</v>
      </c>
    </row>
    <row r="10" spans="1:8" x14ac:dyDescent="0.25">
      <c r="A10" s="25">
        <v>9</v>
      </c>
      <c r="B10" s="25" t="s">
        <v>111</v>
      </c>
      <c r="C10" s="25" t="s">
        <v>103</v>
      </c>
      <c r="D10" s="26">
        <v>33000</v>
      </c>
      <c r="E10" s="25">
        <v>5</v>
      </c>
      <c r="F10" s="27">
        <v>0.17</v>
      </c>
      <c r="G10" s="25" t="s">
        <v>159</v>
      </c>
      <c r="H10" s="26">
        <f t="shared" si="0"/>
        <v>5610</v>
      </c>
    </row>
    <row r="11" spans="1:8" x14ac:dyDescent="0.25">
      <c r="A11" s="25">
        <v>10</v>
      </c>
      <c r="B11" s="25" t="s">
        <v>112</v>
      </c>
      <c r="C11" s="25" t="s">
        <v>103</v>
      </c>
      <c r="D11" s="26">
        <v>10000</v>
      </c>
      <c r="E11" s="25">
        <v>1</v>
      </c>
      <c r="F11" s="27">
        <v>0.17</v>
      </c>
      <c r="G11" s="25" t="s">
        <v>159</v>
      </c>
      <c r="H11" s="26">
        <f t="shared" si="0"/>
        <v>1700.0000000000002</v>
      </c>
    </row>
    <row r="18" spans="2:3" x14ac:dyDescent="0.25">
      <c r="B18" t="s">
        <v>162</v>
      </c>
      <c r="C18">
        <f>SUMIF(C2:C11,"Mutual Funds",H2:H11)</f>
        <v>13700</v>
      </c>
    </row>
    <row r="21" spans="2:3" x14ac:dyDescent="0.25">
      <c r="C21">
        <f>AVERAGEIFS(H2:H11,C2:C11,"Equity Shares",E2:E11,"&gt;2")</f>
        <v>3307.5</v>
      </c>
    </row>
    <row r="24" spans="2:3" x14ac:dyDescent="0.25">
      <c r="C24">
        <f>COUNTIF(D2:D11,"&lt;50000")</f>
        <v>6</v>
      </c>
    </row>
    <row r="27" spans="2:3" x14ac:dyDescent="0.25">
      <c r="C27">
        <f>_xlfn.MAXIFS(H2:H11,C2:C11,"Equity Shares",E2:E11,"&gt;3")</f>
        <v>5610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0E86-C844-4F39-A4CE-06E4670869C6}">
  <dimension ref="C3:J15"/>
  <sheetViews>
    <sheetView workbookViewId="0">
      <selection activeCell="C1" sqref="C1"/>
    </sheetView>
  </sheetViews>
  <sheetFormatPr defaultRowHeight="15" x14ac:dyDescent="0.25"/>
  <sheetData>
    <row r="3" spans="3:10" x14ac:dyDescent="0.25">
      <c r="C3" t="s">
        <v>0</v>
      </c>
      <c r="D3" s="29" t="s">
        <v>2</v>
      </c>
      <c r="E3" t="s">
        <v>1</v>
      </c>
      <c r="F3" t="s">
        <v>9</v>
      </c>
    </row>
    <row r="4" spans="3:10" x14ac:dyDescent="0.25">
      <c r="C4" t="s">
        <v>3</v>
      </c>
      <c r="D4" t="s">
        <v>4</v>
      </c>
      <c r="E4">
        <v>32</v>
      </c>
      <c r="F4">
        <v>67900</v>
      </c>
      <c r="I4" t="s">
        <v>1</v>
      </c>
      <c r="J4">
        <f>DSUM(C3:F8,4,I4:I5)</f>
        <v>145000</v>
      </c>
    </row>
    <row r="5" spans="3:10" x14ac:dyDescent="0.25">
      <c r="C5" t="s">
        <v>7</v>
      </c>
      <c r="D5" t="s">
        <v>4</v>
      </c>
      <c r="E5">
        <v>23</v>
      </c>
      <c r="F5">
        <v>70000</v>
      </c>
      <c r="I5" t="s">
        <v>166</v>
      </c>
      <c r="J5">
        <f>DCOUNT(C3:F8,F3,I4:I5)</f>
        <v>2</v>
      </c>
    </row>
    <row r="6" spans="3:10" x14ac:dyDescent="0.25">
      <c r="C6" t="s">
        <v>163</v>
      </c>
      <c r="D6" t="s">
        <v>6</v>
      </c>
      <c r="E6">
        <v>34</v>
      </c>
      <c r="F6">
        <v>80000</v>
      </c>
    </row>
    <row r="7" spans="3:10" x14ac:dyDescent="0.25">
      <c r="C7" t="s">
        <v>164</v>
      </c>
      <c r="D7" t="s">
        <v>6</v>
      </c>
      <c r="E7">
        <v>25</v>
      </c>
      <c r="F7">
        <v>75000</v>
      </c>
    </row>
    <row r="8" spans="3:10" x14ac:dyDescent="0.25">
      <c r="C8" t="s">
        <v>165</v>
      </c>
      <c r="D8" t="s">
        <v>4</v>
      </c>
      <c r="E8">
        <v>30</v>
      </c>
      <c r="F8">
        <v>90000</v>
      </c>
      <c r="I8" t="s">
        <v>2</v>
      </c>
      <c r="J8">
        <f>DAVERAGE(C3:F8,F3,I4:I5)</f>
        <v>72500</v>
      </c>
    </row>
    <row r="9" spans="3:10" x14ac:dyDescent="0.25">
      <c r="I9" t="s">
        <v>4</v>
      </c>
    </row>
    <row r="15" spans="3:10" x14ac:dyDescent="0.25">
      <c r="F15">
        <f>F4+F5+F6+F7+F8</f>
        <v>382900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02471-8251-4151-B87B-3D84DBFE51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Name,Age,Gender,Height,Weig (2)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Dhaya Sagar</cp:lastModifiedBy>
  <dcterms:created xsi:type="dcterms:W3CDTF">2023-07-01T14:13:57Z</dcterms:created>
  <dcterms:modified xsi:type="dcterms:W3CDTF">2023-07-08T16:55:24Z</dcterms:modified>
</cp:coreProperties>
</file>