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-stuff\Job hunting\In progress\224_workforce_optimisation_analyst_principal_racq\assesment\Github\"/>
    </mc:Choice>
  </mc:AlternateContent>
  <xr:revisionPtr revIDLastSave="0" documentId="13_ncr:1_{E100E901-44EB-4379-A1A1-67193295683D}" xr6:coauthVersionLast="47" xr6:coauthVersionMax="47" xr10:uidLastSave="{00000000-0000-0000-0000-000000000000}"/>
  <bookViews>
    <workbookView xWindow="5070" yWindow="390" windowWidth="17295" windowHeight="20655" xr2:uid="{645FF777-117E-439B-AD41-21E88499E993}"/>
  </bookViews>
  <sheets>
    <sheet name="Calculations" sheetId="1" r:id="rId1"/>
    <sheet name="Monthly_Total_Workload_Hours" sheetId="22" r:id="rId2"/>
    <sheet name="Monthly_Total_Contacts" sheetId="23" r:id="rId3"/>
    <sheet name="Demand" sheetId="10" r:id="rId4"/>
    <sheet name="Shrinkage" sheetId="3" r:id="rId5"/>
    <sheet name="Erlang_cal_results" sheetId="25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3" l="1"/>
  <c r="C23" i="1" s="1"/>
  <c r="D23" i="1"/>
  <c r="E23" i="1"/>
  <c r="C16" i="3"/>
  <c r="D16" i="3"/>
  <c r="B15" i="3"/>
  <c r="C15" i="1"/>
  <c r="C5" i="1"/>
  <c r="C3" i="1"/>
  <c r="D19" i="1"/>
  <c r="D21" i="1"/>
  <c r="E19" i="1"/>
  <c r="C19" i="1"/>
  <c r="C21" i="1"/>
  <c r="E21" i="1"/>
  <c r="C7" i="1" l="1"/>
  <c r="C4" i="1"/>
  <c r="D20" i="1"/>
  <c r="E20" i="1"/>
  <c r="C20" i="1"/>
  <c r="C15" i="3"/>
  <c r="D15" i="3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15" i="1"/>
  <c r="E15" i="1"/>
  <c r="E3" i="1"/>
  <c r="D3" i="1"/>
  <c r="E5" i="1"/>
  <c r="D5" i="1"/>
  <c r="D4" i="1" l="1"/>
  <c r="E4" i="1"/>
  <c r="D7" i="1"/>
  <c r="E7" i="1"/>
</calcChain>
</file>

<file path=xl/sharedStrings.xml><?xml version="1.0" encoding="utf-8"?>
<sst xmlns="http://schemas.openxmlformats.org/spreadsheetml/2006/main" count="65" uniqueCount="40">
  <si>
    <t xml:space="preserve">Workload Hours </t>
  </si>
  <si>
    <t>January</t>
  </si>
  <si>
    <t>February</t>
  </si>
  <si>
    <t>March</t>
  </si>
  <si>
    <t xml:space="preserve">Q1 </t>
  </si>
  <si>
    <t>Base Staff Required</t>
  </si>
  <si>
    <t>Total Staff Required</t>
  </si>
  <si>
    <t>BREAKS</t>
  </si>
  <si>
    <t>MEETINGS</t>
  </si>
  <si>
    <t>OTHER DUTIES</t>
  </si>
  <si>
    <t>PERFORMANCE</t>
  </si>
  <si>
    <t>PLANNED LEAVE</t>
  </si>
  <si>
    <t>PROCESSING</t>
  </si>
  <si>
    <t>RELIEF</t>
  </si>
  <si>
    <t>SCHEDULED HOURS</t>
  </si>
  <si>
    <t>SUPPORT</t>
  </si>
  <si>
    <t>UNPLANNED LEAVE</t>
  </si>
  <si>
    <t>Grand Total</t>
  </si>
  <si>
    <t xml:space="preserve">Shrinkage category </t>
  </si>
  <si>
    <t xml:space="preserve">Total Hours per Month </t>
  </si>
  <si>
    <t>Shrinkage %</t>
  </si>
  <si>
    <t>Total shrinkage hours</t>
  </si>
  <si>
    <t>Date</t>
  </si>
  <si>
    <t>Offered (contacts)</t>
  </si>
  <si>
    <t>Average Handle Time (sec)</t>
  </si>
  <si>
    <t>Jan</t>
  </si>
  <si>
    <t>Feb</t>
  </si>
  <si>
    <t>Mar</t>
  </si>
  <si>
    <t>AHT(seconds)</t>
  </si>
  <si>
    <t>Sum of Offered (contacts)</t>
  </si>
  <si>
    <t>Column Labels</t>
  </si>
  <si>
    <t>Resulting Occupancy %</t>
  </si>
  <si>
    <t>Service level %</t>
  </si>
  <si>
    <t>No of operating hours per day</t>
  </si>
  <si>
    <t>No of days per month</t>
  </si>
  <si>
    <t>Time period=month (minutes)</t>
  </si>
  <si>
    <t>Workload Hours</t>
  </si>
  <si>
    <t>Sum of Workload Hours</t>
  </si>
  <si>
    <t>Demand-monthly</t>
  </si>
  <si>
    <t>Reduced staff 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</si>
</sst>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/>
    <xf numFmtId="1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2" formatCode="0.00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1262</xdr:colOff>
      <xdr:row>1</xdr:row>
      <xdr:rowOff>0</xdr:rowOff>
    </xdr:from>
    <xdr:to>
      <xdr:col>10</xdr:col>
      <xdr:colOff>47625</xdr:colOff>
      <xdr:row>33</xdr:row>
      <xdr:rowOff>179357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B46954-9DA0-21D8-297E-96B959EDB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" y="190500"/>
          <a:ext cx="6142363" cy="6275357"/>
        </a:xfrm>
        <a:prstGeom prst="rect">
          <a:avLst/>
        </a:prstGeom>
      </xdr:spPr>
    </xdr:pic>
    <xdr:clientData/>
  </xdr:twoCellAnchor>
  <xdr:twoCellAnchor editAs="oneCell">
    <xdr:from>
      <xdr:col>0</xdr:col>
      <xdr:colOff>22114</xdr:colOff>
      <xdr:row>70</xdr:row>
      <xdr:rowOff>9526</xdr:rowOff>
    </xdr:from>
    <xdr:to>
      <xdr:col>10</xdr:col>
      <xdr:colOff>38100</xdr:colOff>
      <xdr:row>102</xdr:row>
      <xdr:rowOff>187516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72FC71-019B-87B6-484E-37678D43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14" y="13344526"/>
          <a:ext cx="6111986" cy="6273990"/>
        </a:xfrm>
        <a:prstGeom prst="rect">
          <a:avLst/>
        </a:prstGeom>
      </xdr:spPr>
    </xdr:pic>
    <xdr:clientData/>
  </xdr:twoCellAnchor>
  <xdr:twoCellAnchor editAs="oneCell">
    <xdr:from>
      <xdr:col>0</xdr:col>
      <xdr:colOff>23621</xdr:colOff>
      <xdr:row>35</xdr:row>
      <xdr:rowOff>9527</xdr:rowOff>
    </xdr:from>
    <xdr:to>
      <xdr:col>10</xdr:col>
      <xdr:colOff>188153</xdr:colOff>
      <xdr:row>68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D7802B1-544D-8FE2-44DC-1C36971F4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21" y="6677027"/>
          <a:ext cx="6260532" cy="639127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mika Kekulthotuwage Don" refreshedDate="45444.889542592595" createdVersion="8" refreshedVersion="8" minRefreshableVersion="3" recordCount="91" xr:uid="{DE9E67CB-6245-4DED-ABE5-1375987EF619}">
  <cacheSource type="worksheet">
    <worksheetSource name="Table2"/>
  </cacheSource>
  <cacheFields count="6">
    <cacheField name="Date" numFmtId="14">
      <sharedItems containsSemiMixedTypes="0" containsNonDate="0" containsDate="1" containsString="0" minDate="2024-01-01T00:00:00" maxDate="2024-04-01T00:00:00" count="91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</sharedItems>
      <fieldGroup par="5"/>
    </cacheField>
    <cacheField name="Offered (contacts)" numFmtId="0">
      <sharedItems containsSemiMixedTypes="0" containsString="0" containsNumber="1" containsInteger="1" minValue="90" maxValue="758"/>
    </cacheField>
    <cacheField name="Average Handle Time (sec)" numFmtId="2">
      <sharedItems containsSemiMixedTypes="0" containsString="0" containsNumber="1" minValue="203.59134615384599" maxValue="428.99792960662501"/>
    </cacheField>
    <cacheField name="Workload Hours" numFmtId="0">
      <sharedItems containsSemiMixedTypes="0" containsString="0" containsNumber="1" minValue="6.8882066276802982" maxValue="74.67773009060555"/>
    </cacheField>
    <cacheField name="Days (Date)" numFmtId="0" databaseField="0">
      <fieldGroup base="0">
        <rangePr groupBy="days" startDate="2024-01-01T00:00:00" endDate="2024-04-01T00:00:00"/>
        <groupItems count="368">
          <s v="&lt;1/0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04/2024"/>
        </groupItems>
      </fieldGroup>
    </cacheField>
    <cacheField name="Months (Date)" numFmtId="0" databaseField="0">
      <fieldGroup base="0">
        <rangePr groupBy="months" startDate="2024-01-01T00:00:00" endDate="2024-04-01T00:00:00"/>
        <groupItems count="14">
          <s v="&lt;1/0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04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n v="174"/>
    <n v="250.88439306358401"/>
    <n v="12.126078998073227"/>
  </r>
  <r>
    <x v="1"/>
    <n v="581"/>
    <n v="345.15992292870902"/>
    <n v="55.704976450438878"/>
  </r>
  <r>
    <x v="2"/>
    <n v="644"/>
    <n v="405.57471264367803"/>
    <n v="72.55280970625796"/>
  </r>
  <r>
    <x v="3"/>
    <n v="563"/>
    <n v="399.23379174852698"/>
    <n v="62.435729098450189"/>
  </r>
  <r>
    <x v="4"/>
    <n v="544"/>
    <n v="371.396484375"/>
    <n v="56.122135416666666"/>
  </r>
  <r>
    <x v="5"/>
    <n v="251"/>
    <n v="268.87336244541501"/>
    <n v="18.746448326055326"/>
  </r>
  <r>
    <x v="6"/>
    <n v="161"/>
    <n v="259.44230769230802"/>
    <n v="11.602836538461553"/>
  </r>
  <r>
    <x v="7"/>
    <n v="732"/>
    <n v="367.267525035765"/>
    <n v="74.67773009060555"/>
  </r>
  <r>
    <x v="8"/>
    <n v="616"/>
    <n v="393.41467889908301"/>
    <n v="67.317622833843089"/>
  </r>
  <r>
    <x v="9"/>
    <n v="605"/>
    <n v="369.21955719557201"/>
    <n v="62.049397806478076"/>
  </r>
  <r>
    <x v="10"/>
    <n v="563"/>
    <n v="343.87174721189598"/>
    <n v="53.777720466749287"/>
  </r>
  <r>
    <x v="11"/>
    <n v="580"/>
    <n v="351.39371534195902"/>
    <n v="56.613431916204505"/>
  </r>
  <r>
    <x v="12"/>
    <n v="253"/>
    <n v="294.10569105691098"/>
    <n v="20.669094399277355"/>
  </r>
  <r>
    <x v="13"/>
    <n v="153"/>
    <n v="274.68707482993199"/>
    <n v="11.67420068027211"/>
  </r>
  <r>
    <x v="14"/>
    <n v="758"/>
    <n v="351.232590529248"/>
    <n v="73.953973228102782"/>
  </r>
  <r>
    <x v="15"/>
    <n v="621"/>
    <n v="328.92792792792801"/>
    <n v="56.740067567567579"/>
  </r>
  <r>
    <x v="16"/>
    <n v="604"/>
    <n v="365.89836660617101"/>
    <n v="61.389614841702027"/>
  </r>
  <r>
    <x v="17"/>
    <n v="579"/>
    <n v="322.21691176470603"/>
    <n v="51.823219975490218"/>
  </r>
  <r>
    <x v="18"/>
    <n v="609"/>
    <n v="364.81932021466901"/>
    <n v="61.715268336314836"/>
  </r>
  <r>
    <x v="19"/>
    <n v="223"/>
    <n v="203.59134615384599"/>
    <n v="12.611352831196571"/>
  </r>
  <r>
    <x v="20"/>
    <n v="176"/>
    <n v="213.31976744185999"/>
    <n v="10.428966408268712"/>
  </r>
  <r>
    <x v="21"/>
    <n v="691"/>
    <n v="338.63910969793301"/>
    <n v="64.999895778131034"/>
  </r>
  <r>
    <x v="22"/>
    <n v="631"/>
    <n v="358.46983546617901"/>
    <n v="62.831796160877488"/>
  </r>
  <r>
    <x v="23"/>
    <n v="641"/>
    <n v="373.560296846011"/>
    <n v="66.514486188414736"/>
  </r>
  <r>
    <x v="24"/>
    <n v="634"/>
    <n v="360.41459074733098"/>
    <n v="63.473014037168838"/>
  </r>
  <r>
    <x v="25"/>
    <n v="210"/>
    <n v="292.06"/>
    <n v="17.036833333333334"/>
  </r>
  <r>
    <x v="26"/>
    <n v="200"/>
    <n v="284.39378238341999"/>
    <n v="15.799654576856668"/>
  </r>
  <r>
    <x v="27"/>
    <n v="160"/>
    <n v="275.93670886076001"/>
    <n v="12.263853727144889"/>
  </r>
  <r>
    <x v="28"/>
    <n v="731"/>
    <n v="330.39567233384901"/>
    <n v="67.088676798901005"/>
  </r>
  <r>
    <x v="29"/>
    <n v="623"/>
    <n v="330.39896373057002"/>
    <n v="57.177376223373642"/>
  </r>
  <r>
    <x v="30"/>
    <n v="640"/>
    <n v="356.37671232876698"/>
    <n v="63.35585996955858"/>
  </r>
  <r>
    <x v="31"/>
    <n v="509"/>
    <n v="331.11776859504101"/>
    <n v="46.816373393021074"/>
  </r>
  <r>
    <x v="32"/>
    <n v="561"/>
    <n v="365.31707317073199"/>
    <n v="56.928577235772401"/>
  </r>
  <r>
    <x v="33"/>
    <n v="190"/>
    <n v="248.34759358288801"/>
    <n v="13.107234105763533"/>
  </r>
  <r>
    <x v="34"/>
    <n v="145"/>
    <n v="220.098591549296"/>
    <n v="8.8650821596244214"/>
  </r>
  <r>
    <x v="35"/>
    <n v="674"/>
    <n v="366.69422776911102"/>
    <n v="68.653308198994679"/>
  </r>
  <r>
    <x v="36"/>
    <n v="567"/>
    <n v="323.66483516483498"/>
    <n v="50.977211538461511"/>
  </r>
  <r>
    <x v="37"/>
    <n v="621"/>
    <n v="388.03478260869599"/>
    <n v="66.936000000000064"/>
  </r>
  <r>
    <x v="38"/>
    <n v="566"/>
    <n v="348.86200000000002"/>
    <n v="54.848858888888898"/>
  </r>
  <r>
    <x v="39"/>
    <n v="562"/>
    <n v="347.92871287128702"/>
    <n v="54.315537953795364"/>
  </r>
  <r>
    <x v="40"/>
    <n v="216"/>
    <n v="320.103626943005"/>
    <n v="19.2062176165803"/>
  </r>
  <r>
    <x v="41"/>
    <n v="123"/>
    <n v="282.90265486725701"/>
    <n v="9.6658407079646143"/>
  </r>
  <r>
    <x v="42"/>
    <n v="663"/>
    <n v="336.964586846543"/>
    <n v="62.057644744238331"/>
  </r>
  <r>
    <x v="43"/>
    <n v="520"/>
    <n v="376.375"/>
    <n v="54.365277777777777"/>
  </r>
  <r>
    <x v="44"/>
    <n v="589"/>
    <n v="343.12544802867399"/>
    <n v="56.139135802469163"/>
  </r>
  <r>
    <x v="45"/>
    <n v="593"/>
    <n v="356.01965065502202"/>
    <n v="58.644348010674463"/>
  </r>
  <r>
    <x v="46"/>
    <n v="533"/>
    <n v="336.18454935622299"/>
    <n v="49.773990224129683"/>
  </r>
  <r>
    <x v="47"/>
    <n v="182"/>
    <n v="267.17613636363598"/>
    <n v="13.507238005050485"/>
  </r>
  <r>
    <x v="48"/>
    <n v="127"/>
    <n v="270.43089430894298"/>
    <n v="9.5402009936765992"/>
  </r>
  <r>
    <x v="49"/>
    <n v="739"/>
    <n v="342.69873817034699"/>
    <n v="70.348435418857349"/>
  </r>
  <r>
    <x v="50"/>
    <n v="539"/>
    <n v="348.98406374502002"/>
    <n v="52.250669544046055"/>
  </r>
  <r>
    <x v="51"/>
    <n v="598"/>
    <n v="314.46395563770801"/>
    <n v="52.235957075374834"/>
  </r>
  <r>
    <x v="52"/>
    <n v="495"/>
    <n v="377.279017857143"/>
    <n v="51.875864955357166"/>
  </r>
  <r>
    <x v="53"/>
    <n v="549"/>
    <n v="363.78496868475997"/>
    <n v="55.477207724425895"/>
  </r>
  <r>
    <x v="54"/>
    <n v="208"/>
    <n v="293.47619047619003"/>
    <n v="16.956402116402089"/>
  </r>
  <r>
    <x v="55"/>
    <n v="150"/>
    <n v="285.72916666666703"/>
    <n v="11.905381944444459"/>
  </r>
  <r>
    <x v="56"/>
    <n v="577"/>
    <n v="318.97001763668402"/>
    <n v="51.123805604546305"/>
  </r>
  <r>
    <x v="57"/>
    <n v="536"/>
    <n v="356.98648648648702"/>
    <n v="53.151321321321397"/>
  </r>
  <r>
    <x v="58"/>
    <n v="546"/>
    <n v="388.31467181467201"/>
    <n v="58.894391891891921"/>
  </r>
  <r>
    <x v="59"/>
    <n v="624"/>
    <n v="360.44424131627102"/>
    <n v="62.477001828153647"/>
  </r>
  <r>
    <x v="60"/>
    <n v="576"/>
    <n v="384.93881453154899"/>
    <n v="61.590210325047835"/>
  </r>
  <r>
    <x v="61"/>
    <n v="216"/>
    <n v="299.009708737864"/>
    <n v="17.940582524271843"/>
  </r>
  <r>
    <x v="62"/>
    <n v="125"/>
    <n v="330.75213675213701"/>
    <n v="11.484449192782535"/>
  </r>
  <r>
    <x v="63"/>
    <n v="623"/>
    <n v="366.03878583473897"/>
    <n v="63.345045437511772"/>
  </r>
  <r>
    <x v="64"/>
    <n v="491"/>
    <n v="351.44099378881998"/>
    <n v="47.932646652864058"/>
  </r>
  <r>
    <x v="65"/>
    <n v="566"/>
    <n v="375.32952380952401"/>
    <n v="59.010141798941831"/>
  </r>
  <r>
    <x v="66"/>
    <n v="569"/>
    <n v="408.82189239332098"/>
    <n v="64.616571325499905"/>
  </r>
  <r>
    <x v="67"/>
    <n v="585"/>
    <n v="379.48694029850702"/>
    <n v="61.666627798507392"/>
  </r>
  <r>
    <x v="68"/>
    <n v="240"/>
    <n v="317.40444444444398"/>
    <n v="21.160296296296263"/>
  </r>
  <r>
    <x v="69"/>
    <n v="143"/>
    <n v="309.22142857142899"/>
    <n v="12.282962301587318"/>
  </r>
  <r>
    <x v="70"/>
    <n v="694"/>
    <n v="352.29037037037"/>
    <n v="67.913754732510213"/>
  </r>
  <r>
    <x v="71"/>
    <n v="548"/>
    <n v="351.39770554493299"/>
    <n v="53.490539621839794"/>
  </r>
  <r>
    <x v="72"/>
    <n v="558"/>
    <n v="353.17110266159699"/>
    <n v="54.741520912547536"/>
  </r>
  <r>
    <x v="73"/>
    <n v="578"/>
    <n v="393.56200000000001"/>
    <n v="63.188565555555556"/>
  </r>
  <r>
    <x v="74"/>
    <n v="522"/>
    <n v="428.99792960662501"/>
    <n v="62.204699792960625"/>
  </r>
  <r>
    <x v="75"/>
    <n v="219"/>
    <n v="285.85779816513798"/>
    <n v="17.38968272171256"/>
  </r>
  <r>
    <x v="76"/>
    <n v="115"/>
    <n v="269.375"/>
    <n v="8.6050347222222214"/>
  </r>
  <r>
    <x v="77"/>
    <n v="668"/>
    <n v="366.862459546926"/>
    <n v="68.07336749370738"/>
  </r>
  <r>
    <x v="78"/>
    <n v="588"/>
    <n v="369.235727440147"/>
    <n v="60.308502148557338"/>
  </r>
  <r>
    <x v="79"/>
    <n v="573"/>
    <n v="356.61791590493601"/>
    <n v="56.761684948202316"/>
  </r>
  <r>
    <x v="80"/>
    <n v="542"/>
    <n v="355.80380952381"/>
    <n v="53.568240211640287"/>
  </r>
  <r>
    <x v="81"/>
    <n v="500"/>
    <n v="364.465277777778"/>
    <n v="50.620177469135832"/>
  </r>
  <r>
    <x v="82"/>
    <n v="188"/>
    <n v="335.96511627907"/>
    <n v="17.544844961240322"/>
  </r>
  <r>
    <x v="83"/>
    <n v="122"/>
    <n v="328.95726495726501"/>
    <n v="11.147996201329535"/>
  </r>
  <r>
    <x v="84"/>
    <n v="603"/>
    <n v="330.686643835616"/>
    <n v="55.39001284246568"/>
  </r>
  <r>
    <x v="85"/>
    <n v="638"/>
    <n v="349.73737373737401"/>
    <n v="61.981234567901282"/>
  </r>
  <r>
    <x v="86"/>
    <n v="530"/>
    <n v="370.67261904761898"/>
    <n v="54.57124669312168"/>
  </r>
  <r>
    <x v="87"/>
    <n v="563"/>
    <n v="384.06309751433997"/>
    <n v="60.063201083492615"/>
  </r>
  <r>
    <x v="88"/>
    <n v="135"/>
    <n v="295.359375"/>
    <n v="11.075976562499999"/>
  </r>
  <r>
    <x v="89"/>
    <n v="116"/>
    <n v="213.771929824561"/>
    <n v="6.8882066276802982"/>
  </r>
  <r>
    <x v="90"/>
    <n v="90"/>
    <n v="347.09756097561001"/>
    <n v="8.67743902439024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8FEA9-9D09-42EF-8583-984FD116CAF6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4" firstDataCol="1"/>
  <pivotFields count="6">
    <pivotField axis="axisCol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numFmtId="2" showAll="0"/>
    <pivotField dataField="1"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3">
    <field x="5"/>
    <field x="4"/>
    <field x="0"/>
  </colFields>
  <colItems count="4">
    <i>
      <x v="1"/>
    </i>
    <i>
      <x v="2"/>
    </i>
    <i>
      <x v="3"/>
    </i>
    <i t="grand">
      <x/>
    </i>
  </colItems>
  <dataFields count="1">
    <dataField name="Sum of Workload Hours" fld="3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A93EA-61AB-4D8E-AB4F-8849E8C0BEEA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4" firstDataCol="1"/>
  <pivotFields count="6">
    <pivotField axis="axisCol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dataField="1" showAll="0"/>
    <pivotField numFmtId="2" showAll="0"/>
    <pivotField showAll="0"/>
    <pivotField axis="axisCol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Items count="1">
    <i/>
  </rowItems>
  <colFields count="3">
    <field x="5"/>
    <field x="4"/>
    <field x="0"/>
  </colFields>
  <colItems count="4">
    <i>
      <x v="1"/>
    </i>
    <i>
      <x v="2"/>
    </i>
    <i>
      <x v="3"/>
    </i>
    <i t="grand">
      <x/>
    </i>
  </colItems>
  <dataFields count="1">
    <dataField name="Sum of Offered (contacts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B5C55A-3191-4706-90C7-1E528330F807}" name="Table2" displayName="Table2" ref="A1:D92" totalsRowShown="0">
  <autoFilter ref="A1:D92" xr:uid="{6BB5C55A-3191-4706-90C7-1E528330F807}"/>
  <tableColumns count="4">
    <tableColumn id="1" xr3:uid="{85C11165-8959-49AB-927A-A1CD7AF40BD7}" name="Date" dataDxfId="2"/>
    <tableColumn id="2" xr3:uid="{8288B07D-6F6E-4A39-8EA5-BEB6DDFCE4EA}" name="Offered (contacts)"/>
    <tableColumn id="3" xr3:uid="{0E96E5AF-CC83-47A9-9602-F619A51B85A9}" name="Average Handle Time (sec)" dataDxfId="1"/>
    <tableColumn id="5" xr3:uid="{C793E8B0-C59F-4775-B5D3-59767D40A63C}" name="Workload Hours" dataDxfId="0">
      <calculatedColumnFormula>Table2[[#This Row],[Offered (contacts)]]*Table2[[#This Row],[Average Handle Time (sec)]]/3600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82F0-B65A-4357-9C18-87E4AB14EF69}">
  <dimension ref="B2:E26"/>
  <sheetViews>
    <sheetView tabSelected="1" workbookViewId="0">
      <selection activeCell="L12" sqref="L12"/>
    </sheetView>
  </sheetViews>
  <sheetFormatPr defaultRowHeight="15" x14ac:dyDescent="0.25"/>
  <cols>
    <col min="2" max="2" width="27.28515625" customWidth="1"/>
  </cols>
  <sheetData>
    <row r="2" spans="2:5" x14ac:dyDescent="0.25">
      <c r="B2" s="2" t="s">
        <v>4</v>
      </c>
      <c r="C2" s="2" t="s">
        <v>1</v>
      </c>
      <c r="D2" s="2" t="s">
        <v>2</v>
      </c>
      <c r="E2" s="2" t="s">
        <v>3</v>
      </c>
    </row>
    <row r="3" spans="2:5" x14ac:dyDescent="0.25">
      <c r="B3" s="1" t="s">
        <v>38</v>
      </c>
      <c r="C3" s="1">
        <f>GETPIVOTDATA("Offered (contacts)",Monthly_Total_Contacts!$A$3,"Months (Date)",1)</f>
        <v>15151</v>
      </c>
      <c r="D3" s="1">
        <f>GETPIVOTDATA("Offered (contacts)",Monthly_Total_Contacts!$A$3,"Months (Date)",2)</f>
        <v>13502</v>
      </c>
      <c r="E3" s="1">
        <f>GETPIVOTDATA("Offered (contacts)",Monthly_Total_Contacts!$A$3,"Months (Date)",3)</f>
        <v>13224</v>
      </c>
    </row>
    <row r="4" spans="2:5" x14ac:dyDescent="0.25">
      <c r="B4" s="1" t="s">
        <v>28</v>
      </c>
      <c r="C4" s="1">
        <f>ROUND(Calculations!C5*3600/C3,0)</f>
        <v>346</v>
      </c>
      <c r="D4" s="1">
        <f>ROUND(Calculations!D5*3600/D3,0)</f>
        <v>344</v>
      </c>
      <c r="E4" s="1">
        <f>ROUND(Calculations!E5*3600/E3,0)</f>
        <v>361</v>
      </c>
    </row>
    <row r="5" spans="2:5" x14ac:dyDescent="0.25">
      <c r="B5" s="1" t="s">
        <v>0</v>
      </c>
      <c r="C5" s="7">
        <f>GETPIVOTDATA("Workload Hours",Monthly_Total_Workload_Hours!$A$3,"Months (Date)",1)</f>
        <v>1455.2741227102367</v>
      </c>
      <c r="D5" s="7">
        <f>GETPIVOTDATA("Workload Hours",Monthly_Total_Workload_Hours!$A$3,"Months (Date)",2)</f>
        <v>1291.0445167817045</v>
      </c>
      <c r="E5" s="7">
        <f>GETPIVOTDATA("Workload Hours",Monthly_Total_Workload_Hours!$A$3,"Months (Date)",3)</f>
        <v>1325.2354625480243</v>
      </c>
    </row>
    <row r="6" spans="2:5" x14ac:dyDescent="0.25">
      <c r="B6" s="2" t="s">
        <v>5</v>
      </c>
      <c r="C6" s="2">
        <v>5</v>
      </c>
      <c r="D6" s="2">
        <v>5</v>
      </c>
      <c r="E6" s="2">
        <v>5</v>
      </c>
    </row>
    <row r="7" spans="2:5" x14ac:dyDescent="0.25">
      <c r="B7" s="1" t="s">
        <v>20</v>
      </c>
      <c r="C7" s="1">
        <f>Shrinkage!B16</f>
        <v>30.39</v>
      </c>
      <c r="D7" s="1">
        <f>Shrinkage!C16</f>
        <v>32.71</v>
      </c>
      <c r="E7" s="1">
        <f>Shrinkage!D16</f>
        <v>30.12</v>
      </c>
    </row>
    <row r="8" spans="2:5" x14ac:dyDescent="0.25">
      <c r="B8" s="2" t="s">
        <v>31</v>
      </c>
      <c r="C8" s="2">
        <v>58.7</v>
      </c>
      <c r="D8" s="2">
        <v>52</v>
      </c>
      <c r="E8" s="2">
        <v>53.5</v>
      </c>
    </row>
    <row r="9" spans="2:5" x14ac:dyDescent="0.25">
      <c r="B9" s="2" t="s">
        <v>6</v>
      </c>
      <c r="C9" s="2">
        <v>7</v>
      </c>
      <c r="D9" s="2">
        <v>7</v>
      </c>
      <c r="E9" s="2">
        <v>7</v>
      </c>
    </row>
    <row r="10" spans="2:5" x14ac:dyDescent="0.25">
      <c r="B10" s="2" t="s">
        <v>32</v>
      </c>
      <c r="C10" s="2">
        <v>84.6</v>
      </c>
      <c r="D10" s="2">
        <v>90.2</v>
      </c>
      <c r="E10" s="2">
        <v>88.9</v>
      </c>
    </row>
    <row r="13" spans="2:5" x14ac:dyDescent="0.25">
      <c r="B13" t="s">
        <v>33</v>
      </c>
      <c r="C13">
        <v>16</v>
      </c>
      <c r="D13">
        <v>16</v>
      </c>
      <c r="E13">
        <v>16</v>
      </c>
    </row>
    <row r="14" spans="2:5" x14ac:dyDescent="0.25">
      <c r="B14" t="s">
        <v>34</v>
      </c>
      <c r="C14">
        <v>31</v>
      </c>
      <c r="D14">
        <v>29</v>
      </c>
      <c r="E14">
        <v>31</v>
      </c>
    </row>
    <row r="15" spans="2:5" ht="16.5" customHeight="1" x14ac:dyDescent="0.25">
      <c r="B15" t="s">
        <v>35</v>
      </c>
      <c r="C15">
        <f>C13*C14*60</f>
        <v>29760</v>
      </c>
      <c r="D15">
        <f t="shared" ref="D15:E15" si="0">D13*D14*60</f>
        <v>27840</v>
      </c>
      <c r="E15">
        <f t="shared" si="0"/>
        <v>29760</v>
      </c>
    </row>
    <row r="17" spans="2:5" x14ac:dyDescent="0.25">
      <c r="B17" s="8" t="s">
        <v>39</v>
      </c>
      <c r="C17" s="8"/>
      <c r="D17" s="8"/>
      <c r="E17" s="8"/>
    </row>
    <row r="18" spans="2:5" x14ac:dyDescent="0.25">
      <c r="B18" s="2" t="s">
        <v>4</v>
      </c>
      <c r="C18" s="2" t="s">
        <v>1</v>
      </c>
      <c r="D18" s="2" t="s">
        <v>2</v>
      </c>
      <c r="E18" s="2" t="s">
        <v>3</v>
      </c>
    </row>
    <row r="19" spans="2:5" x14ac:dyDescent="0.25">
      <c r="B19" s="1" t="s">
        <v>38</v>
      </c>
      <c r="C19" s="1">
        <f>GETPIVOTDATA("Offered (contacts)",Monthly_Total_Contacts!$A$3,"Months (Date)",1)</f>
        <v>15151</v>
      </c>
      <c r="D19" s="1">
        <f>GETPIVOTDATA("Offered (contacts)",Monthly_Total_Contacts!$A$3,"Months (Date)",2)</f>
        <v>13502</v>
      </c>
      <c r="E19" s="1">
        <f>GETPIVOTDATA("Offered (contacts)",Monthly_Total_Contacts!$A$3,"Months (Date)",3)</f>
        <v>13224</v>
      </c>
    </row>
    <row r="20" spans="2:5" x14ac:dyDescent="0.25">
      <c r="B20" s="1" t="s">
        <v>28</v>
      </c>
      <c r="C20" s="1">
        <f>ROUND(Calculations!C21*3600/C19,0)</f>
        <v>346</v>
      </c>
      <c r="D20" s="1">
        <f>ROUND(Calculations!D21*3600/D19,0)</f>
        <v>344</v>
      </c>
      <c r="E20" s="1">
        <f>ROUND(Calculations!E21*3600/E19,0)</f>
        <v>361</v>
      </c>
    </row>
    <row r="21" spans="2:5" x14ac:dyDescent="0.25">
      <c r="B21" s="1" t="s">
        <v>0</v>
      </c>
      <c r="C21" s="7">
        <f>GETPIVOTDATA("Workload Hours",Monthly_Total_Workload_Hours!$A$3,"Months (Date)",1)</f>
        <v>1455.2741227102367</v>
      </c>
      <c r="D21" s="7">
        <f>GETPIVOTDATA("Workload Hours",Monthly_Total_Workload_Hours!$A$3,"Months (Date)",2)</f>
        <v>1291.0445167817045</v>
      </c>
      <c r="E21" s="7">
        <f>GETPIVOTDATA("Workload Hours",Monthly_Total_Workload_Hours!$A$3,"Months (Date)",3)</f>
        <v>1325.2354625480243</v>
      </c>
    </row>
    <row r="22" spans="2:5" x14ac:dyDescent="0.25">
      <c r="B22" s="2" t="s">
        <v>5</v>
      </c>
      <c r="C22" s="2">
        <v>2</v>
      </c>
      <c r="D22" s="2">
        <v>2</v>
      </c>
      <c r="E22" s="2">
        <v>2</v>
      </c>
    </row>
    <row r="23" spans="2:5" x14ac:dyDescent="0.25">
      <c r="B23" s="1" t="s">
        <v>20</v>
      </c>
      <c r="C23" s="1">
        <f>Shrinkage!B16</f>
        <v>30.39</v>
      </c>
      <c r="D23" s="1">
        <f>Shrinkage!C16</f>
        <v>32.71</v>
      </c>
      <c r="E23" s="1">
        <f>Shrinkage!D16</f>
        <v>30.12</v>
      </c>
    </row>
    <row r="24" spans="2:5" x14ac:dyDescent="0.25">
      <c r="B24" s="2" t="s">
        <v>31</v>
      </c>
      <c r="C24" s="2">
        <v>100</v>
      </c>
      <c r="D24" s="2">
        <v>100</v>
      </c>
      <c r="E24" s="2">
        <v>100</v>
      </c>
    </row>
    <row r="25" spans="2:5" x14ac:dyDescent="0.25">
      <c r="B25" s="2" t="s">
        <v>6</v>
      </c>
      <c r="C25" s="2">
        <v>4</v>
      </c>
      <c r="D25" s="2">
        <v>4</v>
      </c>
      <c r="E25" s="2">
        <v>4</v>
      </c>
    </row>
    <row r="26" spans="2:5" x14ac:dyDescent="0.25">
      <c r="B26" s="2" t="s">
        <v>32</v>
      </c>
      <c r="C26" s="2">
        <v>0</v>
      </c>
      <c r="D26" s="2">
        <v>0</v>
      </c>
      <c r="E26" s="2">
        <v>0</v>
      </c>
    </row>
  </sheetData>
  <mergeCells count="1">
    <mergeCell ref="B17:E1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D3C29-A7D2-4EDB-81AA-4B934BDFDE67}">
  <dimension ref="A3:E7"/>
  <sheetViews>
    <sheetView workbookViewId="0">
      <selection activeCell="I13" sqref="I13"/>
    </sheetView>
  </sheetViews>
  <sheetFormatPr defaultRowHeight="15" x14ac:dyDescent="0.25"/>
  <cols>
    <col min="1" max="1" width="22.5703125" bestFit="1" customWidth="1"/>
    <col min="2" max="2" width="16.85546875" bestFit="1" customWidth="1"/>
    <col min="3" max="5" width="12" bestFit="1" customWidth="1"/>
    <col min="6" max="91" width="16.85546875" bestFit="1" customWidth="1"/>
    <col min="92" max="92" width="11.28515625" bestFit="1" customWidth="1"/>
  </cols>
  <sheetData>
    <row r="3" spans="1:5" x14ac:dyDescent="0.25">
      <c r="B3" s="5" t="s">
        <v>30</v>
      </c>
    </row>
    <row r="4" spans="1:5" x14ac:dyDescent="0.25">
      <c r="B4" t="s">
        <v>25</v>
      </c>
      <c r="C4" t="s">
        <v>26</v>
      </c>
      <c r="D4" t="s">
        <v>27</v>
      </c>
      <c r="E4" t="s">
        <v>17</v>
      </c>
    </row>
    <row r="7" spans="1:5" x14ac:dyDescent="0.25">
      <c r="A7" t="s">
        <v>37</v>
      </c>
      <c r="B7">
        <v>1455.2741227102367</v>
      </c>
      <c r="C7">
        <v>1291.0445167817045</v>
      </c>
      <c r="D7">
        <v>1325.2354625480243</v>
      </c>
      <c r="E7">
        <v>4071.5541020399655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A1A5-6428-47C0-8140-E0DFFCF68AEF}">
  <dimension ref="A3:E7"/>
  <sheetViews>
    <sheetView workbookViewId="0">
      <selection activeCell="G46" sqref="G46"/>
    </sheetView>
  </sheetViews>
  <sheetFormatPr defaultRowHeight="15" x14ac:dyDescent="0.25"/>
  <cols>
    <col min="1" max="1" width="24.7109375" bestFit="1" customWidth="1"/>
    <col min="2" max="2" width="16.85546875" bestFit="1" customWidth="1"/>
    <col min="3" max="4" width="6.140625" bestFit="1" customWidth="1"/>
    <col min="5" max="5" width="11.28515625" bestFit="1" customWidth="1"/>
    <col min="6" max="91" width="16.85546875" bestFit="1" customWidth="1"/>
    <col min="92" max="92" width="11.28515625" bestFit="1" customWidth="1"/>
  </cols>
  <sheetData>
    <row r="3" spans="1:5" x14ac:dyDescent="0.25">
      <c r="B3" s="5" t="s">
        <v>30</v>
      </c>
    </row>
    <row r="4" spans="1:5" x14ac:dyDescent="0.25">
      <c r="B4" t="s">
        <v>25</v>
      </c>
      <c r="C4" t="s">
        <v>26</v>
      </c>
      <c r="D4" t="s">
        <v>27</v>
      </c>
      <c r="E4" t="s">
        <v>17</v>
      </c>
    </row>
    <row r="7" spans="1:5" x14ac:dyDescent="0.25">
      <c r="A7" t="s">
        <v>29</v>
      </c>
      <c r="B7">
        <v>15151</v>
      </c>
      <c r="C7">
        <v>13502</v>
      </c>
      <c r="D7">
        <v>13224</v>
      </c>
      <c r="E7">
        <v>41877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DB5F-EE19-4956-AB31-F4285DDBDAB9}">
  <dimension ref="A1:D92"/>
  <sheetViews>
    <sheetView workbookViewId="0">
      <selection activeCell="G42" sqref="G42"/>
    </sheetView>
  </sheetViews>
  <sheetFormatPr defaultRowHeight="15" x14ac:dyDescent="0.25"/>
  <cols>
    <col min="1" max="1" width="10.42578125" bestFit="1" customWidth="1"/>
    <col min="2" max="2" width="19" customWidth="1"/>
    <col min="3" max="3" width="26.28515625" customWidth="1"/>
  </cols>
  <sheetData>
    <row r="1" spans="1:4" x14ac:dyDescent="0.25">
      <c r="A1" t="s">
        <v>22</v>
      </c>
      <c r="B1" t="s">
        <v>23</v>
      </c>
      <c r="C1" t="s">
        <v>24</v>
      </c>
      <c r="D1" t="s">
        <v>36</v>
      </c>
    </row>
    <row r="2" spans="1:4" x14ac:dyDescent="0.25">
      <c r="A2" s="6">
        <v>45292</v>
      </c>
      <c r="B2">
        <v>174</v>
      </c>
      <c r="C2" s="4">
        <v>250.88439306358401</v>
      </c>
      <c r="D2">
        <f>Table2[[#This Row],[Offered (contacts)]]*Table2[[#This Row],[Average Handle Time (sec)]]/3600</f>
        <v>12.126078998073227</v>
      </c>
    </row>
    <row r="3" spans="1:4" x14ac:dyDescent="0.25">
      <c r="A3" s="6">
        <v>45293</v>
      </c>
      <c r="B3">
        <v>581</v>
      </c>
      <c r="C3" s="4">
        <v>345.15992292870902</v>
      </c>
      <c r="D3">
        <f>Table2[[#This Row],[Offered (contacts)]]*Table2[[#This Row],[Average Handle Time (sec)]]/3600</f>
        <v>55.704976450438878</v>
      </c>
    </row>
    <row r="4" spans="1:4" x14ac:dyDescent="0.25">
      <c r="A4" s="6">
        <v>45294</v>
      </c>
      <c r="B4">
        <v>644</v>
      </c>
      <c r="C4" s="4">
        <v>405.57471264367803</v>
      </c>
      <c r="D4">
        <f>Table2[[#This Row],[Offered (contacts)]]*Table2[[#This Row],[Average Handle Time (sec)]]/3600</f>
        <v>72.55280970625796</v>
      </c>
    </row>
    <row r="5" spans="1:4" x14ac:dyDescent="0.25">
      <c r="A5" s="6">
        <v>45295</v>
      </c>
      <c r="B5">
        <v>563</v>
      </c>
      <c r="C5" s="4">
        <v>399.23379174852698</v>
      </c>
      <c r="D5">
        <f>Table2[[#This Row],[Offered (contacts)]]*Table2[[#This Row],[Average Handle Time (sec)]]/3600</f>
        <v>62.435729098450189</v>
      </c>
    </row>
    <row r="6" spans="1:4" x14ac:dyDescent="0.25">
      <c r="A6" s="6">
        <v>45296</v>
      </c>
      <c r="B6">
        <v>544</v>
      </c>
      <c r="C6" s="4">
        <v>371.396484375</v>
      </c>
      <c r="D6">
        <f>Table2[[#This Row],[Offered (contacts)]]*Table2[[#This Row],[Average Handle Time (sec)]]/3600</f>
        <v>56.122135416666666</v>
      </c>
    </row>
    <row r="7" spans="1:4" x14ac:dyDescent="0.25">
      <c r="A7" s="6">
        <v>45297</v>
      </c>
      <c r="B7">
        <v>251</v>
      </c>
      <c r="C7" s="4">
        <v>268.87336244541501</v>
      </c>
      <c r="D7">
        <f>Table2[[#This Row],[Offered (contacts)]]*Table2[[#This Row],[Average Handle Time (sec)]]/3600</f>
        <v>18.746448326055326</v>
      </c>
    </row>
    <row r="8" spans="1:4" x14ac:dyDescent="0.25">
      <c r="A8" s="6">
        <v>45298</v>
      </c>
      <c r="B8">
        <v>161</v>
      </c>
      <c r="C8" s="4">
        <v>259.44230769230802</v>
      </c>
      <c r="D8">
        <f>Table2[[#This Row],[Offered (contacts)]]*Table2[[#This Row],[Average Handle Time (sec)]]/3600</f>
        <v>11.602836538461553</v>
      </c>
    </row>
    <row r="9" spans="1:4" x14ac:dyDescent="0.25">
      <c r="A9" s="6">
        <v>45299</v>
      </c>
      <c r="B9">
        <v>732</v>
      </c>
      <c r="C9" s="4">
        <v>367.267525035765</v>
      </c>
      <c r="D9">
        <f>Table2[[#This Row],[Offered (contacts)]]*Table2[[#This Row],[Average Handle Time (sec)]]/3600</f>
        <v>74.67773009060555</v>
      </c>
    </row>
    <row r="10" spans="1:4" x14ac:dyDescent="0.25">
      <c r="A10" s="6">
        <v>45300</v>
      </c>
      <c r="B10">
        <v>616</v>
      </c>
      <c r="C10" s="4">
        <v>393.41467889908301</v>
      </c>
      <c r="D10">
        <f>Table2[[#This Row],[Offered (contacts)]]*Table2[[#This Row],[Average Handle Time (sec)]]/3600</f>
        <v>67.317622833843089</v>
      </c>
    </row>
    <row r="11" spans="1:4" x14ac:dyDescent="0.25">
      <c r="A11" s="6">
        <v>45301</v>
      </c>
      <c r="B11">
        <v>605</v>
      </c>
      <c r="C11" s="4">
        <v>369.21955719557201</v>
      </c>
      <c r="D11">
        <f>Table2[[#This Row],[Offered (contacts)]]*Table2[[#This Row],[Average Handle Time (sec)]]/3600</f>
        <v>62.049397806478076</v>
      </c>
    </row>
    <row r="12" spans="1:4" x14ac:dyDescent="0.25">
      <c r="A12" s="6">
        <v>45302</v>
      </c>
      <c r="B12">
        <v>563</v>
      </c>
      <c r="C12" s="4">
        <v>343.87174721189598</v>
      </c>
      <c r="D12">
        <f>Table2[[#This Row],[Offered (contacts)]]*Table2[[#This Row],[Average Handle Time (sec)]]/3600</f>
        <v>53.777720466749287</v>
      </c>
    </row>
    <row r="13" spans="1:4" x14ac:dyDescent="0.25">
      <c r="A13" s="6">
        <v>45303</v>
      </c>
      <c r="B13">
        <v>580</v>
      </c>
      <c r="C13" s="4">
        <v>351.39371534195902</v>
      </c>
      <c r="D13">
        <f>Table2[[#This Row],[Offered (contacts)]]*Table2[[#This Row],[Average Handle Time (sec)]]/3600</f>
        <v>56.613431916204505</v>
      </c>
    </row>
    <row r="14" spans="1:4" x14ac:dyDescent="0.25">
      <c r="A14" s="6">
        <v>45304</v>
      </c>
      <c r="B14">
        <v>253</v>
      </c>
      <c r="C14" s="4">
        <v>294.10569105691098</v>
      </c>
      <c r="D14">
        <f>Table2[[#This Row],[Offered (contacts)]]*Table2[[#This Row],[Average Handle Time (sec)]]/3600</f>
        <v>20.669094399277355</v>
      </c>
    </row>
    <row r="15" spans="1:4" x14ac:dyDescent="0.25">
      <c r="A15" s="6">
        <v>45305</v>
      </c>
      <c r="B15">
        <v>153</v>
      </c>
      <c r="C15" s="4">
        <v>274.68707482993199</v>
      </c>
      <c r="D15">
        <f>Table2[[#This Row],[Offered (contacts)]]*Table2[[#This Row],[Average Handle Time (sec)]]/3600</f>
        <v>11.67420068027211</v>
      </c>
    </row>
    <row r="16" spans="1:4" x14ac:dyDescent="0.25">
      <c r="A16" s="6">
        <v>45306</v>
      </c>
      <c r="B16">
        <v>758</v>
      </c>
      <c r="C16" s="4">
        <v>351.232590529248</v>
      </c>
      <c r="D16">
        <f>Table2[[#This Row],[Offered (contacts)]]*Table2[[#This Row],[Average Handle Time (sec)]]/3600</f>
        <v>73.953973228102782</v>
      </c>
    </row>
    <row r="17" spans="1:4" x14ac:dyDescent="0.25">
      <c r="A17" s="6">
        <v>45307</v>
      </c>
      <c r="B17">
        <v>621</v>
      </c>
      <c r="C17" s="4">
        <v>328.92792792792801</v>
      </c>
      <c r="D17">
        <f>Table2[[#This Row],[Offered (contacts)]]*Table2[[#This Row],[Average Handle Time (sec)]]/3600</f>
        <v>56.740067567567579</v>
      </c>
    </row>
    <row r="18" spans="1:4" x14ac:dyDescent="0.25">
      <c r="A18" s="6">
        <v>45308</v>
      </c>
      <c r="B18">
        <v>604</v>
      </c>
      <c r="C18" s="4">
        <v>365.89836660617101</v>
      </c>
      <c r="D18">
        <f>Table2[[#This Row],[Offered (contacts)]]*Table2[[#This Row],[Average Handle Time (sec)]]/3600</f>
        <v>61.389614841702027</v>
      </c>
    </row>
    <row r="19" spans="1:4" x14ac:dyDescent="0.25">
      <c r="A19" s="6">
        <v>45309</v>
      </c>
      <c r="B19">
        <v>579</v>
      </c>
      <c r="C19" s="4">
        <v>322.21691176470603</v>
      </c>
      <c r="D19">
        <f>Table2[[#This Row],[Offered (contacts)]]*Table2[[#This Row],[Average Handle Time (sec)]]/3600</f>
        <v>51.823219975490218</v>
      </c>
    </row>
    <row r="20" spans="1:4" x14ac:dyDescent="0.25">
      <c r="A20" s="6">
        <v>45310</v>
      </c>
      <c r="B20">
        <v>609</v>
      </c>
      <c r="C20" s="4">
        <v>364.81932021466901</v>
      </c>
      <c r="D20">
        <f>Table2[[#This Row],[Offered (contacts)]]*Table2[[#This Row],[Average Handle Time (sec)]]/3600</f>
        <v>61.715268336314836</v>
      </c>
    </row>
    <row r="21" spans="1:4" x14ac:dyDescent="0.25">
      <c r="A21" s="6">
        <v>45311</v>
      </c>
      <c r="B21">
        <v>223</v>
      </c>
      <c r="C21" s="4">
        <v>203.59134615384599</v>
      </c>
      <c r="D21">
        <f>Table2[[#This Row],[Offered (contacts)]]*Table2[[#This Row],[Average Handle Time (sec)]]/3600</f>
        <v>12.611352831196571</v>
      </c>
    </row>
    <row r="22" spans="1:4" x14ac:dyDescent="0.25">
      <c r="A22" s="6">
        <v>45312</v>
      </c>
      <c r="B22">
        <v>176</v>
      </c>
      <c r="C22" s="4">
        <v>213.31976744185999</v>
      </c>
      <c r="D22">
        <f>Table2[[#This Row],[Offered (contacts)]]*Table2[[#This Row],[Average Handle Time (sec)]]/3600</f>
        <v>10.428966408268712</v>
      </c>
    </row>
    <row r="23" spans="1:4" x14ac:dyDescent="0.25">
      <c r="A23" s="6">
        <v>45313</v>
      </c>
      <c r="B23">
        <v>691</v>
      </c>
      <c r="C23" s="4">
        <v>338.63910969793301</v>
      </c>
      <c r="D23">
        <f>Table2[[#This Row],[Offered (contacts)]]*Table2[[#This Row],[Average Handle Time (sec)]]/3600</f>
        <v>64.999895778131034</v>
      </c>
    </row>
    <row r="24" spans="1:4" x14ac:dyDescent="0.25">
      <c r="A24" s="6">
        <v>45314</v>
      </c>
      <c r="B24">
        <v>631</v>
      </c>
      <c r="C24" s="4">
        <v>358.46983546617901</v>
      </c>
      <c r="D24">
        <f>Table2[[#This Row],[Offered (contacts)]]*Table2[[#This Row],[Average Handle Time (sec)]]/3600</f>
        <v>62.831796160877488</v>
      </c>
    </row>
    <row r="25" spans="1:4" x14ac:dyDescent="0.25">
      <c r="A25" s="6">
        <v>45315</v>
      </c>
      <c r="B25">
        <v>641</v>
      </c>
      <c r="C25" s="4">
        <v>373.560296846011</v>
      </c>
      <c r="D25">
        <f>Table2[[#This Row],[Offered (contacts)]]*Table2[[#This Row],[Average Handle Time (sec)]]/3600</f>
        <v>66.514486188414736</v>
      </c>
    </row>
    <row r="26" spans="1:4" x14ac:dyDescent="0.25">
      <c r="A26" s="6">
        <v>45316</v>
      </c>
      <c r="B26">
        <v>634</v>
      </c>
      <c r="C26" s="4">
        <v>360.41459074733098</v>
      </c>
      <c r="D26">
        <f>Table2[[#This Row],[Offered (contacts)]]*Table2[[#This Row],[Average Handle Time (sec)]]/3600</f>
        <v>63.473014037168838</v>
      </c>
    </row>
    <row r="27" spans="1:4" x14ac:dyDescent="0.25">
      <c r="A27" s="6">
        <v>45317</v>
      </c>
      <c r="B27">
        <v>210</v>
      </c>
      <c r="C27" s="4">
        <v>292.06</v>
      </c>
      <c r="D27">
        <f>Table2[[#This Row],[Offered (contacts)]]*Table2[[#This Row],[Average Handle Time (sec)]]/3600</f>
        <v>17.036833333333334</v>
      </c>
    </row>
    <row r="28" spans="1:4" x14ac:dyDescent="0.25">
      <c r="A28" s="6">
        <v>45318</v>
      </c>
      <c r="B28">
        <v>200</v>
      </c>
      <c r="C28" s="4">
        <v>284.39378238341999</v>
      </c>
      <c r="D28">
        <f>Table2[[#This Row],[Offered (contacts)]]*Table2[[#This Row],[Average Handle Time (sec)]]/3600</f>
        <v>15.799654576856668</v>
      </c>
    </row>
    <row r="29" spans="1:4" x14ac:dyDescent="0.25">
      <c r="A29" s="6">
        <v>45319</v>
      </c>
      <c r="B29">
        <v>160</v>
      </c>
      <c r="C29" s="4">
        <v>275.93670886076001</v>
      </c>
      <c r="D29">
        <f>Table2[[#This Row],[Offered (contacts)]]*Table2[[#This Row],[Average Handle Time (sec)]]/3600</f>
        <v>12.263853727144889</v>
      </c>
    </row>
    <row r="30" spans="1:4" x14ac:dyDescent="0.25">
      <c r="A30" s="6">
        <v>45320</v>
      </c>
      <c r="B30">
        <v>731</v>
      </c>
      <c r="C30" s="4">
        <v>330.39567233384901</v>
      </c>
      <c r="D30">
        <f>Table2[[#This Row],[Offered (contacts)]]*Table2[[#This Row],[Average Handle Time (sec)]]/3600</f>
        <v>67.088676798901005</v>
      </c>
    </row>
    <row r="31" spans="1:4" x14ac:dyDescent="0.25">
      <c r="A31" s="6">
        <v>45321</v>
      </c>
      <c r="B31">
        <v>623</v>
      </c>
      <c r="C31" s="4">
        <v>330.39896373057002</v>
      </c>
      <c r="D31">
        <f>Table2[[#This Row],[Offered (contacts)]]*Table2[[#This Row],[Average Handle Time (sec)]]/3600</f>
        <v>57.177376223373642</v>
      </c>
    </row>
    <row r="32" spans="1:4" x14ac:dyDescent="0.25">
      <c r="A32" s="6">
        <v>45322</v>
      </c>
      <c r="B32">
        <v>640</v>
      </c>
      <c r="C32" s="4">
        <v>356.37671232876698</v>
      </c>
      <c r="D32">
        <f>Table2[[#This Row],[Offered (contacts)]]*Table2[[#This Row],[Average Handle Time (sec)]]/3600</f>
        <v>63.35585996955858</v>
      </c>
    </row>
    <row r="33" spans="1:4" x14ac:dyDescent="0.25">
      <c r="A33" s="6">
        <v>45323</v>
      </c>
      <c r="B33">
        <v>509</v>
      </c>
      <c r="C33" s="4">
        <v>331.11776859504101</v>
      </c>
      <c r="D33">
        <f>Table2[[#This Row],[Offered (contacts)]]*Table2[[#This Row],[Average Handle Time (sec)]]/3600</f>
        <v>46.816373393021074</v>
      </c>
    </row>
    <row r="34" spans="1:4" x14ac:dyDescent="0.25">
      <c r="A34" s="6">
        <v>45324</v>
      </c>
      <c r="B34">
        <v>561</v>
      </c>
      <c r="C34" s="4">
        <v>365.31707317073199</v>
      </c>
      <c r="D34">
        <f>Table2[[#This Row],[Offered (contacts)]]*Table2[[#This Row],[Average Handle Time (sec)]]/3600</f>
        <v>56.928577235772401</v>
      </c>
    </row>
    <row r="35" spans="1:4" x14ac:dyDescent="0.25">
      <c r="A35" s="6">
        <v>45325</v>
      </c>
      <c r="B35">
        <v>190</v>
      </c>
      <c r="C35" s="4">
        <v>248.34759358288801</v>
      </c>
      <c r="D35">
        <f>Table2[[#This Row],[Offered (contacts)]]*Table2[[#This Row],[Average Handle Time (sec)]]/3600</f>
        <v>13.107234105763533</v>
      </c>
    </row>
    <row r="36" spans="1:4" x14ac:dyDescent="0.25">
      <c r="A36" s="6">
        <v>45326</v>
      </c>
      <c r="B36">
        <v>145</v>
      </c>
      <c r="C36" s="4">
        <v>220.098591549296</v>
      </c>
      <c r="D36">
        <f>Table2[[#This Row],[Offered (contacts)]]*Table2[[#This Row],[Average Handle Time (sec)]]/3600</f>
        <v>8.8650821596244214</v>
      </c>
    </row>
    <row r="37" spans="1:4" x14ac:dyDescent="0.25">
      <c r="A37" s="6">
        <v>45327</v>
      </c>
      <c r="B37">
        <v>674</v>
      </c>
      <c r="C37" s="4">
        <v>366.69422776911102</v>
      </c>
      <c r="D37">
        <f>Table2[[#This Row],[Offered (contacts)]]*Table2[[#This Row],[Average Handle Time (sec)]]/3600</f>
        <v>68.653308198994679</v>
      </c>
    </row>
    <row r="38" spans="1:4" x14ac:dyDescent="0.25">
      <c r="A38" s="6">
        <v>45328</v>
      </c>
      <c r="B38">
        <v>567</v>
      </c>
      <c r="C38" s="4">
        <v>323.66483516483498</v>
      </c>
      <c r="D38">
        <f>Table2[[#This Row],[Offered (contacts)]]*Table2[[#This Row],[Average Handle Time (sec)]]/3600</f>
        <v>50.977211538461511</v>
      </c>
    </row>
    <row r="39" spans="1:4" x14ac:dyDescent="0.25">
      <c r="A39" s="6">
        <v>45329</v>
      </c>
      <c r="B39">
        <v>621</v>
      </c>
      <c r="C39" s="4">
        <v>388.03478260869599</v>
      </c>
      <c r="D39">
        <f>Table2[[#This Row],[Offered (contacts)]]*Table2[[#This Row],[Average Handle Time (sec)]]/3600</f>
        <v>66.936000000000064</v>
      </c>
    </row>
    <row r="40" spans="1:4" x14ac:dyDescent="0.25">
      <c r="A40" s="6">
        <v>45330</v>
      </c>
      <c r="B40">
        <v>566</v>
      </c>
      <c r="C40" s="4">
        <v>348.86200000000002</v>
      </c>
      <c r="D40">
        <f>Table2[[#This Row],[Offered (contacts)]]*Table2[[#This Row],[Average Handle Time (sec)]]/3600</f>
        <v>54.848858888888898</v>
      </c>
    </row>
    <row r="41" spans="1:4" x14ac:dyDescent="0.25">
      <c r="A41" s="6">
        <v>45331</v>
      </c>
      <c r="B41">
        <v>562</v>
      </c>
      <c r="C41" s="4">
        <v>347.92871287128702</v>
      </c>
      <c r="D41">
        <f>Table2[[#This Row],[Offered (contacts)]]*Table2[[#This Row],[Average Handle Time (sec)]]/3600</f>
        <v>54.315537953795364</v>
      </c>
    </row>
    <row r="42" spans="1:4" x14ac:dyDescent="0.25">
      <c r="A42" s="6">
        <v>45332</v>
      </c>
      <c r="B42">
        <v>216</v>
      </c>
      <c r="C42" s="4">
        <v>320.103626943005</v>
      </c>
      <c r="D42">
        <f>Table2[[#This Row],[Offered (contacts)]]*Table2[[#This Row],[Average Handle Time (sec)]]/3600</f>
        <v>19.2062176165803</v>
      </c>
    </row>
    <row r="43" spans="1:4" x14ac:dyDescent="0.25">
      <c r="A43" s="6">
        <v>45333</v>
      </c>
      <c r="B43">
        <v>123</v>
      </c>
      <c r="C43" s="4">
        <v>282.90265486725701</v>
      </c>
      <c r="D43">
        <f>Table2[[#This Row],[Offered (contacts)]]*Table2[[#This Row],[Average Handle Time (sec)]]/3600</f>
        <v>9.6658407079646143</v>
      </c>
    </row>
    <row r="44" spans="1:4" x14ac:dyDescent="0.25">
      <c r="A44" s="6">
        <v>45334</v>
      </c>
      <c r="B44">
        <v>663</v>
      </c>
      <c r="C44" s="4">
        <v>336.964586846543</v>
      </c>
      <c r="D44">
        <f>Table2[[#This Row],[Offered (contacts)]]*Table2[[#This Row],[Average Handle Time (sec)]]/3600</f>
        <v>62.057644744238331</v>
      </c>
    </row>
    <row r="45" spans="1:4" x14ac:dyDescent="0.25">
      <c r="A45" s="6">
        <v>45335</v>
      </c>
      <c r="B45">
        <v>520</v>
      </c>
      <c r="C45" s="4">
        <v>376.375</v>
      </c>
      <c r="D45">
        <f>Table2[[#This Row],[Offered (contacts)]]*Table2[[#This Row],[Average Handle Time (sec)]]/3600</f>
        <v>54.365277777777777</v>
      </c>
    </row>
    <row r="46" spans="1:4" x14ac:dyDescent="0.25">
      <c r="A46" s="6">
        <v>45336</v>
      </c>
      <c r="B46">
        <v>589</v>
      </c>
      <c r="C46" s="4">
        <v>343.12544802867399</v>
      </c>
      <c r="D46">
        <f>Table2[[#This Row],[Offered (contacts)]]*Table2[[#This Row],[Average Handle Time (sec)]]/3600</f>
        <v>56.139135802469163</v>
      </c>
    </row>
    <row r="47" spans="1:4" x14ac:dyDescent="0.25">
      <c r="A47" s="6">
        <v>45337</v>
      </c>
      <c r="B47">
        <v>593</v>
      </c>
      <c r="C47" s="4">
        <v>356.01965065502202</v>
      </c>
      <c r="D47">
        <f>Table2[[#This Row],[Offered (contacts)]]*Table2[[#This Row],[Average Handle Time (sec)]]/3600</f>
        <v>58.644348010674463</v>
      </c>
    </row>
    <row r="48" spans="1:4" x14ac:dyDescent="0.25">
      <c r="A48" s="6">
        <v>45338</v>
      </c>
      <c r="B48">
        <v>533</v>
      </c>
      <c r="C48" s="4">
        <v>336.18454935622299</v>
      </c>
      <c r="D48">
        <f>Table2[[#This Row],[Offered (contacts)]]*Table2[[#This Row],[Average Handle Time (sec)]]/3600</f>
        <v>49.773990224129683</v>
      </c>
    </row>
    <row r="49" spans="1:4" x14ac:dyDescent="0.25">
      <c r="A49" s="6">
        <v>45339</v>
      </c>
      <c r="B49">
        <v>182</v>
      </c>
      <c r="C49" s="4">
        <v>267.17613636363598</v>
      </c>
      <c r="D49">
        <f>Table2[[#This Row],[Offered (contacts)]]*Table2[[#This Row],[Average Handle Time (sec)]]/3600</f>
        <v>13.507238005050485</v>
      </c>
    </row>
    <row r="50" spans="1:4" x14ac:dyDescent="0.25">
      <c r="A50" s="6">
        <v>45340</v>
      </c>
      <c r="B50">
        <v>127</v>
      </c>
      <c r="C50" s="4">
        <v>270.43089430894298</v>
      </c>
      <c r="D50">
        <f>Table2[[#This Row],[Offered (contacts)]]*Table2[[#This Row],[Average Handle Time (sec)]]/3600</f>
        <v>9.5402009936765992</v>
      </c>
    </row>
    <row r="51" spans="1:4" x14ac:dyDescent="0.25">
      <c r="A51" s="6">
        <v>45341</v>
      </c>
      <c r="B51">
        <v>739</v>
      </c>
      <c r="C51" s="4">
        <v>342.69873817034699</v>
      </c>
      <c r="D51">
        <f>Table2[[#This Row],[Offered (contacts)]]*Table2[[#This Row],[Average Handle Time (sec)]]/3600</f>
        <v>70.348435418857349</v>
      </c>
    </row>
    <row r="52" spans="1:4" x14ac:dyDescent="0.25">
      <c r="A52" s="6">
        <v>45342</v>
      </c>
      <c r="B52">
        <v>539</v>
      </c>
      <c r="C52" s="4">
        <v>348.98406374502002</v>
      </c>
      <c r="D52">
        <f>Table2[[#This Row],[Offered (contacts)]]*Table2[[#This Row],[Average Handle Time (sec)]]/3600</f>
        <v>52.250669544046055</v>
      </c>
    </row>
    <row r="53" spans="1:4" x14ac:dyDescent="0.25">
      <c r="A53" s="6">
        <v>45343</v>
      </c>
      <c r="B53">
        <v>598</v>
      </c>
      <c r="C53" s="4">
        <v>314.46395563770801</v>
      </c>
      <c r="D53">
        <f>Table2[[#This Row],[Offered (contacts)]]*Table2[[#This Row],[Average Handle Time (sec)]]/3600</f>
        <v>52.235957075374834</v>
      </c>
    </row>
    <row r="54" spans="1:4" x14ac:dyDescent="0.25">
      <c r="A54" s="6">
        <v>45344</v>
      </c>
      <c r="B54">
        <v>495</v>
      </c>
      <c r="C54" s="4">
        <v>377.279017857143</v>
      </c>
      <c r="D54">
        <f>Table2[[#This Row],[Offered (contacts)]]*Table2[[#This Row],[Average Handle Time (sec)]]/3600</f>
        <v>51.875864955357166</v>
      </c>
    </row>
    <row r="55" spans="1:4" x14ac:dyDescent="0.25">
      <c r="A55" s="6">
        <v>45345</v>
      </c>
      <c r="B55">
        <v>549</v>
      </c>
      <c r="C55" s="4">
        <v>363.78496868475997</v>
      </c>
      <c r="D55">
        <f>Table2[[#This Row],[Offered (contacts)]]*Table2[[#This Row],[Average Handle Time (sec)]]/3600</f>
        <v>55.477207724425895</v>
      </c>
    </row>
    <row r="56" spans="1:4" x14ac:dyDescent="0.25">
      <c r="A56" s="6">
        <v>45346</v>
      </c>
      <c r="B56">
        <v>208</v>
      </c>
      <c r="C56" s="4">
        <v>293.47619047619003</v>
      </c>
      <c r="D56">
        <f>Table2[[#This Row],[Offered (contacts)]]*Table2[[#This Row],[Average Handle Time (sec)]]/3600</f>
        <v>16.956402116402089</v>
      </c>
    </row>
    <row r="57" spans="1:4" x14ac:dyDescent="0.25">
      <c r="A57" s="6">
        <v>45347</v>
      </c>
      <c r="B57">
        <v>150</v>
      </c>
      <c r="C57" s="4">
        <v>285.72916666666703</v>
      </c>
      <c r="D57">
        <f>Table2[[#This Row],[Offered (contacts)]]*Table2[[#This Row],[Average Handle Time (sec)]]/3600</f>
        <v>11.905381944444459</v>
      </c>
    </row>
    <row r="58" spans="1:4" x14ac:dyDescent="0.25">
      <c r="A58" s="6">
        <v>45348</v>
      </c>
      <c r="B58">
        <v>577</v>
      </c>
      <c r="C58" s="4">
        <v>318.97001763668402</v>
      </c>
      <c r="D58">
        <f>Table2[[#This Row],[Offered (contacts)]]*Table2[[#This Row],[Average Handle Time (sec)]]/3600</f>
        <v>51.123805604546305</v>
      </c>
    </row>
    <row r="59" spans="1:4" x14ac:dyDescent="0.25">
      <c r="A59" s="6">
        <v>45349</v>
      </c>
      <c r="B59">
        <v>536</v>
      </c>
      <c r="C59" s="4">
        <v>356.98648648648702</v>
      </c>
      <c r="D59">
        <f>Table2[[#This Row],[Offered (contacts)]]*Table2[[#This Row],[Average Handle Time (sec)]]/3600</f>
        <v>53.151321321321397</v>
      </c>
    </row>
    <row r="60" spans="1:4" x14ac:dyDescent="0.25">
      <c r="A60" s="6">
        <v>45350</v>
      </c>
      <c r="B60">
        <v>546</v>
      </c>
      <c r="C60" s="4">
        <v>388.31467181467201</v>
      </c>
      <c r="D60">
        <f>Table2[[#This Row],[Offered (contacts)]]*Table2[[#This Row],[Average Handle Time (sec)]]/3600</f>
        <v>58.894391891891921</v>
      </c>
    </row>
    <row r="61" spans="1:4" x14ac:dyDescent="0.25">
      <c r="A61" s="6">
        <v>45351</v>
      </c>
      <c r="B61">
        <v>624</v>
      </c>
      <c r="C61" s="4">
        <v>360.44424131627102</v>
      </c>
      <c r="D61">
        <f>Table2[[#This Row],[Offered (contacts)]]*Table2[[#This Row],[Average Handle Time (sec)]]/3600</f>
        <v>62.477001828153647</v>
      </c>
    </row>
    <row r="62" spans="1:4" x14ac:dyDescent="0.25">
      <c r="A62" s="6">
        <v>45352</v>
      </c>
      <c r="B62">
        <v>576</v>
      </c>
      <c r="C62" s="4">
        <v>384.93881453154899</v>
      </c>
      <c r="D62">
        <f>Table2[[#This Row],[Offered (contacts)]]*Table2[[#This Row],[Average Handle Time (sec)]]/3600</f>
        <v>61.590210325047835</v>
      </c>
    </row>
    <row r="63" spans="1:4" x14ac:dyDescent="0.25">
      <c r="A63" s="6">
        <v>45353</v>
      </c>
      <c r="B63">
        <v>216</v>
      </c>
      <c r="C63" s="4">
        <v>299.009708737864</v>
      </c>
      <c r="D63">
        <f>Table2[[#This Row],[Offered (contacts)]]*Table2[[#This Row],[Average Handle Time (sec)]]/3600</f>
        <v>17.940582524271843</v>
      </c>
    </row>
    <row r="64" spans="1:4" x14ac:dyDescent="0.25">
      <c r="A64" s="6">
        <v>45354</v>
      </c>
      <c r="B64">
        <v>125</v>
      </c>
      <c r="C64" s="4">
        <v>330.75213675213701</v>
      </c>
      <c r="D64">
        <f>Table2[[#This Row],[Offered (contacts)]]*Table2[[#This Row],[Average Handle Time (sec)]]/3600</f>
        <v>11.484449192782535</v>
      </c>
    </row>
    <row r="65" spans="1:4" x14ac:dyDescent="0.25">
      <c r="A65" s="6">
        <v>45355</v>
      </c>
      <c r="B65">
        <v>623</v>
      </c>
      <c r="C65" s="4">
        <v>366.03878583473897</v>
      </c>
      <c r="D65">
        <f>Table2[[#This Row],[Offered (contacts)]]*Table2[[#This Row],[Average Handle Time (sec)]]/3600</f>
        <v>63.345045437511772</v>
      </c>
    </row>
    <row r="66" spans="1:4" x14ac:dyDescent="0.25">
      <c r="A66" s="6">
        <v>45356</v>
      </c>
      <c r="B66">
        <v>491</v>
      </c>
      <c r="C66" s="4">
        <v>351.44099378881998</v>
      </c>
      <c r="D66">
        <f>Table2[[#This Row],[Offered (contacts)]]*Table2[[#This Row],[Average Handle Time (sec)]]/3600</f>
        <v>47.932646652864058</v>
      </c>
    </row>
    <row r="67" spans="1:4" x14ac:dyDescent="0.25">
      <c r="A67" s="6">
        <v>45357</v>
      </c>
      <c r="B67">
        <v>566</v>
      </c>
      <c r="C67" s="4">
        <v>375.32952380952401</v>
      </c>
      <c r="D67">
        <f>Table2[[#This Row],[Offered (contacts)]]*Table2[[#This Row],[Average Handle Time (sec)]]/3600</f>
        <v>59.010141798941831</v>
      </c>
    </row>
    <row r="68" spans="1:4" x14ac:dyDescent="0.25">
      <c r="A68" s="6">
        <v>45358</v>
      </c>
      <c r="B68">
        <v>569</v>
      </c>
      <c r="C68" s="4">
        <v>408.82189239332098</v>
      </c>
      <c r="D68">
        <f>Table2[[#This Row],[Offered (contacts)]]*Table2[[#This Row],[Average Handle Time (sec)]]/3600</f>
        <v>64.616571325499905</v>
      </c>
    </row>
    <row r="69" spans="1:4" x14ac:dyDescent="0.25">
      <c r="A69" s="6">
        <v>45359</v>
      </c>
      <c r="B69">
        <v>585</v>
      </c>
      <c r="C69" s="4">
        <v>379.48694029850702</v>
      </c>
      <c r="D69">
        <f>Table2[[#This Row],[Offered (contacts)]]*Table2[[#This Row],[Average Handle Time (sec)]]/3600</f>
        <v>61.666627798507392</v>
      </c>
    </row>
    <row r="70" spans="1:4" x14ac:dyDescent="0.25">
      <c r="A70" s="6">
        <v>45360</v>
      </c>
      <c r="B70">
        <v>240</v>
      </c>
      <c r="C70" s="4">
        <v>317.40444444444398</v>
      </c>
      <c r="D70">
        <f>Table2[[#This Row],[Offered (contacts)]]*Table2[[#This Row],[Average Handle Time (sec)]]/3600</f>
        <v>21.160296296296263</v>
      </c>
    </row>
    <row r="71" spans="1:4" x14ac:dyDescent="0.25">
      <c r="A71" s="6">
        <v>45361</v>
      </c>
      <c r="B71">
        <v>143</v>
      </c>
      <c r="C71" s="4">
        <v>309.22142857142899</v>
      </c>
      <c r="D71">
        <f>Table2[[#This Row],[Offered (contacts)]]*Table2[[#This Row],[Average Handle Time (sec)]]/3600</f>
        <v>12.282962301587318</v>
      </c>
    </row>
    <row r="72" spans="1:4" x14ac:dyDescent="0.25">
      <c r="A72" s="6">
        <v>45362</v>
      </c>
      <c r="B72">
        <v>694</v>
      </c>
      <c r="C72" s="4">
        <v>352.29037037037</v>
      </c>
      <c r="D72">
        <f>Table2[[#This Row],[Offered (contacts)]]*Table2[[#This Row],[Average Handle Time (sec)]]/3600</f>
        <v>67.913754732510213</v>
      </c>
    </row>
    <row r="73" spans="1:4" x14ac:dyDescent="0.25">
      <c r="A73" s="6">
        <v>45363</v>
      </c>
      <c r="B73">
        <v>548</v>
      </c>
      <c r="C73" s="4">
        <v>351.39770554493299</v>
      </c>
      <c r="D73">
        <f>Table2[[#This Row],[Offered (contacts)]]*Table2[[#This Row],[Average Handle Time (sec)]]/3600</f>
        <v>53.490539621839794</v>
      </c>
    </row>
    <row r="74" spans="1:4" x14ac:dyDescent="0.25">
      <c r="A74" s="6">
        <v>45364</v>
      </c>
      <c r="B74">
        <v>558</v>
      </c>
      <c r="C74" s="4">
        <v>353.17110266159699</v>
      </c>
      <c r="D74">
        <f>Table2[[#This Row],[Offered (contacts)]]*Table2[[#This Row],[Average Handle Time (sec)]]/3600</f>
        <v>54.741520912547536</v>
      </c>
    </row>
    <row r="75" spans="1:4" x14ac:dyDescent="0.25">
      <c r="A75" s="6">
        <v>45365</v>
      </c>
      <c r="B75">
        <v>578</v>
      </c>
      <c r="C75" s="4">
        <v>393.56200000000001</v>
      </c>
      <c r="D75">
        <f>Table2[[#This Row],[Offered (contacts)]]*Table2[[#This Row],[Average Handle Time (sec)]]/3600</f>
        <v>63.188565555555556</v>
      </c>
    </row>
    <row r="76" spans="1:4" x14ac:dyDescent="0.25">
      <c r="A76" s="6">
        <v>45366</v>
      </c>
      <c r="B76">
        <v>522</v>
      </c>
      <c r="C76" s="4">
        <v>428.99792960662501</v>
      </c>
      <c r="D76">
        <f>Table2[[#This Row],[Offered (contacts)]]*Table2[[#This Row],[Average Handle Time (sec)]]/3600</f>
        <v>62.204699792960625</v>
      </c>
    </row>
    <row r="77" spans="1:4" x14ac:dyDescent="0.25">
      <c r="A77" s="6">
        <v>45367</v>
      </c>
      <c r="B77">
        <v>219</v>
      </c>
      <c r="C77" s="4">
        <v>285.85779816513798</v>
      </c>
      <c r="D77">
        <f>Table2[[#This Row],[Offered (contacts)]]*Table2[[#This Row],[Average Handle Time (sec)]]/3600</f>
        <v>17.38968272171256</v>
      </c>
    </row>
    <row r="78" spans="1:4" x14ac:dyDescent="0.25">
      <c r="A78" s="6">
        <v>45368</v>
      </c>
      <c r="B78">
        <v>115</v>
      </c>
      <c r="C78" s="4">
        <v>269.375</v>
      </c>
      <c r="D78">
        <f>Table2[[#This Row],[Offered (contacts)]]*Table2[[#This Row],[Average Handle Time (sec)]]/3600</f>
        <v>8.6050347222222214</v>
      </c>
    </row>
    <row r="79" spans="1:4" x14ac:dyDescent="0.25">
      <c r="A79" s="6">
        <v>45369</v>
      </c>
      <c r="B79">
        <v>668</v>
      </c>
      <c r="C79" s="4">
        <v>366.862459546926</v>
      </c>
      <c r="D79">
        <f>Table2[[#This Row],[Offered (contacts)]]*Table2[[#This Row],[Average Handle Time (sec)]]/3600</f>
        <v>68.07336749370738</v>
      </c>
    </row>
    <row r="80" spans="1:4" x14ac:dyDescent="0.25">
      <c r="A80" s="6">
        <v>45370</v>
      </c>
      <c r="B80">
        <v>588</v>
      </c>
      <c r="C80" s="4">
        <v>369.235727440147</v>
      </c>
      <c r="D80">
        <f>Table2[[#This Row],[Offered (contacts)]]*Table2[[#This Row],[Average Handle Time (sec)]]/3600</f>
        <v>60.308502148557338</v>
      </c>
    </row>
    <row r="81" spans="1:4" x14ac:dyDescent="0.25">
      <c r="A81" s="6">
        <v>45371</v>
      </c>
      <c r="B81">
        <v>573</v>
      </c>
      <c r="C81" s="4">
        <v>356.61791590493601</v>
      </c>
      <c r="D81">
        <f>Table2[[#This Row],[Offered (contacts)]]*Table2[[#This Row],[Average Handle Time (sec)]]/3600</f>
        <v>56.761684948202316</v>
      </c>
    </row>
    <row r="82" spans="1:4" x14ac:dyDescent="0.25">
      <c r="A82" s="6">
        <v>45372</v>
      </c>
      <c r="B82">
        <v>542</v>
      </c>
      <c r="C82" s="4">
        <v>355.80380952381</v>
      </c>
      <c r="D82">
        <f>Table2[[#This Row],[Offered (contacts)]]*Table2[[#This Row],[Average Handle Time (sec)]]/3600</f>
        <v>53.568240211640287</v>
      </c>
    </row>
    <row r="83" spans="1:4" x14ac:dyDescent="0.25">
      <c r="A83" s="6">
        <v>45373</v>
      </c>
      <c r="B83">
        <v>500</v>
      </c>
      <c r="C83" s="4">
        <v>364.465277777778</v>
      </c>
      <c r="D83">
        <f>Table2[[#This Row],[Offered (contacts)]]*Table2[[#This Row],[Average Handle Time (sec)]]/3600</f>
        <v>50.620177469135832</v>
      </c>
    </row>
    <row r="84" spans="1:4" x14ac:dyDescent="0.25">
      <c r="A84" s="6">
        <v>45374</v>
      </c>
      <c r="B84">
        <v>188</v>
      </c>
      <c r="C84" s="4">
        <v>335.96511627907</v>
      </c>
      <c r="D84">
        <f>Table2[[#This Row],[Offered (contacts)]]*Table2[[#This Row],[Average Handle Time (sec)]]/3600</f>
        <v>17.544844961240322</v>
      </c>
    </row>
    <row r="85" spans="1:4" x14ac:dyDescent="0.25">
      <c r="A85" s="6">
        <v>45375</v>
      </c>
      <c r="B85">
        <v>122</v>
      </c>
      <c r="C85" s="4">
        <v>328.95726495726501</v>
      </c>
      <c r="D85">
        <f>Table2[[#This Row],[Offered (contacts)]]*Table2[[#This Row],[Average Handle Time (sec)]]/3600</f>
        <v>11.147996201329535</v>
      </c>
    </row>
    <row r="86" spans="1:4" x14ac:dyDescent="0.25">
      <c r="A86" s="6">
        <v>45376</v>
      </c>
      <c r="B86">
        <v>603</v>
      </c>
      <c r="C86" s="4">
        <v>330.686643835616</v>
      </c>
      <c r="D86">
        <f>Table2[[#This Row],[Offered (contacts)]]*Table2[[#This Row],[Average Handle Time (sec)]]/3600</f>
        <v>55.39001284246568</v>
      </c>
    </row>
    <row r="87" spans="1:4" x14ac:dyDescent="0.25">
      <c r="A87" s="6">
        <v>45377</v>
      </c>
      <c r="B87">
        <v>638</v>
      </c>
      <c r="C87" s="4">
        <v>349.73737373737401</v>
      </c>
      <c r="D87">
        <f>Table2[[#This Row],[Offered (contacts)]]*Table2[[#This Row],[Average Handle Time (sec)]]/3600</f>
        <v>61.981234567901282</v>
      </c>
    </row>
    <row r="88" spans="1:4" x14ac:dyDescent="0.25">
      <c r="A88" s="6">
        <v>45378</v>
      </c>
      <c r="B88">
        <v>530</v>
      </c>
      <c r="C88" s="4">
        <v>370.67261904761898</v>
      </c>
      <c r="D88">
        <f>Table2[[#This Row],[Offered (contacts)]]*Table2[[#This Row],[Average Handle Time (sec)]]/3600</f>
        <v>54.57124669312168</v>
      </c>
    </row>
    <row r="89" spans="1:4" x14ac:dyDescent="0.25">
      <c r="A89" s="6">
        <v>45379</v>
      </c>
      <c r="B89">
        <v>563</v>
      </c>
      <c r="C89" s="4">
        <v>384.06309751433997</v>
      </c>
      <c r="D89">
        <f>Table2[[#This Row],[Offered (contacts)]]*Table2[[#This Row],[Average Handle Time (sec)]]/3600</f>
        <v>60.063201083492615</v>
      </c>
    </row>
    <row r="90" spans="1:4" x14ac:dyDescent="0.25">
      <c r="A90" s="6">
        <v>45380</v>
      </c>
      <c r="B90">
        <v>135</v>
      </c>
      <c r="C90" s="4">
        <v>295.359375</v>
      </c>
      <c r="D90">
        <f>Table2[[#This Row],[Offered (contacts)]]*Table2[[#This Row],[Average Handle Time (sec)]]/3600</f>
        <v>11.075976562499999</v>
      </c>
    </row>
    <row r="91" spans="1:4" x14ac:dyDescent="0.25">
      <c r="A91" s="6">
        <v>45381</v>
      </c>
      <c r="B91">
        <v>116</v>
      </c>
      <c r="C91" s="4">
        <v>213.771929824561</v>
      </c>
      <c r="D91">
        <f>Table2[[#This Row],[Offered (contacts)]]*Table2[[#This Row],[Average Handle Time (sec)]]/3600</f>
        <v>6.8882066276802982</v>
      </c>
    </row>
    <row r="92" spans="1:4" x14ac:dyDescent="0.25">
      <c r="A92" s="6">
        <v>45382</v>
      </c>
      <c r="B92">
        <v>90</v>
      </c>
      <c r="C92" s="4">
        <v>347.09756097561001</v>
      </c>
      <c r="D92">
        <f>Table2[[#This Row],[Offered (contacts)]]*Table2[[#This Row],[Average Handle Time (sec)]]/3600</f>
        <v>8.6774390243902495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E9B-9B95-419A-9B81-3420E63F2BB0}">
  <dimension ref="A1:D16"/>
  <sheetViews>
    <sheetView workbookViewId="0">
      <selection activeCell="K23" sqref="K23"/>
    </sheetView>
  </sheetViews>
  <sheetFormatPr defaultRowHeight="15" x14ac:dyDescent="0.25"/>
  <cols>
    <col min="1" max="1" width="20.5703125" customWidth="1"/>
  </cols>
  <sheetData>
    <row r="1" spans="1:4" x14ac:dyDescent="0.25">
      <c r="A1" s="9" t="s">
        <v>19</v>
      </c>
      <c r="B1" s="9"/>
      <c r="C1" s="9"/>
      <c r="D1" s="9"/>
    </row>
    <row r="2" spans="1:4" x14ac:dyDescent="0.25">
      <c r="A2" t="s">
        <v>18</v>
      </c>
      <c r="B2" t="s">
        <v>1</v>
      </c>
      <c r="C2" t="s">
        <v>2</v>
      </c>
      <c r="D2" t="s">
        <v>3</v>
      </c>
    </row>
    <row r="3" spans="1:4" x14ac:dyDescent="0.25">
      <c r="A3" t="s">
        <v>7</v>
      </c>
      <c r="B3" s="3">
        <v>170.08333333333331</v>
      </c>
      <c r="C3" s="3">
        <v>155</v>
      </c>
      <c r="D3" s="3">
        <v>163.83333333333331</v>
      </c>
    </row>
    <row r="4" spans="1:4" x14ac:dyDescent="0.25">
      <c r="A4" t="s">
        <v>8</v>
      </c>
      <c r="B4" s="3">
        <v>21.666666666666668</v>
      </c>
      <c r="C4" s="3">
        <v>21.916666666666664</v>
      </c>
      <c r="D4" s="3">
        <v>41.666666666666664</v>
      </c>
    </row>
    <row r="5" spans="1:4" x14ac:dyDescent="0.25">
      <c r="A5" t="s">
        <v>9</v>
      </c>
      <c r="B5" s="3">
        <v>45.999999999999993</v>
      </c>
      <c r="C5" s="3">
        <v>43.749999999999993</v>
      </c>
      <c r="D5" s="3">
        <v>14.416666666666666</v>
      </c>
    </row>
    <row r="6" spans="1:4" x14ac:dyDescent="0.25">
      <c r="A6" t="s">
        <v>10</v>
      </c>
      <c r="B6" s="3">
        <v>85.25</v>
      </c>
      <c r="C6" s="3">
        <v>126.54999999999998</v>
      </c>
      <c r="D6" s="3">
        <v>113.75</v>
      </c>
    </row>
    <row r="7" spans="1:4" x14ac:dyDescent="0.25">
      <c r="A7" t="s">
        <v>11</v>
      </c>
      <c r="B7" s="3">
        <v>315.5</v>
      </c>
      <c r="C7" s="3">
        <v>378.83333333333331</v>
      </c>
      <c r="D7" s="3">
        <v>184</v>
      </c>
    </row>
    <row r="8" spans="1:4" x14ac:dyDescent="0.25">
      <c r="A8" t="s">
        <v>12</v>
      </c>
      <c r="B8" s="3">
        <v>451.24999999999994</v>
      </c>
      <c r="C8" s="3">
        <v>478.41666666666669</v>
      </c>
      <c r="D8" s="3">
        <v>499.50000000000006</v>
      </c>
    </row>
    <row r="9" spans="1:4" x14ac:dyDescent="0.25">
      <c r="A9" t="s">
        <v>13</v>
      </c>
      <c r="B9" s="3">
        <v>151.41666666666669</v>
      </c>
      <c r="C9" s="3">
        <v>110.50000000000001</v>
      </c>
      <c r="D9" s="3">
        <v>74.5</v>
      </c>
    </row>
    <row r="10" spans="1:4" x14ac:dyDescent="0.25">
      <c r="A10" t="s">
        <v>14</v>
      </c>
      <c r="B10" s="3">
        <v>4400.0000000000009</v>
      </c>
      <c r="C10" s="3">
        <v>3930.25</v>
      </c>
      <c r="D10" s="3">
        <v>3813.5</v>
      </c>
    </row>
    <row r="11" spans="1:4" x14ac:dyDescent="0.25">
      <c r="A11" t="s">
        <v>15</v>
      </c>
      <c r="B11" s="3">
        <v>386.41666666666674</v>
      </c>
      <c r="C11" s="3">
        <v>299.25</v>
      </c>
      <c r="D11" s="3">
        <v>377.83333333333331</v>
      </c>
    </row>
    <row r="12" spans="1:4" x14ac:dyDescent="0.25">
      <c r="A12" t="s">
        <v>16</v>
      </c>
      <c r="B12" s="3">
        <v>293.75</v>
      </c>
      <c r="C12" s="3">
        <v>296.33333333333337</v>
      </c>
      <c r="D12" s="3">
        <v>172.00000000000003</v>
      </c>
    </row>
    <row r="13" spans="1:4" x14ac:dyDescent="0.25">
      <c r="A13" t="s">
        <v>17</v>
      </c>
      <c r="B13" s="3">
        <v>6321.333333333333</v>
      </c>
      <c r="C13" s="3">
        <v>5841.1333333333341</v>
      </c>
      <c r="D13" s="3">
        <v>5457.1166666666677</v>
      </c>
    </row>
    <row r="15" spans="1:4" x14ac:dyDescent="0.25">
      <c r="A15" t="s">
        <v>21</v>
      </c>
      <c r="B15" s="3">
        <f>B13-B10</f>
        <v>1921.3333333333321</v>
      </c>
      <c r="C15" s="3">
        <f t="shared" ref="C15:D15" si="0">C13-C10</f>
        <v>1910.8833333333341</v>
      </c>
      <c r="D15" s="3">
        <f t="shared" si="0"/>
        <v>1643.6166666666677</v>
      </c>
    </row>
    <row r="16" spans="1:4" x14ac:dyDescent="0.25">
      <c r="A16" t="s">
        <v>20</v>
      </c>
      <c r="B16">
        <f>ROUND(B15/B13*100,2)</f>
        <v>30.39</v>
      </c>
      <c r="C16">
        <f t="shared" ref="C16:D16" si="1">ROUND(C15/C13*100,2)</f>
        <v>32.71</v>
      </c>
      <c r="D16">
        <f t="shared" si="1"/>
        <v>30.12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8D8F-B92D-470B-9899-A0905392371B}">
  <dimension ref="A1:A70"/>
  <sheetViews>
    <sheetView topLeftCell="A16" workbookViewId="0">
      <selection activeCell="M39" sqref="M39"/>
    </sheetView>
  </sheetViews>
  <sheetFormatPr defaultRowHeight="15" x14ac:dyDescent="0.25"/>
  <sheetData>
    <row r="1" spans="1:1" x14ac:dyDescent="0.25">
      <c r="A1" t="s">
        <v>25</v>
      </c>
    </row>
    <row r="35" spans="1:1" x14ac:dyDescent="0.25">
      <c r="A35" t="s">
        <v>26</v>
      </c>
    </row>
    <row r="70" spans="1:1" x14ac:dyDescent="0.25">
      <c r="A7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Calculations</vt:lpstr>
      <vt:lpstr>Monthly_Total_Workload_Hours</vt:lpstr>
      <vt:lpstr>Monthly_Total_Contacts</vt:lpstr>
      <vt:lpstr>Demand</vt:lpstr>
      <vt:lpstr>Shrinkage</vt:lpstr>
      <vt:lpstr>Erlang_cal_results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Duval</dc:creator>
  <cp:lastModifiedBy>Shamika Kekulthotuwage Don</cp:lastModifiedBy>
  <dcterms:created xsi:type="dcterms:W3CDTF">2024-05-29T00:58:06Z</dcterms:created>
  <dcterms:modified xsi:type="dcterms:W3CDTF">2024-06-25T01:25:05Z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235429-55d4-42a5-9796-6d2ae12d3032_Enabled">
    <vt:lpwstr>true</vt:lpwstr>
  </property>
  <property fmtid="{D5CDD505-2E9C-101B-9397-08002B2CF9AE}" pid="3" name="MSIP_Label_be235429-55d4-42a5-9796-6d2ae12d3032_SetDate">
    <vt:lpwstr>2024-05-29T01:47:56Z</vt:lpwstr>
  </property>
  <property fmtid="{D5CDD505-2E9C-101B-9397-08002B2CF9AE}" pid="4" name="MSIP_Label_be235429-55d4-42a5-9796-6d2ae12d3032_Method">
    <vt:lpwstr>Standard</vt:lpwstr>
  </property>
  <property fmtid="{D5CDD505-2E9C-101B-9397-08002B2CF9AE}" pid="5" name="MSIP_Label_be235429-55d4-42a5-9796-6d2ae12d3032_Name">
    <vt:lpwstr>be235429-55d4-42a5-9796-6d2ae12d3032</vt:lpwstr>
  </property>
  <property fmtid="{D5CDD505-2E9C-101B-9397-08002B2CF9AE}" pid="6" name="MSIP_Label_be235429-55d4-42a5-9796-6d2ae12d3032_SiteId">
    <vt:lpwstr>b820cdba-7d5f-4745-8226-6715f26a5e8f</vt:lpwstr>
  </property>
  <property fmtid="{D5CDD505-2E9C-101B-9397-08002B2CF9AE}" pid="7" name="MSIP_Label_be235429-55d4-42a5-9796-6d2ae12d3032_ActionId">
    <vt:lpwstr>005af82b-9f61-494e-87a0-fff6ea6ef850</vt:lpwstr>
  </property>
  <property fmtid="{D5CDD505-2E9C-101B-9397-08002B2CF9AE}" pid="8" name="MSIP_Label_be235429-55d4-42a5-9796-6d2ae12d3032_ContentBits">
    <vt:lpwstr>0</vt:lpwstr>
  </property>
</Properties>
</file>