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roups\uoexp1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G9" i="1" s="1"/>
  <c r="I9" i="1" s="1"/>
  <c r="F8" i="1"/>
  <c r="G8" i="1" s="1"/>
  <c r="I8" i="1" s="1"/>
  <c r="F7" i="1"/>
  <c r="F6" i="1"/>
  <c r="F5" i="1"/>
  <c r="G5" i="1" s="1"/>
  <c r="I5" i="1" s="1"/>
  <c r="A15" i="1"/>
  <c r="C13" i="1" s="1"/>
  <c r="D13" i="1" s="1"/>
  <c r="E13" i="1" s="1"/>
  <c r="D18" i="1"/>
  <c r="C18" i="1"/>
  <c r="B18" i="1"/>
  <c r="G10" i="1"/>
  <c r="I10" i="1" s="1"/>
  <c r="G7" i="1"/>
  <c r="G6" i="1"/>
  <c r="I6" i="1" s="1"/>
  <c r="E5" i="1"/>
  <c r="A13" i="1"/>
  <c r="C5" i="1"/>
  <c r="D5" i="1"/>
  <c r="H5" i="1"/>
  <c r="H10" i="1"/>
  <c r="H9" i="1"/>
  <c r="H8" i="1"/>
  <c r="H7" i="1"/>
  <c r="H6" i="1"/>
  <c r="I7" i="1"/>
  <c r="E10" i="1"/>
  <c r="E9" i="1"/>
  <c r="E8" i="1"/>
  <c r="E7" i="1"/>
  <c r="E6" i="1"/>
  <c r="D10" i="1"/>
  <c r="D9" i="1"/>
  <c r="D8" i="1"/>
  <c r="D7" i="1"/>
  <c r="D6" i="1"/>
  <c r="I2" i="1"/>
  <c r="H2" i="1"/>
  <c r="C10" i="1"/>
  <c r="C9" i="1"/>
  <c r="C8" i="1"/>
  <c r="C7" i="1"/>
  <c r="C6" i="1"/>
  <c r="F2" i="1"/>
  <c r="G2" i="1"/>
  <c r="J5" i="1" l="1"/>
  <c r="J6" i="1" s="1"/>
  <c r="K5" i="1"/>
</calcChain>
</file>

<file path=xl/sharedStrings.xml><?xml version="1.0" encoding="utf-8"?>
<sst xmlns="http://schemas.openxmlformats.org/spreadsheetml/2006/main" count="24" uniqueCount="21">
  <si>
    <t>D</t>
  </si>
  <si>
    <t>dx</t>
  </si>
  <si>
    <t>Flow Rate</t>
  </si>
  <si>
    <t>Pressure Drop</t>
  </si>
  <si>
    <t>dP (Pa)</t>
  </si>
  <si>
    <t>τ</t>
  </si>
  <si>
    <t>dx (m)</t>
  </si>
  <si>
    <t>D (m)</t>
  </si>
  <si>
    <t>xi</t>
  </si>
  <si>
    <t>Flow Rate (m^3/s)</t>
  </si>
  <si>
    <t>ln(xi)</t>
  </si>
  <si>
    <t>ln(τ)</t>
  </si>
  <si>
    <t>n</t>
  </si>
  <si>
    <t>ln(K)</t>
  </si>
  <si>
    <t>V</t>
  </si>
  <si>
    <t>velocity</t>
  </si>
  <si>
    <t>gal/min</t>
  </si>
  <si>
    <t>Vdot</t>
  </si>
  <si>
    <t>v (m/min)</t>
  </si>
  <si>
    <t>v (m/s)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</si>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</sst>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ln(xi)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Sheet1!$I$5:$I$10</c:f>
              <c:numCache>
                <c:formatCode>General</c:formatCode>
                <c:ptCount val="6"/>
                <c:pt idx="0">
                  <c:v>3.7147019910151493</c:v>
                </c:pt>
                <c:pt idx="1">
                  <c:v>4.4078491715750951</c:v>
                </c:pt>
                <c:pt idx="2">
                  <c:v>4.823070454628624</c:v>
                </c:pt>
                <c:pt idx="3">
                  <c:v>5.1083223922271133</c:v>
                </c:pt>
                <c:pt idx="4">
                  <c:v>5.3241399034492503</c:v>
                </c:pt>
                <c:pt idx="5">
                  <c:v>5.5354489971164567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3.3368095975582484</c:v>
                </c:pt>
                <c:pt idx="1">
                  <c:v>3.7721276688160938</c:v>
                </c:pt>
                <c:pt idx="2">
                  <c:v>4.0744085406890278</c:v>
                </c:pt>
                <c:pt idx="3">
                  <c:v>4.2347511907642073</c:v>
                </c:pt>
                <c:pt idx="4">
                  <c:v>4.3729015292450244</c:v>
                </c:pt>
                <c:pt idx="5">
                  <c:v>4.5765004844862638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6976"/>
        <c:axId val="49104736"/>
      </c:scatterChart>
      <c:valAx>
        <c:axId val="491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736"/>
        <c:crosses val="autoZero"/>
        <c:crossBetween val="midCat"/>
      </c:valAx>
      <c:valAx>
        <c:axId val="49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4</xdr:row>
      <xdr:rowOff>147637</xdr:rowOff>
    </xdr:from>
    <xdr:to>
      <xdr:col>18</xdr:col>
      <xdr:colOff>152400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A4"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13.5703125" bestFit="1" customWidth="1"/>
    <col min="5" max="5" width="17.28515625" bestFit="1" customWidth="1"/>
    <col min="6" max="6" width="12" bestFit="1" customWidth="1"/>
  </cols>
  <sheetData>
    <row r="1" spans="1:11" x14ac:dyDescent="0.25">
      <c r="F1" t="s">
        <v>0</v>
      </c>
      <c r="G1" t="s">
        <v>1</v>
      </c>
      <c r="H1" t="s">
        <v>6</v>
      </c>
      <c r="I1" t="s">
        <v>7</v>
      </c>
    </row>
    <row r="2" spans="1:11" x14ac:dyDescent="0.25">
      <c r="F2">
        <f>1.481/12</f>
        <v>0.12341666666666667</v>
      </c>
      <c r="G2">
        <f>36/12</f>
        <v>3</v>
      </c>
      <c r="H2">
        <f>CONVERT(G2,"ft","m")</f>
        <v>0.91439999999999999</v>
      </c>
      <c r="I2">
        <f>CONVERT(F2,"ft","m")</f>
        <v>3.7617400000000002E-2</v>
      </c>
    </row>
    <row r="4" spans="1:11" x14ac:dyDescent="0.25">
      <c r="A4" t="s">
        <v>2</v>
      </c>
      <c r="B4" t="s">
        <v>3</v>
      </c>
      <c r="C4" t="s">
        <v>4</v>
      </c>
      <c r="D4" t="s">
        <v>5</v>
      </c>
      <c r="E4" t="s">
        <v>9</v>
      </c>
      <c r="F4" s="1" t="s">
        <v>15</v>
      </c>
      <c r="G4" t="s">
        <v>8</v>
      </c>
      <c r="H4" t="s">
        <v>11</v>
      </c>
      <c r="I4" t="s">
        <v>10</v>
      </c>
      <c r="J4" t="s">
        <v>13</v>
      </c>
      <c r="K4" t="s">
        <v>12</v>
      </c>
    </row>
    <row r="5" spans="1:11" x14ac:dyDescent="0.25">
      <c r="A5">
        <v>3.4</v>
      </c>
      <c r="B5">
        <v>11</v>
      </c>
      <c r="C5">
        <f>248.641*B5</f>
        <v>2735.0509999999999</v>
      </c>
      <c r="D5">
        <f>C5/$H$2*$I$2/4</f>
        <v>28.12923979861111</v>
      </c>
      <c r="E5" s="2">
        <f>CONVERT(A5,"gal","m^3")/60</f>
        <v>2.1450666775999999E-4</v>
      </c>
      <c r="F5" s="1">
        <f>E5*4/$I$2^2/PI()</f>
        <v>0.1930071352918262</v>
      </c>
      <c r="G5">
        <f>8*F5/$I$2</f>
        <v>41.046353079548545</v>
      </c>
      <c r="H5">
        <f>LN(D5)</f>
        <v>3.3368095975582484</v>
      </c>
      <c r="I5">
        <f>LN(G5)</f>
        <v>3.7147019910151493</v>
      </c>
      <c r="J5">
        <f>INTERCEPT(H5:H10,I5:I10)</f>
        <v>0.84455978828897482</v>
      </c>
      <c r="K5">
        <f>SLOPE(H5:H10,I5:I10)</f>
        <v>0.66751234938647319</v>
      </c>
    </row>
    <row r="6" spans="1:11" x14ac:dyDescent="0.25">
      <c r="A6">
        <v>6.8</v>
      </c>
      <c r="B6">
        <v>17</v>
      </c>
      <c r="C6">
        <f t="shared" ref="C6:C10" si="0">248.641*B6</f>
        <v>4226.8969999999999</v>
      </c>
      <c r="D6">
        <f t="shared" ref="D6:D10" si="1">C6/$H$2*$I$2/4</f>
        <v>43.472461506944441</v>
      </c>
      <c r="E6">
        <f t="shared" ref="E6:E10" si="2">CONVERT(A6,"gal","m^3")/60</f>
        <v>4.2901333551999997E-4</v>
      </c>
      <c r="F6" s="1">
        <f t="shared" ref="F6:F10" si="3">E6*4/$I$2^2/PI()</f>
        <v>0.3860142705836524</v>
      </c>
      <c r="G6">
        <f t="shared" ref="G6:G10" si="4">8*F6/$I$2</f>
        <v>82.092706159097091</v>
      </c>
      <c r="H6">
        <f>LN(D6)</f>
        <v>3.7721276688160938</v>
      </c>
      <c r="I6">
        <f t="shared" ref="I6:I10" si="5">LN(G6)</f>
        <v>4.4078491715750951</v>
      </c>
      <c r="J6">
        <f>EXP(J5)</f>
        <v>2.3269532370053212</v>
      </c>
    </row>
    <row r="7" spans="1:11" x14ac:dyDescent="0.25">
      <c r="A7">
        <v>10.3</v>
      </c>
      <c r="B7">
        <v>23</v>
      </c>
      <c r="C7">
        <f t="shared" si="0"/>
        <v>5718.7429999999995</v>
      </c>
      <c r="D7">
        <f t="shared" si="1"/>
        <v>58.81568321527778</v>
      </c>
      <c r="E7">
        <f t="shared" si="2"/>
        <v>6.4982902292000009E-4</v>
      </c>
      <c r="F7" s="1">
        <f t="shared" si="3"/>
        <v>0.58469808632523834</v>
      </c>
      <c r="G7">
        <f t="shared" si="4"/>
        <v>124.34630491745592</v>
      </c>
      <c r="H7">
        <f>LN(D7)</f>
        <v>4.0744085406890278</v>
      </c>
      <c r="I7">
        <f t="shared" si="5"/>
        <v>4.823070454628624</v>
      </c>
    </row>
    <row r="8" spans="1:11" x14ac:dyDescent="0.25">
      <c r="A8">
        <v>13.7</v>
      </c>
      <c r="B8">
        <v>27</v>
      </c>
      <c r="C8">
        <f t="shared" si="0"/>
        <v>6713.3069999999998</v>
      </c>
      <c r="D8">
        <f t="shared" si="1"/>
        <v>69.044497687499998</v>
      </c>
      <c r="E8">
        <f t="shared" si="2"/>
        <v>8.6433569067999988E-4</v>
      </c>
      <c r="F8" s="1">
        <f t="shared" si="3"/>
        <v>0.77770522161706435</v>
      </c>
      <c r="G8">
        <f t="shared" si="4"/>
        <v>165.39265799700442</v>
      </c>
      <c r="H8">
        <f>LN(D8)</f>
        <v>4.2347511907642073</v>
      </c>
      <c r="I8">
        <f t="shared" si="5"/>
        <v>5.1083223922271133</v>
      </c>
    </row>
    <row r="9" spans="1:11" x14ac:dyDescent="0.25">
      <c r="A9">
        <v>17</v>
      </c>
      <c r="B9">
        <v>31</v>
      </c>
      <c r="C9">
        <f t="shared" si="0"/>
        <v>7707.8710000000001</v>
      </c>
      <c r="D9">
        <f t="shared" si="1"/>
        <v>79.273312159722238</v>
      </c>
      <c r="E9">
        <f t="shared" si="2"/>
        <v>1.0725333388000001E-3</v>
      </c>
      <c r="F9" s="1">
        <f t="shared" si="3"/>
        <v>0.96503567645913113</v>
      </c>
      <c r="G9">
        <f t="shared" si="4"/>
        <v>205.23176539774275</v>
      </c>
      <c r="H9">
        <f>LN(D9)</f>
        <v>4.3729015292450244</v>
      </c>
      <c r="I9">
        <f t="shared" si="5"/>
        <v>5.3241399034492503</v>
      </c>
    </row>
    <row r="10" spans="1:11" x14ac:dyDescent="0.25">
      <c r="A10">
        <v>21</v>
      </c>
      <c r="B10">
        <v>38</v>
      </c>
      <c r="C10">
        <f t="shared" si="0"/>
        <v>9448.3580000000002</v>
      </c>
      <c r="D10">
        <f t="shared" si="1"/>
        <v>97.173737486111122</v>
      </c>
      <c r="E10">
        <f t="shared" si="2"/>
        <v>1.3248941243999999E-3</v>
      </c>
      <c r="F10" s="1">
        <f t="shared" si="3"/>
        <v>1.1921028944495147</v>
      </c>
      <c r="G10">
        <f t="shared" si="4"/>
        <v>253.52159255015277</v>
      </c>
      <c r="H10">
        <f>LN(D10)</f>
        <v>4.5765004844862638</v>
      </c>
      <c r="I10">
        <f t="shared" si="5"/>
        <v>5.5354489971164567</v>
      </c>
    </row>
    <row r="12" spans="1:11" x14ac:dyDescent="0.25">
      <c r="A12" t="s">
        <v>0</v>
      </c>
      <c r="C12" t="s">
        <v>8</v>
      </c>
      <c r="D12" t="s">
        <v>5</v>
      </c>
      <c r="E12" t="s">
        <v>20</v>
      </c>
    </row>
    <row r="13" spans="1:11" x14ac:dyDescent="0.25">
      <c r="A13">
        <f>CONVERT(4,"in","m")</f>
        <v>0.1016</v>
      </c>
      <c r="C13">
        <f>8*A15/A13</f>
        <v>61.274653090379694</v>
      </c>
      <c r="D13">
        <f>4^0.9*C13^0.9</f>
        <v>141.38611698831306</v>
      </c>
      <c r="E13" s="1">
        <f>CONVERT(4*D13*CONVERT(1000,"ft","m")/A13,"Pa","psi")</f>
        <v>246.07587065332353</v>
      </c>
    </row>
    <row r="14" spans="1:11" x14ac:dyDescent="0.25">
      <c r="A14" t="s">
        <v>14</v>
      </c>
    </row>
    <row r="15" spans="1:11" x14ac:dyDescent="0.25">
      <c r="A15">
        <f>CONVERT(100,"gal","m^3")/60*4/A13^2/PI()</f>
        <v>0.77818809424782209</v>
      </c>
    </row>
    <row r="17" spans="1:4" x14ac:dyDescent="0.25">
      <c r="A17" t="s">
        <v>16</v>
      </c>
      <c r="B17" t="s">
        <v>17</v>
      </c>
      <c r="C17" t="s">
        <v>18</v>
      </c>
      <c r="D17" t="s">
        <v>19</v>
      </c>
    </row>
    <row r="18" spans="1:4" x14ac:dyDescent="0.25">
      <c r="A18">
        <v>100</v>
      </c>
      <c r="B18">
        <f>CONVERT(1,"gal","m^3")*A18</f>
        <v>0.37854117839999996</v>
      </c>
      <c r="C18">
        <f>4*B18/((CONVERT(1,"in","m")*4)^2*PI())</f>
        <v>46.691285654869333</v>
      </c>
      <c r="D18">
        <f>C18/60</f>
        <v>0.7781880942478222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Anthony Riet</dc:creator>
  <cp:lastModifiedBy>Adriaan Anthony Riet</cp:lastModifiedBy>
  <dcterms:created xsi:type="dcterms:W3CDTF">2014-10-07T21:37:21Z</dcterms:created>
  <dcterms:modified xsi:type="dcterms:W3CDTF">2014-10-07T22:20:59Z</dcterms:modified>
</cp:coreProperties>
</file>