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roups\shelltubeuo2\"/>
    </mc:Choice>
  </mc:AlternateContent>
  <bookViews>
    <workbookView xWindow="0" yWindow="0" windowWidth="28800" windowHeight="14235"/>
  </bookViews>
  <sheets>
    <sheet name="Master Plan" sheetId="1" r:id="rId1"/>
    <sheet name="data" sheetId="3" r:id="rId2"/>
    <sheet name="NumberCrunch" sheetId="4" r:id="rId3"/>
    <sheet name="HeatVaporization" sheetId="2" r:id="rId4"/>
  </sheets>
  <definedNames>
    <definedName name="g">'Master Plan'!$J$13</definedName>
    <definedName name="L">'Master Plan'!$J$9</definedName>
    <definedName name="Ntube">'Master Plan'!$J$11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7" i="1" s="1"/>
  <c r="I15" i="1"/>
  <c r="I14" i="1"/>
  <c r="H5" i="1" l="1"/>
  <c r="G2" i="4"/>
  <c r="S2" i="4"/>
  <c r="R2" i="4" l="1"/>
  <c r="E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S11" i="2"/>
  <c r="R11" i="2"/>
  <c r="S10" i="2"/>
  <c r="R10" i="2"/>
  <c r="S9" i="2"/>
  <c r="R9" i="2"/>
  <c r="L5" i="1"/>
  <c r="S8" i="2"/>
  <c r="R8" i="2"/>
  <c r="S7" i="2"/>
  <c r="R7" i="2"/>
  <c r="S6" i="2"/>
  <c r="R6" i="2"/>
  <c r="J9" i="1"/>
  <c r="S5" i="2"/>
  <c r="R5" i="2"/>
  <c r="S4" i="2"/>
  <c r="R4" i="2"/>
  <c r="S3" i="2"/>
  <c r="R3" i="2"/>
  <c r="S2" i="2"/>
  <c r="R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N2" i="4" l="1"/>
  <c r="Y2" i="4"/>
  <c r="J3" i="1"/>
  <c r="E200" i="4"/>
  <c r="D200" i="4"/>
  <c r="C200" i="4"/>
  <c r="A200" i="4"/>
  <c r="B200" i="4" s="1"/>
  <c r="E199" i="4"/>
  <c r="D199" i="4"/>
  <c r="C199" i="4"/>
  <c r="A199" i="4"/>
  <c r="B199" i="4" s="1"/>
  <c r="E198" i="4"/>
  <c r="D198" i="4"/>
  <c r="C198" i="4"/>
  <c r="A198" i="4"/>
  <c r="B198" i="4" s="1"/>
  <c r="E197" i="4"/>
  <c r="D197" i="4"/>
  <c r="C197" i="4"/>
  <c r="A197" i="4"/>
  <c r="B197" i="4" s="1"/>
  <c r="E196" i="4"/>
  <c r="D196" i="4"/>
  <c r="C196" i="4"/>
  <c r="A196" i="4"/>
  <c r="B196" i="4" s="1"/>
  <c r="E195" i="4"/>
  <c r="D195" i="4"/>
  <c r="C195" i="4"/>
  <c r="A195" i="4"/>
  <c r="B195" i="4" s="1"/>
  <c r="E194" i="4"/>
  <c r="D194" i="4"/>
  <c r="C194" i="4"/>
  <c r="A194" i="4"/>
  <c r="B194" i="4" s="1"/>
  <c r="E193" i="4"/>
  <c r="D193" i="4"/>
  <c r="C193" i="4"/>
  <c r="A193" i="4"/>
  <c r="B193" i="4" s="1"/>
  <c r="E192" i="4"/>
  <c r="D192" i="4"/>
  <c r="C192" i="4"/>
  <c r="A192" i="4"/>
  <c r="B192" i="4" s="1"/>
  <c r="E191" i="4"/>
  <c r="D191" i="4"/>
  <c r="C191" i="4"/>
  <c r="A191" i="4"/>
  <c r="B191" i="4" s="1"/>
  <c r="E190" i="4"/>
  <c r="D190" i="4"/>
  <c r="C190" i="4"/>
  <c r="B190" i="4"/>
  <c r="A190" i="4"/>
  <c r="E189" i="4"/>
  <c r="D189" i="4"/>
  <c r="C189" i="4"/>
  <c r="L189" i="4" s="1"/>
  <c r="A189" i="4"/>
  <c r="B189" i="4" s="1"/>
  <c r="E188" i="4"/>
  <c r="D188" i="4"/>
  <c r="C188" i="4"/>
  <c r="L188" i="4" s="1"/>
  <c r="A188" i="4"/>
  <c r="B188" i="4" s="1"/>
  <c r="E187" i="4"/>
  <c r="D187" i="4"/>
  <c r="C187" i="4"/>
  <c r="L187" i="4" s="1"/>
  <c r="A187" i="4"/>
  <c r="B187" i="4" s="1"/>
  <c r="E186" i="4"/>
  <c r="D186" i="4"/>
  <c r="C186" i="4"/>
  <c r="L186" i="4" s="1"/>
  <c r="A186" i="4"/>
  <c r="B186" i="4" s="1"/>
  <c r="E185" i="4"/>
  <c r="D185" i="4"/>
  <c r="C185" i="4"/>
  <c r="L185" i="4" s="1"/>
  <c r="A185" i="4"/>
  <c r="B185" i="4" s="1"/>
  <c r="E184" i="4"/>
  <c r="D184" i="4"/>
  <c r="C184" i="4"/>
  <c r="L184" i="4" s="1"/>
  <c r="A184" i="4"/>
  <c r="B184" i="4" s="1"/>
  <c r="E183" i="4"/>
  <c r="D183" i="4"/>
  <c r="C183" i="4"/>
  <c r="L183" i="4" s="1"/>
  <c r="A183" i="4"/>
  <c r="B183" i="4" s="1"/>
  <c r="E182" i="4"/>
  <c r="D182" i="4"/>
  <c r="C182" i="4"/>
  <c r="L182" i="4" s="1"/>
  <c r="A182" i="4"/>
  <c r="B182" i="4" s="1"/>
  <c r="E181" i="4"/>
  <c r="D181" i="4"/>
  <c r="C181" i="4"/>
  <c r="A181" i="4"/>
  <c r="B181" i="4" s="1"/>
  <c r="E180" i="4"/>
  <c r="D180" i="4"/>
  <c r="C180" i="4"/>
  <c r="A180" i="4"/>
  <c r="B180" i="4" s="1"/>
  <c r="E179" i="4"/>
  <c r="D179" i="4"/>
  <c r="C179" i="4"/>
  <c r="A179" i="4"/>
  <c r="B179" i="4" s="1"/>
  <c r="E178" i="4"/>
  <c r="D178" i="4"/>
  <c r="C178" i="4"/>
  <c r="A178" i="4"/>
  <c r="B178" i="4" s="1"/>
  <c r="E177" i="4"/>
  <c r="D177" i="4"/>
  <c r="C177" i="4"/>
  <c r="A177" i="4"/>
  <c r="B177" i="4" s="1"/>
  <c r="E176" i="4"/>
  <c r="D176" i="4"/>
  <c r="C176" i="4"/>
  <c r="A176" i="4"/>
  <c r="B176" i="4" s="1"/>
  <c r="E175" i="4"/>
  <c r="D175" i="4"/>
  <c r="C175" i="4"/>
  <c r="A175" i="4"/>
  <c r="B175" i="4" s="1"/>
  <c r="E174" i="4"/>
  <c r="D174" i="4"/>
  <c r="C174" i="4"/>
  <c r="A174" i="4"/>
  <c r="B174" i="4" s="1"/>
  <c r="E173" i="4"/>
  <c r="D173" i="4"/>
  <c r="C173" i="4"/>
  <c r="A173" i="4"/>
  <c r="B173" i="4" s="1"/>
  <c r="E172" i="4"/>
  <c r="D172" i="4"/>
  <c r="C172" i="4"/>
  <c r="A172" i="4"/>
  <c r="B172" i="4" s="1"/>
  <c r="E171" i="4"/>
  <c r="D171" i="4"/>
  <c r="C171" i="4"/>
  <c r="A171" i="4"/>
  <c r="B171" i="4" s="1"/>
  <c r="E170" i="4"/>
  <c r="D170" i="4"/>
  <c r="C170" i="4"/>
  <c r="A170" i="4"/>
  <c r="B170" i="4" s="1"/>
  <c r="E169" i="4"/>
  <c r="D169" i="4"/>
  <c r="C169" i="4"/>
  <c r="A169" i="4"/>
  <c r="B169" i="4" s="1"/>
  <c r="E168" i="4"/>
  <c r="D168" i="4"/>
  <c r="C168" i="4"/>
  <c r="A168" i="4"/>
  <c r="B168" i="4" s="1"/>
  <c r="E167" i="4"/>
  <c r="D167" i="4"/>
  <c r="C167" i="4"/>
  <c r="A167" i="4"/>
  <c r="B167" i="4" s="1"/>
  <c r="E166" i="4"/>
  <c r="D166" i="4"/>
  <c r="C166" i="4"/>
  <c r="A166" i="4"/>
  <c r="B166" i="4" s="1"/>
  <c r="E165" i="4"/>
  <c r="D165" i="4"/>
  <c r="C165" i="4"/>
  <c r="A165" i="4"/>
  <c r="B165" i="4" s="1"/>
  <c r="E164" i="4"/>
  <c r="D164" i="4"/>
  <c r="C164" i="4"/>
  <c r="A164" i="4"/>
  <c r="B164" i="4" s="1"/>
  <c r="E163" i="4"/>
  <c r="D163" i="4"/>
  <c r="C163" i="4"/>
  <c r="A163" i="4"/>
  <c r="B163" i="4" s="1"/>
  <c r="E162" i="4"/>
  <c r="D162" i="4"/>
  <c r="C162" i="4"/>
  <c r="A162" i="4"/>
  <c r="B162" i="4" s="1"/>
  <c r="E161" i="4"/>
  <c r="D161" i="4"/>
  <c r="C161" i="4"/>
  <c r="A161" i="4"/>
  <c r="B161" i="4" s="1"/>
  <c r="E160" i="4"/>
  <c r="D160" i="4"/>
  <c r="C160" i="4"/>
  <c r="A160" i="4"/>
  <c r="B160" i="4" s="1"/>
  <c r="E159" i="4"/>
  <c r="D159" i="4"/>
  <c r="C159" i="4"/>
  <c r="A159" i="4"/>
  <c r="B159" i="4" s="1"/>
  <c r="E158" i="4"/>
  <c r="D158" i="4"/>
  <c r="C158" i="4"/>
  <c r="B158" i="4"/>
  <c r="A158" i="4"/>
  <c r="E157" i="4"/>
  <c r="D157" i="4"/>
  <c r="C157" i="4"/>
  <c r="L157" i="4" s="1"/>
  <c r="A157" i="4"/>
  <c r="B157" i="4" s="1"/>
  <c r="E156" i="4"/>
  <c r="D156" i="4"/>
  <c r="C156" i="4"/>
  <c r="L156" i="4" s="1"/>
  <c r="A156" i="4"/>
  <c r="B156" i="4" s="1"/>
  <c r="E155" i="4"/>
  <c r="D155" i="4"/>
  <c r="C155" i="4"/>
  <c r="L155" i="4" s="1"/>
  <c r="A155" i="4"/>
  <c r="B155" i="4" s="1"/>
  <c r="E154" i="4"/>
  <c r="D154" i="4"/>
  <c r="C154" i="4"/>
  <c r="L154" i="4" s="1"/>
  <c r="A154" i="4"/>
  <c r="B154" i="4" s="1"/>
  <c r="E153" i="4"/>
  <c r="D153" i="4"/>
  <c r="C153" i="4"/>
  <c r="A153" i="4"/>
  <c r="B153" i="4" s="1"/>
  <c r="E152" i="4"/>
  <c r="D152" i="4"/>
  <c r="C152" i="4"/>
  <c r="A152" i="4"/>
  <c r="B152" i="4" s="1"/>
  <c r="E151" i="4"/>
  <c r="D151" i="4"/>
  <c r="C151" i="4"/>
  <c r="A151" i="4"/>
  <c r="B151" i="4" s="1"/>
  <c r="E150" i="4"/>
  <c r="D150" i="4"/>
  <c r="C150" i="4"/>
  <c r="A150" i="4"/>
  <c r="B150" i="4" s="1"/>
  <c r="E149" i="4"/>
  <c r="D149" i="4"/>
  <c r="C149" i="4"/>
  <c r="A149" i="4"/>
  <c r="B149" i="4" s="1"/>
  <c r="E148" i="4"/>
  <c r="D148" i="4"/>
  <c r="C148" i="4"/>
  <c r="A148" i="4"/>
  <c r="B148" i="4" s="1"/>
  <c r="E147" i="4"/>
  <c r="D147" i="4"/>
  <c r="C147" i="4"/>
  <c r="A147" i="4"/>
  <c r="B147" i="4" s="1"/>
  <c r="E146" i="4"/>
  <c r="D146" i="4"/>
  <c r="C146" i="4"/>
  <c r="A146" i="4"/>
  <c r="B146" i="4" s="1"/>
  <c r="E145" i="4"/>
  <c r="D145" i="4"/>
  <c r="C145" i="4"/>
  <c r="A145" i="4"/>
  <c r="B145" i="4" s="1"/>
  <c r="E144" i="4"/>
  <c r="D144" i="4"/>
  <c r="C144" i="4"/>
  <c r="A144" i="4"/>
  <c r="B144" i="4" s="1"/>
  <c r="E143" i="4"/>
  <c r="D143" i="4"/>
  <c r="C143" i="4"/>
  <c r="A143" i="4"/>
  <c r="B143" i="4" s="1"/>
  <c r="E142" i="4"/>
  <c r="D142" i="4"/>
  <c r="C142" i="4"/>
  <c r="A142" i="4"/>
  <c r="B142" i="4" s="1"/>
  <c r="E141" i="4"/>
  <c r="D141" i="4"/>
  <c r="C141" i="4"/>
  <c r="A141" i="4"/>
  <c r="B141" i="4" s="1"/>
  <c r="E140" i="4"/>
  <c r="D140" i="4"/>
  <c r="C140" i="4"/>
  <c r="A140" i="4"/>
  <c r="B140" i="4" s="1"/>
  <c r="E139" i="4"/>
  <c r="D139" i="4"/>
  <c r="C139" i="4"/>
  <c r="A139" i="4"/>
  <c r="B139" i="4" s="1"/>
  <c r="E138" i="4"/>
  <c r="D138" i="4"/>
  <c r="C138" i="4"/>
  <c r="A138" i="4"/>
  <c r="B138" i="4" s="1"/>
  <c r="E137" i="4"/>
  <c r="D137" i="4"/>
  <c r="C137" i="4"/>
  <c r="A137" i="4"/>
  <c r="B137" i="4" s="1"/>
  <c r="E136" i="4"/>
  <c r="D136" i="4"/>
  <c r="C136" i="4"/>
  <c r="A136" i="4"/>
  <c r="B136" i="4" s="1"/>
  <c r="E135" i="4"/>
  <c r="D135" i="4"/>
  <c r="C135" i="4"/>
  <c r="A135" i="4"/>
  <c r="B135" i="4" s="1"/>
  <c r="E134" i="4"/>
  <c r="D134" i="4"/>
  <c r="C134" i="4"/>
  <c r="A134" i="4"/>
  <c r="B134" i="4" s="1"/>
  <c r="E133" i="4"/>
  <c r="D133" i="4"/>
  <c r="C133" i="4"/>
  <c r="A133" i="4"/>
  <c r="B133" i="4" s="1"/>
  <c r="E132" i="4"/>
  <c r="D132" i="4"/>
  <c r="C132" i="4"/>
  <c r="A132" i="4"/>
  <c r="B132" i="4" s="1"/>
  <c r="E131" i="4"/>
  <c r="D131" i="4"/>
  <c r="C131" i="4"/>
  <c r="A131" i="4"/>
  <c r="B131" i="4" s="1"/>
  <c r="E130" i="4"/>
  <c r="D130" i="4"/>
  <c r="C130" i="4"/>
  <c r="B130" i="4"/>
  <c r="A130" i="4"/>
  <c r="E129" i="4"/>
  <c r="D129" i="4"/>
  <c r="C129" i="4"/>
  <c r="L129" i="4" s="1"/>
  <c r="A129" i="4"/>
  <c r="B129" i="4" s="1"/>
  <c r="E128" i="4"/>
  <c r="D128" i="4"/>
  <c r="C128" i="4"/>
  <c r="L128" i="4" s="1"/>
  <c r="A128" i="4"/>
  <c r="B128" i="4" s="1"/>
  <c r="E127" i="4"/>
  <c r="D127" i="4"/>
  <c r="C127" i="4"/>
  <c r="L127" i="4" s="1"/>
  <c r="A127" i="4"/>
  <c r="B127" i="4" s="1"/>
  <c r="E126" i="4"/>
  <c r="D126" i="4"/>
  <c r="C126" i="4"/>
  <c r="L126" i="4" s="1"/>
  <c r="A126" i="4"/>
  <c r="B126" i="4" s="1"/>
  <c r="E125" i="4"/>
  <c r="D125" i="4"/>
  <c r="C125" i="4"/>
  <c r="L125" i="4" s="1"/>
  <c r="A125" i="4"/>
  <c r="B125" i="4" s="1"/>
  <c r="E124" i="4"/>
  <c r="D124" i="4"/>
  <c r="C124" i="4"/>
  <c r="L124" i="4" s="1"/>
  <c r="A124" i="4"/>
  <c r="B124" i="4" s="1"/>
  <c r="E123" i="4"/>
  <c r="D123" i="4"/>
  <c r="C123" i="4"/>
  <c r="L123" i="4" s="1"/>
  <c r="A123" i="4"/>
  <c r="B123" i="4" s="1"/>
  <c r="E122" i="4"/>
  <c r="D122" i="4"/>
  <c r="C122" i="4"/>
  <c r="L122" i="4" s="1"/>
  <c r="A122" i="4"/>
  <c r="B122" i="4" s="1"/>
  <c r="E121" i="4"/>
  <c r="D121" i="4"/>
  <c r="C121" i="4"/>
  <c r="A121" i="4"/>
  <c r="B121" i="4" s="1"/>
  <c r="E120" i="4"/>
  <c r="D120" i="4"/>
  <c r="C120" i="4"/>
  <c r="A120" i="4"/>
  <c r="B120" i="4" s="1"/>
  <c r="E119" i="4"/>
  <c r="D119" i="4"/>
  <c r="C119" i="4"/>
  <c r="A119" i="4"/>
  <c r="B119" i="4" s="1"/>
  <c r="E118" i="4"/>
  <c r="D118" i="4"/>
  <c r="C118" i="4"/>
  <c r="A118" i="4"/>
  <c r="B118" i="4" s="1"/>
  <c r="E117" i="4"/>
  <c r="D117" i="4"/>
  <c r="C117" i="4"/>
  <c r="A117" i="4"/>
  <c r="B117" i="4" s="1"/>
  <c r="E116" i="4"/>
  <c r="D116" i="4"/>
  <c r="C116" i="4"/>
  <c r="A116" i="4"/>
  <c r="B116" i="4" s="1"/>
  <c r="E115" i="4"/>
  <c r="D115" i="4"/>
  <c r="C115" i="4"/>
  <c r="A115" i="4"/>
  <c r="B115" i="4" s="1"/>
  <c r="E114" i="4"/>
  <c r="D114" i="4"/>
  <c r="C114" i="4"/>
  <c r="A114" i="4"/>
  <c r="B114" i="4" s="1"/>
  <c r="E113" i="4"/>
  <c r="D113" i="4"/>
  <c r="C113" i="4"/>
  <c r="A113" i="4"/>
  <c r="B113" i="4" s="1"/>
  <c r="E112" i="4"/>
  <c r="D112" i="4"/>
  <c r="C112" i="4"/>
  <c r="A112" i="4"/>
  <c r="B112" i="4" s="1"/>
  <c r="E111" i="4"/>
  <c r="D111" i="4"/>
  <c r="C111" i="4"/>
  <c r="A111" i="4"/>
  <c r="B111" i="4" s="1"/>
  <c r="E110" i="4"/>
  <c r="D110" i="4"/>
  <c r="C110" i="4"/>
  <c r="A110" i="4"/>
  <c r="B110" i="4" s="1"/>
  <c r="E109" i="4"/>
  <c r="D109" i="4"/>
  <c r="C109" i="4"/>
  <c r="A109" i="4"/>
  <c r="B109" i="4" s="1"/>
  <c r="E108" i="4"/>
  <c r="D108" i="4"/>
  <c r="C108" i="4"/>
  <c r="A108" i="4"/>
  <c r="B108" i="4" s="1"/>
  <c r="E107" i="4"/>
  <c r="D107" i="4"/>
  <c r="C107" i="4"/>
  <c r="A107" i="4"/>
  <c r="B107" i="4" s="1"/>
  <c r="E106" i="4"/>
  <c r="D106" i="4"/>
  <c r="C106" i="4"/>
  <c r="A106" i="4"/>
  <c r="B106" i="4" s="1"/>
  <c r="E105" i="4"/>
  <c r="D105" i="4"/>
  <c r="C105" i="4"/>
  <c r="A105" i="4"/>
  <c r="B105" i="4" s="1"/>
  <c r="E104" i="4"/>
  <c r="D104" i="4"/>
  <c r="C104" i="4"/>
  <c r="A104" i="4"/>
  <c r="B104" i="4" s="1"/>
  <c r="E103" i="4"/>
  <c r="D103" i="4"/>
  <c r="C103" i="4"/>
  <c r="A103" i="4"/>
  <c r="B103" i="4" s="1"/>
  <c r="E102" i="4"/>
  <c r="D102" i="4"/>
  <c r="C102" i="4"/>
  <c r="A102" i="4"/>
  <c r="B102" i="4" s="1"/>
  <c r="E101" i="4"/>
  <c r="D101" i="4"/>
  <c r="C101" i="4"/>
  <c r="A101" i="4"/>
  <c r="B101" i="4" s="1"/>
  <c r="E100" i="4"/>
  <c r="D100" i="4"/>
  <c r="C100" i="4"/>
  <c r="A100" i="4"/>
  <c r="B100" i="4" s="1"/>
  <c r="E99" i="4"/>
  <c r="D99" i="4"/>
  <c r="C99" i="4"/>
  <c r="A99" i="4"/>
  <c r="B99" i="4" s="1"/>
  <c r="E98" i="4"/>
  <c r="D98" i="4"/>
  <c r="C98" i="4"/>
  <c r="B98" i="4"/>
  <c r="A98" i="4"/>
  <c r="E97" i="4"/>
  <c r="D97" i="4"/>
  <c r="C97" i="4"/>
  <c r="L97" i="4" s="1"/>
  <c r="A97" i="4"/>
  <c r="B97" i="4" s="1"/>
  <c r="E96" i="4"/>
  <c r="D96" i="4"/>
  <c r="C96" i="4"/>
  <c r="L96" i="4" s="1"/>
  <c r="A96" i="4"/>
  <c r="B96" i="4" s="1"/>
  <c r="E95" i="4"/>
  <c r="D95" i="4"/>
  <c r="C95" i="4"/>
  <c r="L95" i="4" s="1"/>
  <c r="A95" i="4"/>
  <c r="B95" i="4" s="1"/>
  <c r="E94" i="4"/>
  <c r="D94" i="4"/>
  <c r="C94" i="4"/>
  <c r="L94" i="4" s="1"/>
  <c r="A94" i="4"/>
  <c r="B94" i="4" s="1"/>
  <c r="E93" i="4"/>
  <c r="D93" i="4"/>
  <c r="C93" i="4"/>
  <c r="L93" i="4" s="1"/>
  <c r="A93" i="4"/>
  <c r="B93" i="4" s="1"/>
  <c r="E92" i="4"/>
  <c r="D92" i="4"/>
  <c r="C92" i="4"/>
  <c r="L92" i="4" s="1"/>
  <c r="A92" i="4"/>
  <c r="B92" i="4" s="1"/>
  <c r="E91" i="4"/>
  <c r="D91" i="4"/>
  <c r="C91" i="4"/>
  <c r="L91" i="4" s="1"/>
  <c r="A91" i="4"/>
  <c r="B91" i="4" s="1"/>
  <c r="E90" i="4"/>
  <c r="D90" i="4"/>
  <c r="C90" i="4"/>
  <c r="L90" i="4" s="1"/>
  <c r="A90" i="4"/>
  <c r="B90" i="4" s="1"/>
  <c r="E89" i="4"/>
  <c r="D89" i="4"/>
  <c r="C89" i="4"/>
  <c r="A89" i="4"/>
  <c r="B89" i="4" s="1"/>
  <c r="E88" i="4"/>
  <c r="D88" i="4"/>
  <c r="C88" i="4"/>
  <c r="A88" i="4"/>
  <c r="B88" i="4" s="1"/>
  <c r="E87" i="4"/>
  <c r="D87" i="4"/>
  <c r="C87" i="4"/>
  <c r="A87" i="4"/>
  <c r="B87" i="4" s="1"/>
  <c r="E86" i="4"/>
  <c r="D86" i="4"/>
  <c r="C86" i="4"/>
  <c r="A86" i="4"/>
  <c r="B86" i="4" s="1"/>
  <c r="E85" i="4"/>
  <c r="D85" i="4"/>
  <c r="C85" i="4"/>
  <c r="A85" i="4"/>
  <c r="B85" i="4" s="1"/>
  <c r="E84" i="4"/>
  <c r="D84" i="4"/>
  <c r="C84" i="4"/>
  <c r="A84" i="4"/>
  <c r="B84" i="4" s="1"/>
  <c r="E83" i="4"/>
  <c r="D83" i="4"/>
  <c r="C83" i="4"/>
  <c r="A83" i="4"/>
  <c r="B83" i="4" s="1"/>
  <c r="E82" i="4"/>
  <c r="D82" i="4"/>
  <c r="C82" i="4"/>
  <c r="A82" i="4"/>
  <c r="B82" i="4" s="1"/>
  <c r="E81" i="4"/>
  <c r="D81" i="4"/>
  <c r="C81" i="4"/>
  <c r="A81" i="4"/>
  <c r="B81" i="4" s="1"/>
  <c r="E80" i="4"/>
  <c r="D80" i="4"/>
  <c r="C80" i="4"/>
  <c r="A80" i="4"/>
  <c r="B80" i="4" s="1"/>
  <c r="E79" i="4"/>
  <c r="D79" i="4"/>
  <c r="C79" i="4"/>
  <c r="A79" i="4"/>
  <c r="B79" i="4" s="1"/>
  <c r="E78" i="4"/>
  <c r="D78" i="4"/>
  <c r="C78" i="4"/>
  <c r="A78" i="4"/>
  <c r="B78" i="4" s="1"/>
  <c r="E77" i="4"/>
  <c r="D77" i="4"/>
  <c r="C77" i="4"/>
  <c r="A77" i="4"/>
  <c r="B77" i="4" s="1"/>
  <c r="E76" i="4"/>
  <c r="D76" i="4"/>
  <c r="C76" i="4"/>
  <c r="A76" i="4"/>
  <c r="B76" i="4" s="1"/>
  <c r="E75" i="4"/>
  <c r="D75" i="4"/>
  <c r="C75" i="4"/>
  <c r="A75" i="4"/>
  <c r="B75" i="4" s="1"/>
  <c r="E74" i="4"/>
  <c r="D74" i="4"/>
  <c r="C74" i="4"/>
  <c r="A74" i="4"/>
  <c r="B74" i="4" s="1"/>
  <c r="E73" i="4"/>
  <c r="D73" i="4"/>
  <c r="C73" i="4"/>
  <c r="A73" i="4"/>
  <c r="B73" i="4" s="1"/>
  <c r="E72" i="4"/>
  <c r="D72" i="4"/>
  <c r="C72" i="4"/>
  <c r="A72" i="4"/>
  <c r="B72" i="4" s="1"/>
  <c r="E71" i="4"/>
  <c r="D71" i="4"/>
  <c r="C71" i="4"/>
  <c r="A71" i="4"/>
  <c r="B71" i="4" s="1"/>
  <c r="E70" i="4"/>
  <c r="D70" i="4"/>
  <c r="C70" i="4"/>
  <c r="A70" i="4"/>
  <c r="B70" i="4" s="1"/>
  <c r="E69" i="4"/>
  <c r="D69" i="4"/>
  <c r="C69" i="4"/>
  <c r="A69" i="4"/>
  <c r="B69" i="4" s="1"/>
  <c r="E68" i="4"/>
  <c r="D68" i="4"/>
  <c r="C68" i="4"/>
  <c r="A68" i="4"/>
  <c r="B68" i="4" s="1"/>
  <c r="E67" i="4"/>
  <c r="D67" i="4"/>
  <c r="C67" i="4"/>
  <c r="A67" i="4"/>
  <c r="B67" i="4" s="1"/>
  <c r="E66" i="4"/>
  <c r="D66" i="4"/>
  <c r="C66" i="4"/>
  <c r="B66" i="4"/>
  <c r="A66" i="4"/>
  <c r="E65" i="4"/>
  <c r="D65" i="4"/>
  <c r="C65" i="4"/>
  <c r="L65" i="4" s="1"/>
  <c r="A65" i="4"/>
  <c r="B65" i="4" s="1"/>
  <c r="E64" i="4"/>
  <c r="D64" i="4"/>
  <c r="C64" i="4"/>
  <c r="L64" i="4" s="1"/>
  <c r="A64" i="4"/>
  <c r="B64" i="4" s="1"/>
  <c r="E63" i="4"/>
  <c r="D63" i="4"/>
  <c r="C63" i="4"/>
  <c r="L63" i="4" s="1"/>
  <c r="A63" i="4"/>
  <c r="B63" i="4" s="1"/>
  <c r="E62" i="4"/>
  <c r="D62" i="4"/>
  <c r="C62" i="4"/>
  <c r="L62" i="4" s="1"/>
  <c r="A62" i="4"/>
  <c r="B62" i="4" s="1"/>
  <c r="E61" i="4"/>
  <c r="D61" i="4"/>
  <c r="C61" i="4"/>
  <c r="L61" i="4" s="1"/>
  <c r="A61" i="4"/>
  <c r="B61" i="4" s="1"/>
  <c r="E60" i="4"/>
  <c r="D60" i="4"/>
  <c r="C60" i="4"/>
  <c r="L60" i="4" s="1"/>
  <c r="A60" i="4"/>
  <c r="B60" i="4" s="1"/>
  <c r="E59" i="4"/>
  <c r="D59" i="4"/>
  <c r="C59" i="4"/>
  <c r="L59" i="4" s="1"/>
  <c r="A59" i="4"/>
  <c r="B59" i="4" s="1"/>
  <c r="E58" i="4"/>
  <c r="D58" i="4"/>
  <c r="C58" i="4"/>
  <c r="L58" i="4" s="1"/>
  <c r="A58" i="4"/>
  <c r="B58" i="4" s="1"/>
  <c r="E57" i="4"/>
  <c r="D57" i="4"/>
  <c r="C57" i="4"/>
  <c r="A57" i="4"/>
  <c r="B57" i="4" s="1"/>
  <c r="E56" i="4"/>
  <c r="D56" i="4"/>
  <c r="C56" i="4"/>
  <c r="A56" i="4"/>
  <c r="B56" i="4" s="1"/>
  <c r="E55" i="4"/>
  <c r="D55" i="4"/>
  <c r="C55" i="4"/>
  <c r="A55" i="4"/>
  <c r="B55" i="4" s="1"/>
  <c r="E54" i="4"/>
  <c r="D54" i="4"/>
  <c r="C54" i="4"/>
  <c r="A54" i="4"/>
  <c r="B54" i="4" s="1"/>
  <c r="E53" i="4"/>
  <c r="D53" i="4"/>
  <c r="C53" i="4"/>
  <c r="A53" i="4"/>
  <c r="B53" i="4" s="1"/>
  <c r="E52" i="4"/>
  <c r="D52" i="4"/>
  <c r="C52" i="4"/>
  <c r="A52" i="4"/>
  <c r="B52" i="4" s="1"/>
  <c r="E51" i="4"/>
  <c r="D51" i="4"/>
  <c r="C51" i="4"/>
  <c r="A51" i="4"/>
  <c r="B51" i="4" s="1"/>
  <c r="E50" i="4"/>
  <c r="D50" i="4"/>
  <c r="C50" i="4"/>
  <c r="A50" i="4"/>
  <c r="B50" i="4" s="1"/>
  <c r="E49" i="4"/>
  <c r="D49" i="4"/>
  <c r="C49" i="4"/>
  <c r="A49" i="4"/>
  <c r="B49" i="4" s="1"/>
  <c r="E48" i="4"/>
  <c r="D48" i="4"/>
  <c r="C48" i="4"/>
  <c r="A48" i="4"/>
  <c r="B48" i="4" s="1"/>
  <c r="E47" i="4"/>
  <c r="D47" i="4"/>
  <c r="C47" i="4"/>
  <c r="A47" i="4"/>
  <c r="B47" i="4" s="1"/>
  <c r="E46" i="4"/>
  <c r="D46" i="4"/>
  <c r="C46" i="4"/>
  <c r="A46" i="4"/>
  <c r="B46" i="4" s="1"/>
  <c r="E45" i="4"/>
  <c r="D45" i="4"/>
  <c r="C45" i="4"/>
  <c r="A45" i="4"/>
  <c r="B45" i="4" s="1"/>
  <c r="E44" i="4"/>
  <c r="D44" i="4"/>
  <c r="C44" i="4"/>
  <c r="A44" i="4"/>
  <c r="B44" i="4" s="1"/>
  <c r="E43" i="4"/>
  <c r="D43" i="4"/>
  <c r="C43" i="4"/>
  <c r="A43" i="4"/>
  <c r="B43" i="4" s="1"/>
  <c r="E42" i="4"/>
  <c r="D42" i="4"/>
  <c r="C42" i="4"/>
  <c r="A42" i="4"/>
  <c r="B42" i="4" s="1"/>
  <c r="E41" i="4"/>
  <c r="D41" i="4"/>
  <c r="C41" i="4"/>
  <c r="A41" i="4"/>
  <c r="B41" i="4" s="1"/>
  <c r="E40" i="4"/>
  <c r="D40" i="4"/>
  <c r="C40" i="4"/>
  <c r="A40" i="4"/>
  <c r="B40" i="4" s="1"/>
  <c r="E39" i="4"/>
  <c r="D39" i="4"/>
  <c r="C39" i="4"/>
  <c r="A39" i="4"/>
  <c r="B39" i="4" s="1"/>
  <c r="E38" i="4"/>
  <c r="D38" i="4"/>
  <c r="C38" i="4"/>
  <c r="A38" i="4"/>
  <c r="B38" i="4" s="1"/>
  <c r="E37" i="4"/>
  <c r="D37" i="4"/>
  <c r="C37" i="4"/>
  <c r="A37" i="4"/>
  <c r="B37" i="4" s="1"/>
  <c r="E36" i="4"/>
  <c r="D36" i="4"/>
  <c r="C36" i="4"/>
  <c r="A36" i="4"/>
  <c r="B36" i="4" s="1"/>
  <c r="E35" i="4"/>
  <c r="D35" i="4"/>
  <c r="C35" i="4"/>
  <c r="A35" i="4"/>
  <c r="B35" i="4" s="1"/>
  <c r="E34" i="4"/>
  <c r="D34" i="4"/>
  <c r="C34" i="4"/>
  <c r="B34" i="4"/>
  <c r="A34" i="4"/>
  <c r="E33" i="4"/>
  <c r="D33" i="4"/>
  <c r="C33" i="4"/>
  <c r="L33" i="4" s="1"/>
  <c r="A33" i="4"/>
  <c r="B33" i="4" s="1"/>
  <c r="E32" i="4"/>
  <c r="D32" i="4"/>
  <c r="C32" i="4"/>
  <c r="L32" i="4" s="1"/>
  <c r="A32" i="4"/>
  <c r="B32" i="4" s="1"/>
  <c r="E31" i="4"/>
  <c r="D31" i="4"/>
  <c r="C31" i="4"/>
  <c r="L31" i="4" s="1"/>
  <c r="A31" i="4"/>
  <c r="B31" i="4" s="1"/>
  <c r="E30" i="4"/>
  <c r="D30" i="4"/>
  <c r="C30" i="4"/>
  <c r="L30" i="4" s="1"/>
  <c r="A30" i="4"/>
  <c r="B30" i="4" s="1"/>
  <c r="E29" i="4"/>
  <c r="D29" i="4"/>
  <c r="C29" i="4"/>
  <c r="L29" i="4" s="1"/>
  <c r="A29" i="4"/>
  <c r="B29" i="4" s="1"/>
  <c r="E28" i="4"/>
  <c r="D28" i="4"/>
  <c r="C28" i="4"/>
  <c r="L28" i="4" s="1"/>
  <c r="A28" i="4"/>
  <c r="B28" i="4" s="1"/>
  <c r="E27" i="4"/>
  <c r="D27" i="4"/>
  <c r="C27" i="4"/>
  <c r="L27" i="4" s="1"/>
  <c r="A27" i="4"/>
  <c r="B27" i="4" s="1"/>
  <c r="E26" i="4"/>
  <c r="D26" i="4"/>
  <c r="C26" i="4"/>
  <c r="L26" i="4" s="1"/>
  <c r="A26" i="4"/>
  <c r="B26" i="4" s="1"/>
  <c r="E25" i="4"/>
  <c r="D25" i="4"/>
  <c r="C25" i="4"/>
  <c r="A25" i="4"/>
  <c r="B25" i="4" s="1"/>
  <c r="E24" i="4"/>
  <c r="D24" i="4"/>
  <c r="C24" i="4"/>
  <c r="A24" i="4"/>
  <c r="B24" i="4" s="1"/>
  <c r="E23" i="4"/>
  <c r="D23" i="4"/>
  <c r="C23" i="4"/>
  <c r="A23" i="4"/>
  <c r="B23" i="4" s="1"/>
  <c r="E22" i="4"/>
  <c r="D22" i="4"/>
  <c r="C22" i="4"/>
  <c r="A22" i="4"/>
  <c r="B22" i="4" s="1"/>
  <c r="E21" i="4"/>
  <c r="D21" i="4"/>
  <c r="C21" i="4"/>
  <c r="A21" i="4"/>
  <c r="B21" i="4" s="1"/>
  <c r="E20" i="4"/>
  <c r="D20" i="4"/>
  <c r="C20" i="4"/>
  <c r="A20" i="4"/>
  <c r="B20" i="4" s="1"/>
  <c r="E19" i="4"/>
  <c r="D19" i="4"/>
  <c r="C19" i="4"/>
  <c r="A19" i="4"/>
  <c r="B19" i="4" s="1"/>
  <c r="E18" i="4"/>
  <c r="D18" i="4"/>
  <c r="C18" i="4"/>
  <c r="A18" i="4"/>
  <c r="B18" i="4" s="1"/>
  <c r="E17" i="4"/>
  <c r="D17" i="4"/>
  <c r="C17" i="4"/>
  <c r="A17" i="4"/>
  <c r="B17" i="4" s="1"/>
  <c r="E16" i="4"/>
  <c r="D16" i="4"/>
  <c r="C16" i="4"/>
  <c r="A16" i="4"/>
  <c r="B16" i="4" s="1"/>
  <c r="E15" i="4"/>
  <c r="D15" i="4"/>
  <c r="C15" i="4"/>
  <c r="A15" i="4"/>
  <c r="B15" i="4" s="1"/>
  <c r="E14" i="4"/>
  <c r="D14" i="4"/>
  <c r="C14" i="4"/>
  <c r="A14" i="4"/>
  <c r="B14" i="4" s="1"/>
  <c r="E13" i="4"/>
  <c r="D13" i="4"/>
  <c r="C13" i="4"/>
  <c r="A13" i="4"/>
  <c r="B13" i="4" s="1"/>
  <c r="E12" i="4"/>
  <c r="D12" i="4"/>
  <c r="C12" i="4"/>
  <c r="A12" i="4"/>
  <c r="B12" i="4" s="1"/>
  <c r="E11" i="4"/>
  <c r="D11" i="4"/>
  <c r="C11" i="4"/>
  <c r="A11" i="4"/>
  <c r="B11" i="4" s="1"/>
  <c r="E10" i="4"/>
  <c r="D10" i="4"/>
  <c r="C10" i="4"/>
  <c r="A10" i="4"/>
  <c r="B10" i="4" s="1"/>
  <c r="E9" i="4"/>
  <c r="D9" i="4"/>
  <c r="C9" i="4"/>
  <c r="A9" i="4"/>
  <c r="B9" i="4" s="1"/>
  <c r="E8" i="4"/>
  <c r="D8" i="4"/>
  <c r="C8" i="4"/>
  <c r="A8" i="4"/>
  <c r="B8" i="4" s="1"/>
  <c r="E7" i="4"/>
  <c r="D7" i="4"/>
  <c r="C7" i="4"/>
  <c r="A7" i="4"/>
  <c r="B7" i="4" s="1"/>
  <c r="E6" i="4"/>
  <c r="D6" i="4"/>
  <c r="C6" i="4"/>
  <c r="A6" i="4"/>
  <c r="B6" i="4" s="1"/>
  <c r="E5" i="4"/>
  <c r="D5" i="4"/>
  <c r="C5" i="4"/>
  <c r="A5" i="4"/>
  <c r="B5" i="4" s="1"/>
  <c r="E4" i="4"/>
  <c r="D4" i="4"/>
  <c r="C4" i="4"/>
  <c r="A4" i="4"/>
  <c r="B4" i="4" s="1"/>
  <c r="E3" i="4"/>
  <c r="D3" i="4"/>
  <c r="C3" i="4"/>
  <c r="A3" i="4"/>
  <c r="B3" i="4" s="1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" i="4"/>
  <c r="C2" i="4"/>
  <c r="A2" i="4"/>
  <c r="B2" i="4" s="1"/>
  <c r="M146" i="4" l="1"/>
  <c r="K146" i="4"/>
  <c r="M50" i="4"/>
  <c r="K50" i="4"/>
  <c r="M174" i="4"/>
  <c r="K174" i="4"/>
  <c r="M18" i="4"/>
  <c r="K18" i="4"/>
  <c r="M82" i="4"/>
  <c r="K82" i="4"/>
  <c r="M114" i="4"/>
  <c r="K114" i="4"/>
  <c r="M34" i="4"/>
  <c r="K34" i="4"/>
  <c r="M37" i="4"/>
  <c r="K37" i="4"/>
  <c r="M40" i="4"/>
  <c r="K40" i="4"/>
  <c r="M43" i="4"/>
  <c r="K43" i="4"/>
  <c r="M46" i="4"/>
  <c r="K46" i="4"/>
  <c r="M49" i="4"/>
  <c r="K49" i="4"/>
  <c r="M100" i="4"/>
  <c r="K100" i="4"/>
  <c r="M102" i="4"/>
  <c r="K102" i="4"/>
  <c r="M105" i="4"/>
  <c r="K105" i="4"/>
  <c r="M108" i="4"/>
  <c r="K108" i="4"/>
  <c r="M111" i="4"/>
  <c r="K111" i="4"/>
  <c r="K160" i="4"/>
  <c r="M160" i="4"/>
  <c r="M163" i="4"/>
  <c r="K163" i="4"/>
  <c r="M165" i="4"/>
  <c r="K165" i="4"/>
  <c r="M167" i="4"/>
  <c r="K167" i="4"/>
  <c r="K169" i="4"/>
  <c r="M169" i="4"/>
  <c r="M171" i="4"/>
  <c r="K171" i="4"/>
  <c r="K172" i="4"/>
  <c r="M172" i="4"/>
  <c r="M173" i="4"/>
  <c r="K173" i="4"/>
  <c r="M2" i="4"/>
  <c r="K2" i="4"/>
  <c r="L42" i="4"/>
  <c r="P42" i="4" s="1"/>
  <c r="L43" i="4"/>
  <c r="P43" i="4" s="1"/>
  <c r="L44" i="4"/>
  <c r="P44" i="4" s="1"/>
  <c r="L45" i="4"/>
  <c r="P45" i="4" s="1"/>
  <c r="L46" i="4"/>
  <c r="P46" i="4" s="1"/>
  <c r="L47" i="4"/>
  <c r="P47" i="4" s="1"/>
  <c r="L48" i="4"/>
  <c r="P48" i="4" s="1"/>
  <c r="L49" i="4"/>
  <c r="P49" i="4" s="1"/>
  <c r="M51" i="4"/>
  <c r="K51" i="4"/>
  <c r="M52" i="4"/>
  <c r="K52" i="4"/>
  <c r="M53" i="4"/>
  <c r="K53" i="4"/>
  <c r="M54" i="4"/>
  <c r="K54" i="4"/>
  <c r="M55" i="4"/>
  <c r="K55" i="4"/>
  <c r="M56" i="4"/>
  <c r="K56" i="4"/>
  <c r="M57" i="4"/>
  <c r="K57" i="4"/>
  <c r="M58" i="4"/>
  <c r="K58" i="4"/>
  <c r="M59" i="4"/>
  <c r="K59" i="4"/>
  <c r="M60" i="4"/>
  <c r="K60" i="4"/>
  <c r="M61" i="4"/>
  <c r="K61" i="4"/>
  <c r="M62" i="4"/>
  <c r="K62" i="4"/>
  <c r="M63" i="4"/>
  <c r="K63" i="4"/>
  <c r="M64" i="4"/>
  <c r="K64" i="4"/>
  <c r="K65" i="4"/>
  <c r="M65" i="4"/>
  <c r="L106" i="4"/>
  <c r="P106" i="4" s="1"/>
  <c r="L107" i="4"/>
  <c r="P107" i="4" s="1"/>
  <c r="L108" i="4"/>
  <c r="P108" i="4" s="1"/>
  <c r="L109" i="4"/>
  <c r="P109" i="4" s="1"/>
  <c r="L110" i="4"/>
  <c r="P110" i="4" s="1"/>
  <c r="L111" i="4"/>
  <c r="P111" i="4" s="1"/>
  <c r="L112" i="4"/>
  <c r="P112" i="4" s="1"/>
  <c r="L113" i="4"/>
  <c r="P113" i="4" s="1"/>
  <c r="M115" i="4"/>
  <c r="K115" i="4"/>
  <c r="M116" i="4"/>
  <c r="K116" i="4"/>
  <c r="M117" i="4"/>
  <c r="K117" i="4"/>
  <c r="M118" i="4"/>
  <c r="K118" i="4"/>
  <c r="M119" i="4"/>
  <c r="K119" i="4"/>
  <c r="M120" i="4"/>
  <c r="K120" i="4"/>
  <c r="M121" i="4"/>
  <c r="K121" i="4"/>
  <c r="M122" i="4"/>
  <c r="K122" i="4"/>
  <c r="M123" i="4"/>
  <c r="K123" i="4"/>
  <c r="M124" i="4"/>
  <c r="K124" i="4"/>
  <c r="M125" i="4"/>
  <c r="K125" i="4"/>
  <c r="M126" i="4"/>
  <c r="K126" i="4"/>
  <c r="M127" i="4"/>
  <c r="K127" i="4"/>
  <c r="M128" i="4"/>
  <c r="K128" i="4"/>
  <c r="K129" i="4"/>
  <c r="M129" i="4"/>
  <c r="L166" i="4"/>
  <c r="P166" i="4" s="1"/>
  <c r="L167" i="4"/>
  <c r="P167" i="4" s="1"/>
  <c r="L168" i="4"/>
  <c r="P168" i="4" s="1"/>
  <c r="L169" i="4"/>
  <c r="P169" i="4" s="1"/>
  <c r="L170" i="4"/>
  <c r="P170" i="4" s="1"/>
  <c r="L171" i="4"/>
  <c r="P171" i="4" s="1"/>
  <c r="L172" i="4"/>
  <c r="P172" i="4" s="1"/>
  <c r="L173" i="4"/>
  <c r="P173" i="4" s="1"/>
  <c r="M175" i="4"/>
  <c r="K175" i="4"/>
  <c r="K176" i="4"/>
  <c r="M176" i="4"/>
  <c r="M177" i="4"/>
  <c r="K177" i="4"/>
  <c r="M178" i="4"/>
  <c r="K178" i="4"/>
  <c r="M179" i="4"/>
  <c r="K179" i="4"/>
  <c r="K180" i="4"/>
  <c r="M180" i="4"/>
  <c r="M181" i="4"/>
  <c r="K181" i="4"/>
  <c r="M182" i="4"/>
  <c r="K182" i="4"/>
  <c r="M183" i="4"/>
  <c r="K183" i="4"/>
  <c r="K184" i="4"/>
  <c r="M184" i="4"/>
  <c r="K185" i="4"/>
  <c r="M185" i="4"/>
  <c r="M186" i="4"/>
  <c r="K186" i="4"/>
  <c r="M187" i="4"/>
  <c r="K187" i="4"/>
  <c r="K188" i="4"/>
  <c r="M188" i="4"/>
  <c r="M189" i="4"/>
  <c r="K189" i="4"/>
  <c r="M36" i="4"/>
  <c r="K36" i="4"/>
  <c r="M39" i="4"/>
  <c r="K39" i="4"/>
  <c r="M42" i="4"/>
  <c r="K42" i="4"/>
  <c r="M45" i="4"/>
  <c r="K45" i="4"/>
  <c r="M48" i="4"/>
  <c r="K48" i="4"/>
  <c r="M99" i="4"/>
  <c r="K99" i="4"/>
  <c r="M103" i="4"/>
  <c r="K103" i="4"/>
  <c r="M106" i="4"/>
  <c r="K106" i="4"/>
  <c r="M109" i="4"/>
  <c r="K109" i="4"/>
  <c r="M112" i="4"/>
  <c r="K112" i="4"/>
  <c r="M158" i="4"/>
  <c r="K158" i="4"/>
  <c r="M161" i="4"/>
  <c r="K161" i="4"/>
  <c r="K164" i="4"/>
  <c r="M164" i="4"/>
  <c r="K168" i="4"/>
  <c r="M168" i="4"/>
  <c r="M3" i="4"/>
  <c r="K3" i="4"/>
  <c r="M5" i="4"/>
  <c r="K5" i="4"/>
  <c r="M7" i="4"/>
  <c r="K7" i="4"/>
  <c r="M9" i="4"/>
  <c r="K9" i="4"/>
  <c r="M11" i="4"/>
  <c r="K11" i="4"/>
  <c r="M13" i="4"/>
  <c r="K13" i="4"/>
  <c r="M15" i="4"/>
  <c r="K15" i="4"/>
  <c r="M17" i="4"/>
  <c r="K17" i="4"/>
  <c r="M66" i="4"/>
  <c r="K66" i="4"/>
  <c r="M67" i="4"/>
  <c r="K67" i="4"/>
  <c r="M68" i="4"/>
  <c r="K68" i="4"/>
  <c r="M69" i="4"/>
  <c r="K69" i="4"/>
  <c r="M70" i="4"/>
  <c r="K70" i="4"/>
  <c r="M71" i="4"/>
  <c r="K71" i="4"/>
  <c r="M72" i="4"/>
  <c r="K72" i="4"/>
  <c r="M73" i="4"/>
  <c r="K73" i="4"/>
  <c r="M74" i="4"/>
  <c r="K74" i="4"/>
  <c r="M75" i="4"/>
  <c r="K75" i="4"/>
  <c r="M76" i="4"/>
  <c r="K76" i="4"/>
  <c r="M77" i="4"/>
  <c r="K77" i="4"/>
  <c r="M78" i="4"/>
  <c r="K78" i="4"/>
  <c r="M79" i="4"/>
  <c r="K79" i="4"/>
  <c r="M80" i="4"/>
  <c r="K80" i="4"/>
  <c r="M81" i="4"/>
  <c r="K81" i="4"/>
  <c r="M130" i="4"/>
  <c r="K130" i="4"/>
  <c r="M131" i="4"/>
  <c r="K131" i="4"/>
  <c r="M132" i="4"/>
  <c r="K132" i="4"/>
  <c r="M133" i="4"/>
  <c r="K133" i="4"/>
  <c r="M134" i="4"/>
  <c r="K134" i="4"/>
  <c r="M135" i="4"/>
  <c r="K135" i="4"/>
  <c r="K136" i="4"/>
  <c r="M136" i="4"/>
  <c r="K137" i="4"/>
  <c r="M137" i="4"/>
  <c r="M138" i="4"/>
  <c r="K138" i="4"/>
  <c r="M139" i="4"/>
  <c r="K139" i="4"/>
  <c r="K140" i="4"/>
  <c r="M140" i="4"/>
  <c r="M141" i="4"/>
  <c r="K141" i="4"/>
  <c r="M142" i="4"/>
  <c r="K142" i="4"/>
  <c r="M143" i="4"/>
  <c r="K143" i="4"/>
  <c r="K144" i="4"/>
  <c r="M144" i="4"/>
  <c r="M145" i="4"/>
  <c r="K145" i="4"/>
  <c r="M190" i="4"/>
  <c r="K190" i="4"/>
  <c r="M191" i="4"/>
  <c r="K191" i="4"/>
  <c r="K192" i="4"/>
  <c r="M192" i="4"/>
  <c r="M193" i="4"/>
  <c r="K193" i="4"/>
  <c r="M194" i="4"/>
  <c r="K194" i="4"/>
  <c r="M195" i="4"/>
  <c r="K195" i="4"/>
  <c r="K196" i="4"/>
  <c r="M196" i="4"/>
  <c r="M197" i="4"/>
  <c r="K197" i="4"/>
  <c r="M198" i="4"/>
  <c r="K198" i="4"/>
  <c r="M199" i="4"/>
  <c r="K199" i="4"/>
  <c r="K200" i="4"/>
  <c r="M200" i="4"/>
  <c r="M35" i="4"/>
  <c r="K35" i="4"/>
  <c r="M38" i="4"/>
  <c r="K38" i="4"/>
  <c r="M41" i="4"/>
  <c r="K41" i="4"/>
  <c r="M44" i="4"/>
  <c r="K44" i="4"/>
  <c r="M47" i="4"/>
  <c r="K47" i="4"/>
  <c r="M98" i="4"/>
  <c r="K98" i="4"/>
  <c r="M101" i="4"/>
  <c r="K101" i="4"/>
  <c r="M104" i="4"/>
  <c r="K104" i="4"/>
  <c r="M107" i="4"/>
  <c r="K107" i="4"/>
  <c r="M110" i="4"/>
  <c r="K110" i="4"/>
  <c r="K113" i="4"/>
  <c r="M113" i="4"/>
  <c r="M159" i="4"/>
  <c r="K159" i="4"/>
  <c r="M162" i="4"/>
  <c r="K162" i="4"/>
  <c r="M166" i="4"/>
  <c r="K166" i="4"/>
  <c r="M170" i="4"/>
  <c r="K170" i="4"/>
  <c r="M4" i="4"/>
  <c r="K4" i="4"/>
  <c r="M6" i="4"/>
  <c r="K6" i="4"/>
  <c r="M8" i="4"/>
  <c r="K8" i="4"/>
  <c r="M10" i="4"/>
  <c r="K10" i="4"/>
  <c r="M12" i="4"/>
  <c r="K12" i="4"/>
  <c r="M14" i="4"/>
  <c r="K14" i="4"/>
  <c r="M16" i="4"/>
  <c r="K16" i="4"/>
  <c r="L9" i="4"/>
  <c r="P9" i="4" s="1"/>
  <c r="L10" i="4"/>
  <c r="P10" i="4" s="1"/>
  <c r="L11" i="4"/>
  <c r="P11" i="4" s="1"/>
  <c r="L12" i="4"/>
  <c r="P12" i="4" s="1"/>
  <c r="L13" i="4"/>
  <c r="P13" i="4" s="1"/>
  <c r="L14" i="4"/>
  <c r="P14" i="4" s="1"/>
  <c r="L15" i="4"/>
  <c r="P15" i="4" s="1"/>
  <c r="L16" i="4"/>
  <c r="P16" i="4" s="1"/>
  <c r="L17" i="4"/>
  <c r="P17" i="4" s="1"/>
  <c r="M19" i="4"/>
  <c r="K19" i="4"/>
  <c r="M20" i="4"/>
  <c r="K20" i="4"/>
  <c r="M21" i="4"/>
  <c r="K21" i="4"/>
  <c r="M22" i="4"/>
  <c r="K22" i="4"/>
  <c r="M23" i="4"/>
  <c r="K23" i="4"/>
  <c r="M24" i="4"/>
  <c r="K24" i="4"/>
  <c r="M25" i="4"/>
  <c r="K25" i="4"/>
  <c r="M26" i="4"/>
  <c r="K26" i="4"/>
  <c r="M27" i="4"/>
  <c r="K27" i="4"/>
  <c r="M28" i="4"/>
  <c r="K28" i="4"/>
  <c r="M29" i="4"/>
  <c r="K29" i="4"/>
  <c r="M30" i="4"/>
  <c r="K30" i="4"/>
  <c r="M31" i="4"/>
  <c r="K31" i="4"/>
  <c r="M32" i="4"/>
  <c r="K32" i="4"/>
  <c r="M33" i="4"/>
  <c r="K33" i="4"/>
  <c r="L74" i="4"/>
  <c r="P74" i="4" s="1"/>
  <c r="L75" i="4"/>
  <c r="P75" i="4" s="1"/>
  <c r="L76" i="4"/>
  <c r="P76" i="4" s="1"/>
  <c r="L77" i="4"/>
  <c r="P77" i="4" s="1"/>
  <c r="L78" i="4"/>
  <c r="P78" i="4" s="1"/>
  <c r="L79" i="4"/>
  <c r="P79" i="4" s="1"/>
  <c r="L80" i="4"/>
  <c r="P80" i="4" s="1"/>
  <c r="L81" i="4"/>
  <c r="P81" i="4" s="1"/>
  <c r="M83" i="4"/>
  <c r="K83" i="4"/>
  <c r="M84" i="4"/>
  <c r="K84" i="4"/>
  <c r="M85" i="4"/>
  <c r="K85" i="4"/>
  <c r="M86" i="4"/>
  <c r="K86" i="4"/>
  <c r="M87" i="4"/>
  <c r="K87" i="4"/>
  <c r="M88" i="4"/>
  <c r="K88" i="4"/>
  <c r="M89" i="4"/>
  <c r="K89" i="4"/>
  <c r="M90" i="4"/>
  <c r="K90" i="4"/>
  <c r="M91" i="4"/>
  <c r="K91" i="4"/>
  <c r="M92" i="4"/>
  <c r="K92" i="4"/>
  <c r="M93" i="4"/>
  <c r="K93" i="4"/>
  <c r="M94" i="4"/>
  <c r="K94" i="4"/>
  <c r="M95" i="4"/>
  <c r="K95" i="4"/>
  <c r="M96" i="4"/>
  <c r="K96" i="4"/>
  <c r="M97" i="4"/>
  <c r="K97" i="4"/>
  <c r="L138" i="4"/>
  <c r="P138" i="4" s="1"/>
  <c r="L139" i="4"/>
  <c r="P139" i="4" s="1"/>
  <c r="L140" i="4"/>
  <c r="P140" i="4" s="1"/>
  <c r="L141" i="4"/>
  <c r="P141" i="4" s="1"/>
  <c r="L142" i="4"/>
  <c r="P142" i="4" s="1"/>
  <c r="L143" i="4"/>
  <c r="P143" i="4" s="1"/>
  <c r="L144" i="4"/>
  <c r="P144" i="4" s="1"/>
  <c r="L145" i="4"/>
  <c r="P145" i="4" s="1"/>
  <c r="M147" i="4"/>
  <c r="K147" i="4"/>
  <c r="K148" i="4"/>
  <c r="M148" i="4"/>
  <c r="M149" i="4"/>
  <c r="K149" i="4"/>
  <c r="M150" i="4"/>
  <c r="K150" i="4"/>
  <c r="M151" i="4"/>
  <c r="K151" i="4"/>
  <c r="K152" i="4"/>
  <c r="M152" i="4"/>
  <c r="K153" i="4"/>
  <c r="M153" i="4"/>
  <c r="M154" i="4"/>
  <c r="K154" i="4"/>
  <c r="M155" i="4"/>
  <c r="K155" i="4"/>
  <c r="K156" i="4"/>
  <c r="M156" i="4"/>
  <c r="M157" i="4"/>
  <c r="K157" i="4"/>
  <c r="L198" i="4"/>
  <c r="P198" i="4" s="1"/>
  <c r="L199" i="4"/>
  <c r="P199" i="4" s="1"/>
  <c r="L200" i="4"/>
  <c r="P200" i="4" s="1"/>
  <c r="J74" i="4"/>
  <c r="O74" i="4"/>
  <c r="J198" i="4"/>
  <c r="O198" i="4"/>
  <c r="J42" i="4"/>
  <c r="O42" i="4"/>
  <c r="O106" i="4"/>
  <c r="J106" i="4"/>
  <c r="O166" i="4"/>
  <c r="J166" i="4"/>
  <c r="J58" i="4"/>
  <c r="O58" i="4"/>
  <c r="O122" i="4"/>
  <c r="J122" i="4"/>
  <c r="J182" i="4"/>
  <c r="O182" i="4"/>
  <c r="J9" i="4"/>
  <c r="O9" i="4"/>
  <c r="O138" i="4"/>
  <c r="J138" i="4"/>
  <c r="O26" i="4"/>
  <c r="J26" i="4"/>
  <c r="O90" i="4"/>
  <c r="J90" i="4"/>
  <c r="O154" i="4"/>
  <c r="J154" i="4"/>
  <c r="O19" i="4"/>
  <c r="J19" i="4"/>
  <c r="J22" i="4"/>
  <c r="O22" i="4"/>
  <c r="I25" i="4"/>
  <c r="R25" i="4" s="1"/>
  <c r="J25" i="4"/>
  <c r="O25" i="4"/>
  <c r="J50" i="4"/>
  <c r="O50" i="4"/>
  <c r="I53" i="4"/>
  <c r="R53" i="4" s="1"/>
  <c r="J53" i="4"/>
  <c r="O53" i="4"/>
  <c r="I56" i="4"/>
  <c r="R56" i="4" s="1"/>
  <c r="J56" i="4"/>
  <c r="O56" i="4"/>
  <c r="J82" i="4"/>
  <c r="O82" i="4"/>
  <c r="I85" i="4"/>
  <c r="R85" i="4" s="1"/>
  <c r="J85" i="4"/>
  <c r="O85" i="4"/>
  <c r="I88" i="4"/>
  <c r="R88" i="4" s="1"/>
  <c r="J88" i="4"/>
  <c r="O88" i="4"/>
  <c r="J115" i="4"/>
  <c r="O115" i="4"/>
  <c r="O118" i="4"/>
  <c r="J118" i="4"/>
  <c r="I121" i="4"/>
  <c r="R121" i="4" s="1"/>
  <c r="J121" i="4"/>
  <c r="O121" i="4"/>
  <c r="I148" i="4"/>
  <c r="R148" i="4" s="1"/>
  <c r="J148" i="4"/>
  <c r="O148" i="4"/>
  <c r="I151" i="4"/>
  <c r="R151" i="4" s="1"/>
  <c r="J151" i="4"/>
  <c r="O151" i="4"/>
  <c r="J174" i="4"/>
  <c r="O174" i="4"/>
  <c r="I178" i="4"/>
  <c r="R178" i="4" s="1"/>
  <c r="J178" i="4"/>
  <c r="O178" i="4"/>
  <c r="J3" i="4"/>
  <c r="O3" i="4"/>
  <c r="J5" i="4"/>
  <c r="O5" i="4"/>
  <c r="I7" i="4"/>
  <c r="R7" i="4" s="1"/>
  <c r="O7" i="4"/>
  <c r="J7" i="4"/>
  <c r="P26" i="4"/>
  <c r="P27" i="4"/>
  <c r="P28" i="4"/>
  <c r="P29" i="4"/>
  <c r="P30" i="4"/>
  <c r="P31" i="4"/>
  <c r="P32" i="4"/>
  <c r="P33" i="4"/>
  <c r="J34" i="4"/>
  <c r="O34" i="4"/>
  <c r="J35" i="4"/>
  <c r="O35" i="4"/>
  <c r="J36" i="4"/>
  <c r="O36" i="4"/>
  <c r="I37" i="4"/>
  <c r="R37" i="4" s="1"/>
  <c r="J37" i="4"/>
  <c r="O37" i="4"/>
  <c r="O38" i="4"/>
  <c r="J38" i="4"/>
  <c r="I39" i="4"/>
  <c r="R39" i="4" s="1"/>
  <c r="J39" i="4"/>
  <c r="O39" i="4"/>
  <c r="I40" i="4"/>
  <c r="R40" i="4" s="1"/>
  <c r="J40" i="4"/>
  <c r="O40" i="4"/>
  <c r="I41" i="4"/>
  <c r="R41" i="4" s="1"/>
  <c r="J41" i="4"/>
  <c r="O41" i="4"/>
  <c r="P58" i="4"/>
  <c r="P59" i="4"/>
  <c r="P60" i="4"/>
  <c r="P61" i="4"/>
  <c r="P62" i="4"/>
  <c r="P63" i="4"/>
  <c r="P64" i="4"/>
  <c r="P65" i="4"/>
  <c r="J66" i="4"/>
  <c r="O66" i="4"/>
  <c r="J67" i="4"/>
  <c r="O67" i="4"/>
  <c r="I68" i="4"/>
  <c r="R68" i="4" s="1"/>
  <c r="J68" i="4"/>
  <c r="O68" i="4"/>
  <c r="I69" i="4"/>
  <c r="R69" i="4" s="1"/>
  <c r="J69" i="4"/>
  <c r="O69" i="4"/>
  <c r="J70" i="4"/>
  <c r="O70" i="4"/>
  <c r="I71" i="4"/>
  <c r="R71" i="4" s="1"/>
  <c r="J71" i="4"/>
  <c r="O71" i="4"/>
  <c r="I72" i="4"/>
  <c r="R72" i="4" s="1"/>
  <c r="J72" i="4"/>
  <c r="O72" i="4"/>
  <c r="I73" i="4"/>
  <c r="R73" i="4" s="1"/>
  <c r="J73" i="4"/>
  <c r="O73" i="4"/>
  <c r="P90" i="4"/>
  <c r="P91" i="4"/>
  <c r="P92" i="4"/>
  <c r="P93" i="4"/>
  <c r="P94" i="4"/>
  <c r="P95" i="4"/>
  <c r="P96" i="4"/>
  <c r="P97" i="4"/>
  <c r="J98" i="4"/>
  <c r="O98" i="4"/>
  <c r="J99" i="4"/>
  <c r="O99" i="4"/>
  <c r="I100" i="4"/>
  <c r="R100" i="4" s="1"/>
  <c r="J100" i="4"/>
  <c r="O100" i="4"/>
  <c r="I101" i="4"/>
  <c r="R101" i="4" s="1"/>
  <c r="J101" i="4"/>
  <c r="O101" i="4"/>
  <c r="O102" i="4"/>
  <c r="J102" i="4"/>
  <c r="I103" i="4"/>
  <c r="R103" i="4" s="1"/>
  <c r="J103" i="4"/>
  <c r="O103" i="4"/>
  <c r="I104" i="4"/>
  <c r="R104" i="4" s="1"/>
  <c r="J104" i="4"/>
  <c r="O104" i="4"/>
  <c r="I105" i="4"/>
  <c r="R105" i="4" s="1"/>
  <c r="J105" i="4"/>
  <c r="O105" i="4"/>
  <c r="P122" i="4"/>
  <c r="P123" i="4"/>
  <c r="P124" i="4"/>
  <c r="P125" i="4"/>
  <c r="P126" i="4"/>
  <c r="P127" i="4"/>
  <c r="P128" i="4"/>
  <c r="P129" i="4"/>
  <c r="J130" i="4"/>
  <c r="O130" i="4"/>
  <c r="J131" i="4"/>
  <c r="O131" i="4"/>
  <c r="I132" i="4"/>
  <c r="R132" i="4" s="1"/>
  <c r="J132" i="4"/>
  <c r="O132" i="4"/>
  <c r="I133" i="4"/>
  <c r="R133" i="4" s="1"/>
  <c r="J133" i="4"/>
  <c r="O133" i="4"/>
  <c r="O134" i="4"/>
  <c r="J134" i="4"/>
  <c r="I135" i="4"/>
  <c r="R135" i="4" s="1"/>
  <c r="J135" i="4"/>
  <c r="O135" i="4"/>
  <c r="I136" i="4"/>
  <c r="R136" i="4" s="1"/>
  <c r="J136" i="4"/>
  <c r="O136" i="4"/>
  <c r="I137" i="4"/>
  <c r="R137" i="4" s="1"/>
  <c r="J137" i="4"/>
  <c r="O137" i="4"/>
  <c r="P154" i="4"/>
  <c r="P155" i="4"/>
  <c r="P156" i="4"/>
  <c r="P157" i="4"/>
  <c r="J158" i="4"/>
  <c r="O158" i="4"/>
  <c r="J159" i="4"/>
  <c r="O159" i="4"/>
  <c r="J160" i="4"/>
  <c r="O160" i="4"/>
  <c r="J161" i="4"/>
  <c r="O161" i="4"/>
  <c r="I162" i="4"/>
  <c r="R162" i="4" s="1"/>
  <c r="J162" i="4"/>
  <c r="O162" i="4"/>
  <c r="I163" i="4"/>
  <c r="R163" i="4" s="1"/>
  <c r="J163" i="4"/>
  <c r="O163" i="4"/>
  <c r="I164" i="4"/>
  <c r="R164" i="4" s="1"/>
  <c r="J164" i="4"/>
  <c r="O164" i="4"/>
  <c r="I165" i="4"/>
  <c r="R165" i="4" s="1"/>
  <c r="J165" i="4"/>
  <c r="O165" i="4"/>
  <c r="P182" i="4"/>
  <c r="P183" i="4"/>
  <c r="P184" i="4"/>
  <c r="P185" i="4"/>
  <c r="P186" i="4"/>
  <c r="P187" i="4"/>
  <c r="P188" i="4"/>
  <c r="P189" i="4"/>
  <c r="J190" i="4"/>
  <c r="O190" i="4"/>
  <c r="J191" i="4"/>
  <c r="O191" i="4"/>
  <c r="J192" i="4"/>
  <c r="O192" i="4"/>
  <c r="I193" i="4"/>
  <c r="R193" i="4" s="1"/>
  <c r="J193" i="4"/>
  <c r="O193" i="4"/>
  <c r="I194" i="4"/>
  <c r="R194" i="4" s="1"/>
  <c r="J194" i="4"/>
  <c r="O194" i="4"/>
  <c r="I195" i="4"/>
  <c r="R195" i="4" s="1"/>
  <c r="J195" i="4"/>
  <c r="O195" i="4"/>
  <c r="I196" i="4"/>
  <c r="R196" i="4" s="1"/>
  <c r="J196" i="4"/>
  <c r="O196" i="4"/>
  <c r="I197" i="4"/>
  <c r="R197" i="4" s="1"/>
  <c r="J197" i="4"/>
  <c r="O197" i="4"/>
  <c r="J20" i="4"/>
  <c r="O20" i="4"/>
  <c r="I23" i="4"/>
  <c r="R23" i="4" s="1"/>
  <c r="J23" i="4"/>
  <c r="O23" i="4"/>
  <c r="I52" i="4"/>
  <c r="R52" i="4" s="1"/>
  <c r="J52" i="4"/>
  <c r="O52" i="4"/>
  <c r="I55" i="4"/>
  <c r="R55" i="4" s="1"/>
  <c r="J55" i="4"/>
  <c r="O55" i="4"/>
  <c r="I84" i="4"/>
  <c r="R84" i="4" s="1"/>
  <c r="J84" i="4"/>
  <c r="O84" i="4"/>
  <c r="I87" i="4"/>
  <c r="R87" i="4" s="1"/>
  <c r="J87" i="4"/>
  <c r="O87" i="4"/>
  <c r="I116" i="4"/>
  <c r="R116" i="4" s="1"/>
  <c r="J116" i="4"/>
  <c r="O116" i="4"/>
  <c r="I119" i="4"/>
  <c r="R119" i="4" s="1"/>
  <c r="J119" i="4"/>
  <c r="O119" i="4"/>
  <c r="J146" i="4"/>
  <c r="O146" i="4"/>
  <c r="I149" i="4"/>
  <c r="R149" i="4" s="1"/>
  <c r="J149" i="4"/>
  <c r="O149" i="4"/>
  <c r="I152" i="4"/>
  <c r="R152" i="4" s="1"/>
  <c r="J152" i="4"/>
  <c r="O152" i="4"/>
  <c r="I177" i="4"/>
  <c r="R177" i="4" s="1"/>
  <c r="J177" i="4"/>
  <c r="O177" i="4"/>
  <c r="F2" i="4"/>
  <c r="L2" i="4"/>
  <c r="P2" i="4" s="1"/>
  <c r="I4" i="4"/>
  <c r="R4" i="4" s="1"/>
  <c r="J4" i="4"/>
  <c r="O4" i="4"/>
  <c r="I6" i="4"/>
  <c r="R6" i="4" s="1"/>
  <c r="O6" i="4"/>
  <c r="J6" i="4"/>
  <c r="I8" i="4"/>
  <c r="R8" i="4" s="1"/>
  <c r="J8" i="4"/>
  <c r="O8" i="4"/>
  <c r="L3" i="4"/>
  <c r="P3" i="4" s="1"/>
  <c r="L4" i="4"/>
  <c r="P4" i="4" s="1"/>
  <c r="L5" i="4"/>
  <c r="P5" i="4" s="1"/>
  <c r="L6" i="4"/>
  <c r="P6" i="4" s="1"/>
  <c r="L7" i="4"/>
  <c r="P7" i="4" s="1"/>
  <c r="L8" i="4"/>
  <c r="P8" i="4" s="1"/>
  <c r="O10" i="4"/>
  <c r="J10" i="4"/>
  <c r="J11" i="4"/>
  <c r="O11" i="4"/>
  <c r="I12" i="4"/>
  <c r="R12" i="4" s="1"/>
  <c r="J12" i="4"/>
  <c r="O12" i="4"/>
  <c r="J13" i="4"/>
  <c r="O13" i="4"/>
  <c r="I14" i="4"/>
  <c r="R14" i="4" s="1"/>
  <c r="J14" i="4"/>
  <c r="O14" i="4"/>
  <c r="I15" i="4"/>
  <c r="R15" i="4" s="1"/>
  <c r="J15" i="4"/>
  <c r="O15" i="4"/>
  <c r="I16" i="4"/>
  <c r="R16" i="4" s="1"/>
  <c r="O16" i="4"/>
  <c r="J16" i="4"/>
  <c r="I17" i="4"/>
  <c r="R17" i="4" s="1"/>
  <c r="J17" i="4"/>
  <c r="O17" i="4"/>
  <c r="L34" i="4"/>
  <c r="P34" i="4" s="1"/>
  <c r="L35" i="4"/>
  <c r="P35" i="4" s="1"/>
  <c r="L36" i="4"/>
  <c r="P36" i="4" s="1"/>
  <c r="L37" i="4"/>
  <c r="P37" i="4" s="1"/>
  <c r="L38" i="4"/>
  <c r="P38" i="4" s="1"/>
  <c r="L39" i="4"/>
  <c r="P39" i="4" s="1"/>
  <c r="L40" i="4"/>
  <c r="P40" i="4" s="1"/>
  <c r="L41" i="4"/>
  <c r="P41" i="4" s="1"/>
  <c r="J43" i="4"/>
  <c r="O43" i="4"/>
  <c r="I44" i="4"/>
  <c r="R44" i="4" s="1"/>
  <c r="O44" i="4"/>
  <c r="J44" i="4"/>
  <c r="I45" i="4"/>
  <c r="R45" i="4" s="1"/>
  <c r="J45" i="4"/>
  <c r="O45" i="4"/>
  <c r="J46" i="4"/>
  <c r="O46" i="4"/>
  <c r="I47" i="4"/>
  <c r="R47" i="4" s="1"/>
  <c r="J47" i="4"/>
  <c r="O47" i="4"/>
  <c r="I48" i="4"/>
  <c r="R48" i="4" s="1"/>
  <c r="J48" i="4"/>
  <c r="O48" i="4"/>
  <c r="I49" i="4"/>
  <c r="R49" i="4" s="1"/>
  <c r="J49" i="4"/>
  <c r="O49" i="4"/>
  <c r="L66" i="4"/>
  <c r="P66" i="4" s="1"/>
  <c r="L67" i="4"/>
  <c r="P67" i="4" s="1"/>
  <c r="L68" i="4"/>
  <c r="P68" i="4" s="1"/>
  <c r="L69" i="4"/>
  <c r="P69" i="4" s="1"/>
  <c r="L70" i="4"/>
  <c r="P70" i="4" s="1"/>
  <c r="L71" i="4"/>
  <c r="P71" i="4" s="1"/>
  <c r="L72" i="4"/>
  <c r="P72" i="4" s="1"/>
  <c r="L73" i="4"/>
  <c r="P73" i="4" s="1"/>
  <c r="J75" i="4"/>
  <c r="O75" i="4"/>
  <c r="I76" i="4"/>
  <c r="R76" i="4" s="1"/>
  <c r="O76" i="4"/>
  <c r="J76" i="4"/>
  <c r="I77" i="4"/>
  <c r="R77" i="4" s="1"/>
  <c r="J77" i="4"/>
  <c r="O77" i="4"/>
  <c r="J78" i="4"/>
  <c r="O78" i="4"/>
  <c r="I79" i="4"/>
  <c r="R79" i="4" s="1"/>
  <c r="J79" i="4"/>
  <c r="O79" i="4"/>
  <c r="I80" i="4"/>
  <c r="R80" i="4" s="1"/>
  <c r="J80" i="4"/>
  <c r="O80" i="4"/>
  <c r="I81" i="4"/>
  <c r="R81" i="4" s="1"/>
  <c r="O81" i="4"/>
  <c r="J81" i="4"/>
  <c r="L98" i="4"/>
  <c r="P98" i="4" s="1"/>
  <c r="L99" i="4"/>
  <c r="P99" i="4" s="1"/>
  <c r="L100" i="4"/>
  <c r="P100" i="4" s="1"/>
  <c r="L101" i="4"/>
  <c r="P101" i="4" s="1"/>
  <c r="L102" i="4"/>
  <c r="P102" i="4" s="1"/>
  <c r="L103" i="4"/>
  <c r="P103" i="4" s="1"/>
  <c r="L104" i="4"/>
  <c r="P104" i="4" s="1"/>
  <c r="L105" i="4"/>
  <c r="P105" i="4" s="1"/>
  <c r="J107" i="4"/>
  <c r="O107" i="4"/>
  <c r="I108" i="4"/>
  <c r="R108" i="4" s="1"/>
  <c r="O108" i="4"/>
  <c r="J108" i="4"/>
  <c r="I109" i="4"/>
  <c r="R109" i="4" s="1"/>
  <c r="J109" i="4"/>
  <c r="O109" i="4"/>
  <c r="J110" i="4"/>
  <c r="O110" i="4"/>
  <c r="I111" i="4"/>
  <c r="R111" i="4" s="1"/>
  <c r="J111" i="4"/>
  <c r="O111" i="4"/>
  <c r="I112" i="4"/>
  <c r="R112" i="4" s="1"/>
  <c r="J112" i="4"/>
  <c r="O112" i="4"/>
  <c r="I113" i="4"/>
  <c r="R113" i="4" s="1"/>
  <c r="J113" i="4"/>
  <c r="O113" i="4"/>
  <c r="L130" i="4"/>
  <c r="P130" i="4" s="1"/>
  <c r="L131" i="4"/>
  <c r="P131" i="4" s="1"/>
  <c r="L132" i="4"/>
  <c r="P132" i="4" s="1"/>
  <c r="L133" i="4"/>
  <c r="P133" i="4" s="1"/>
  <c r="L134" i="4"/>
  <c r="P134" i="4" s="1"/>
  <c r="L135" i="4"/>
  <c r="P135" i="4" s="1"/>
  <c r="L136" i="4"/>
  <c r="P136" i="4" s="1"/>
  <c r="L137" i="4"/>
  <c r="P137" i="4" s="1"/>
  <c r="J139" i="4"/>
  <c r="O139" i="4"/>
  <c r="I140" i="4"/>
  <c r="R140" i="4" s="1"/>
  <c r="O140" i="4"/>
  <c r="J140" i="4"/>
  <c r="I141" i="4"/>
  <c r="R141" i="4" s="1"/>
  <c r="J141" i="4"/>
  <c r="O141" i="4"/>
  <c r="J142" i="4"/>
  <c r="O142" i="4"/>
  <c r="I143" i="4"/>
  <c r="R143" i="4" s="1"/>
  <c r="J143" i="4"/>
  <c r="O143" i="4"/>
  <c r="I144" i="4"/>
  <c r="R144" i="4" s="1"/>
  <c r="J144" i="4"/>
  <c r="O144" i="4"/>
  <c r="I145" i="4"/>
  <c r="R145" i="4" s="1"/>
  <c r="J145" i="4"/>
  <c r="O145" i="4"/>
  <c r="L158" i="4"/>
  <c r="P158" i="4" s="1"/>
  <c r="L159" i="4"/>
  <c r="P159" i="4" s="1"/>
  <c r="L160" i="4"/>
  <c r="P160" i="4" s="1"/>
  <c r="L161" i="4"/>
  <c r="P161" i="4" s="1"/>
  <c r="L162" i="4"/>
  <c r="P162" i="4" s="1"/>
  <c r="L163" i="4"/>
  <c r="P163" i="4" s="1"/>
  <c r="L164" i="4"/>
  <c r="P164" i="4" s="1"/>
  <c r="L165" i="4"/>
  <c r="P165" i="4" s="1"/>
  <c r="J167" i="4"/>
  <c r="O167" i="4"/>
  <c r="J168" i="4"/>
  <c r="O168" i="4"/>
  <c r="J169" i="4"/>
  <c r="O169" i="4"/>
  <c r="O170" i="4"/>
  <c r="J170" i="4"/>
  <c r="I171" i="4"/>
  <c r="R171" i="4" s="1"/>
  <c r="J171" i="4"/>
  <c r="O171" i="4"/>
  <c r="I172" i="4"/>
  <c r="R172" i="4" s="1"/>
  <c r="O172" i="4"/>
  <c r="J172" i="4"/>
  <c r="I173" i="4"/>
  <c r="R173" i="4" s="1"/>
  <c r="J173" i="4"/>
  <c r="O173" i="4"/>
  <c r="L190" i="4"/>
  <c r="P190" i="4" s="1"/>
  <c r="L191" i="4"/>
  <c r="P191" i="4" s="1"/>
  <c r="L192" i="4"/>
  <c r="P192" i="4" s="1"/>
  <c r="L193" i="4"/>
  <c r="P193" i="4" s="1"/>
  <c r="L194" i="4"/>
  <c r="P194" i="4" s="1"/>
  <c r="L195" i="4"/>
  <c r="P195" i="4" s="1"/>
  <c r="L196" i="4"/>
  <c r="P196" i="4" s="1"/>
  <c r="L197" i="4"/>
  <c r="P197" i="4" s="1"/>
  <c r="J199" i="4"/>
  <c r="O199" i="4"/>
  <c r="O200" i="4"/>
  <c r="J200" i="4"/>
  <c r="J18" i="4"/>
  <c r="O18" i="4"/>
  <c r="I21" i="4"/>
  <c r="R21" i="4" s="1"/>
  <c r="J21" i="4"/>
  <c r="O21" i="4"/>
  <c r="I24" i="4"/>
  <c r="R24" i="4" s="1"/>
  <c r="J24" i="4"/>
  <c r="O24" i="4"/>
  <c r="J51" i="4"/>
  <c r="O51" i="4"/>
  <c r="J54" i="4"/>
  <c r="O54" i="4"/>
  <c r="I57" i="4"/>
  <c r="R57" i="4" s="1"/>
  <c r="J57" i="4"/>
  <c r="O57" i="4"/>
  <c r="J83" i="4"/>
  <c r="O83" i="4"/>
  <c r="O86" i="4"/>
  <c r="J86" i="4"/>
  <c r="I89" i="4"/>
  <c r="R89" i="4" s="1"/>
  <c r="J89" i="4"/>
  <c r="O89" i="4"/>
  <c r="J114" i="4"/>
  <c r="O114" i="4"/>
  <c r="I117" i="4"/>
  <c r="R117" i="4" s="1"/>
  <c r="J117" i="4"/>
  <c r="O117" i="4"/>
  <c r="I120" i="4"/>
  <c r="R120" i="4" s="1"/>
  <c r="J120" i="4"/>
  <c r="O120" i="4"/>
  <c r="J147" i="4"/>
  <c r="O147" i="4"/>
  <c r="O150" i="4"/>
  <c r="J150" i="4"/>
  <c r="I153" i="4"/>
  <c r="R153" i="4" s="1"/>
  <c r="J153" i="4"/>
  <c r="O153" i="4"/>
  <c r="J175" i="4"/>
  <c r="O175" i="4"/>
  <c r="J176" i="4"/>
  <c r="O176" i="4"/>
  <c r="I179" i="4"/>
  <c r="R179" i="4" s="1"/>
  <c r="J179" i="4"/>
  <c r="O179" i="4"/>
  <c r="I180" i="4"/>
  <c r="R180" i="4" s="1"/>
  <c r="J180" i="4"/>
  <c r="O180" i="4"/>
  <c r="I181" i="4"/>
  <c r="R181" i="4" s="1"/>
  <c r="J181" i="4"/>
  <c r="O181" i="4"/>
  <c r="V2" i="4"/>
  <c r="I2" i="4"/>
  <c r="O2" i="4"/>
  <c r="J2" i="4"/>
  <c r="L18" i="4"/>
  <c r="P18" i="4" s="1"/>
  <c r="L19" i="4"/>
  <c r="P19" i="4" s="1"/>
  <c r="L20" i="4"/>
  <c r="P20" i="4" s="1"/>
  <c r="L21" i="4"/>
  <c r="P21" i="4" s="1"/>
  <c r="L22" i="4"/>
  <c r="P22" i="4" s="1"/>
  <c r="L23" i="4"/>
  <c r="P23" i="4" s="1"/>
  <c r="V24" i="4"/>
  <c r="L24" i="4"/>
  <c r="P24" i="4" s="1"/>
  <c r="L25" i="4"/>
  <c r="P25" i="4" s="1"/>
  <c r="O27" i="4"/>
  <c r="J27" i="4"/>
  <c r="J28" i="4"/>
  <c r="O28" i="4"/>
  <c r="I29" i="4"/>
  <c r="R29" i="4" s="1"/>
  <c r="J29" i="4"/>
  <c r="O29" i="4"/>
  <c r="J30" i="4"/>
  <c r="O30" i="4"/>
  <c r="I31" i="4"/>
  <c r="R31" i="4" s="1"/>
  <c r="J31" i="4"/>
  <c r="O31" i="4"/>
  <c r="I32" i="4"/>
  <c r="R32" i="4" s="1"/>
  <c r="J32" i="4"/>
  <c r="O32" i="4"/>
  <c r="I33" i="4"/>
  <c r="R33" i="4" s="1"/>
  <c r="J33" i="4"/>
  <c r="O33" i="4"/>
  <c r="L50" i="4"/>
  <c r="P50" i="4" s="1"/>
  <c r="L51" i="4"/>
  <c r="P51" i="4" s="1"/>
  <c r="L52" i="4"/>
  <c r="P52" i="4" s="1"/>
  <c r="L53" i="4"/>
  <c r="P53" i="4" s="1"/>
  <c r="L54" i="4"/>
  <c r="P54" i="4" s="1"/>
  <c r="L55" i="4"/>
  <c r="P55" i="4" s="1"/>
  <c r="V56" i="4"/>
  <c r="L56" i="4"/>
  <c r="P56" i="4" s="1"/>
  <c r="L57" i="4"/>
  <c r="P57" i="4" s="1"/>
  <c r="J59" i="4"/>
  <c r="O59" i="4"/>
  <c r="I60" i="4"/>
  <c r="R60" i="4" s="1"/>
  <c r="O60" i="4"/>
  <c r="J60" i="4"/>
  <c r="I61" i="4"/>
  <c r="R61" i="4" s="1"/>
  <c r="J61" i="4"/>
  <c r="O61" i="4"/>
  <c r="J62" i="4"/>
  <c r="O62" i="4"/>
  <c r="I63" i="4"/>
  <c r="R63" i="4" s="1"/>
  <c r="J63" i="4"/>
  <c r="O63" i="4"/>
  <c r="I64" i="4"/>
  <c r="R64" i="4" s="1"/>
  <c r="J64" i="4"/>
  <c r="O64" i="4"/>
  <c r="I65" i="4"/>
  <c r="R65" i="4" s="1"/>
  <c r="J65" i="4"/>
  <c r="O65" i="4"/>
  <c r="L82" i="4"/>
  <c r="P82" i="4" s="1"/>
  <c r="L83" i="4"/>
  <c r="P83" i="4" s="1"/>
  <c r="L84" i="4"/>
  <c r="P84" i="4" s="1"/>
  <c r="L85" i="4"/>
  <c r="P85" i="4" s="1"/>
  <c r="L86" i="4"/>
  <c r="P86" i="4" s="1"/>
  <c r="L87" i="4"/>
  <c r="P87" i="4" s="1"/>
  <c r="V88" i="4"/>
  <c r="L88" i="4"/>
  <c r="P88" i="4" s="1"/>
  <c r="L89" i="4"/>
  <c r="P89" i="4" s="1"/>
  <c r="J91" i="4"/>
  <c r="O91" i="4"/>
  <c r="I92" i="4"/>
  <c r="R92" i="4" s="1"/>
  <c r="O92" i="4"/>
  <c r="J92" i="4"/>
  <c r="I93" i="4"/>
  <c r="R93" i="4" s="1"/>
  <c r="J93" i="4"/>
  <c r="O93" i="4"/>
  <c r="J94" i="4"/>
  <c r="O94" i="4"/>
  <c r="I95" i="4"/>
  <c r="R95" i="4" s="1"/>
  <c r="J95" i="4"/>
  <c r="O95" i="4"/>
  <c r="I96" i="4"/>
  <c r="R96" i="4" s="1"/>
  <c r="J96" i="4"/>
  <c r="O96" i="4"/>
  <c r="I97" i="4"/>
  <c r="R97" i="4" s="1"/>
  <c r="J97" i="4"/>
  <c r="O97" i="4"/>
  <c r="L114" i="4"/>
  <c r="P114" i="4" s="1"/>
  <c r="L115" i="4"/>
  <c r="P115" i="4" s="1"/>
  <c r="L116" i="4"/>
  <c r="P116" i="4" s="1"/>
  <c r="L117" i="4"/>
  <c r="P117" i="4" s="1"/>
  <c r="L118" i="4"/>
  <c r="P118" i="4" s="1"/>
  <c r="L119" i="4"/>
  <c r="P119" i="4" s="1"/>
  <c r="V120" i="4"/>
  <c r="L120" i="4"/>
  <c r="P120" i="4" s="1"/>
  <c r="V121" i="4"/>
  <c r="L121" i="4"/>
  <c r="P121" i="4" s="1"/>
  <c r="J123" i="4"/>
  <c r="O123" i="4"/>
  <c r="I124" i="4"/>
  <c r="R124" i="4" s="1"/>
  <c r="O124" i="4"/>
  <c r="J124" i="4"/>
  <c r="I125" i="4"/>
  <c r="R125" i="4" s="1"/>
  <c r="J125" i="4"/>
  <c r="O125" i="4"/>
  <c r="J126" i="4"/>
  <c r="O126" i="4"/>
  <c r="I127" i="4"/>
  <c r="R127" i="4" s="1"/>
  <c r="J127" i="4"/>
  <c r="O127" i="4"/>
  <c r="I128" i="4"/>
  <c r="R128" i="4" s="1"/>
  <c r="J128" i="4"/>
  <c r="O128" i="4"/>
  <c r="I129" i="4"/>
  <c r="R129" i="4" s="1"/>
  <c r="J129" i="4"/>
  <c r="O129" i="4"/>
  <c r="L146" i="4"/>
  <c r="P146" i="4" s="1"/>
  <c r="L147" i="4"/>
  <c r="P147" i="4" s="1"/>
  <c r="L148" i="4"/>
  <c r="P148" i="4" s="1"/>
  <c r="L149" i="4"/>
  <c r="P149" i="4" s="1"/>
  <c r="L150" i="4"/>
  <c r="P150" i="4" s="1"/>
  <c r="L151" i="4"/>
  <c r="P151" i="4" s="1"/>
  <c r="V152" i="4"/>
  <c r="L152" i="4"/>
  <c r="P152" i="4" s="1"/>
  <c r="V153" i="4"/>
  <c r="L153" i="4"/>
  <c r="P153" i="4" s="1"/>
  <c r="I155" i="4"/>
  <c r="R155" i="4" s="1"/>
  <c r="J155" i="4"/>
  <c r="O155" i="4"/>
  <c r="I156" i="4"/>
  <c r="R156" i="4" s="1"/>
  <c r="O156" i="4"/>
  <c r="J156" i="4"/>
  <c r="I157" i="4"/>
  <c r="R157" i="4" s="1"/>
  <c r="J157" i="4"/>
  <c r="O157" i="4"/>
  <c r="L174" i="4"/>
  <c r="P174" i="4" s="1"/>
  <c r="L175" i="4"/>
  <c r="P175" i="4" s="1"/>
  <c r="L176" i="4"/>
  <c r="P176" i="4" s="1"/>
  <c r="L177" i="4"/>
  <c r="P177" i="4" s="1"/>
  <c r="L178" i="4"/>
  <c r="P178" i="4" s="1"/>
  <c r="L179" i="4"/>
  <c r="P179" i="4" s="1"/>
  <c r="L180" i="4"/>
  <c r="P180" i="4" s="1"/>
  <c r="L181" i="4"/>
  <c r="P181" i="4" s="1"/>
  <c r="J183" i="4"/>
  <c r="O183" i="4"/>
  <c r="O184" i="4"/>
  <c r="J184" i="4"/>
  <c r="I185" i="4"/>
  <c r="R185" i="4" s="1"/>
  <c r="J185" i="4"/>
  <c r="O185" i="4"/>
  <c r="J186" i="4"/>
  <c r="O186" i="4"/>
  <c r="I187" i="4"/>
  <c r="R187" i="4" s="1"/>
  <c r="J187" i="4"/>
  <c r="O187" i="4"/>
  <c r="I188" i="4"/>
  <c r="R188" i="4" s="1"/>
  <c r="J188" i="4"/>
  <c r="O188" i="4"/>
  <c r="I189" i="4"/>
  <c r="R189" i="4" s="1"/>
  <c r="J189" i="4"/>
  <c r="O189" i="4"/>
  <c r="V32" i="4"/>
  <c r="V64" i="4"/>
  <c r="V96" i="4"/>
  <c r="V128" i="4"/>
  <c r="V129" i="4"/>
  <c r="V40" i="4"/>
  <c r="V72" i="4"/>
  <c r="V104" i="4"/>
  <c r="V136" i="4"/>
  <c r="V137" i="4"/>
  <c r="V185" i="4"/>
  <c r="V7" i="4"/>
  <c r="V15" i="4"/>
  <c r="V48" i="4"/>
  <c r="V80" i="4"/>
  <c r="V112" i="4"/>
  <c r="V144" i="4"/>
  <c r="V145" i="4"/>
  <c r="G5" i="4"/>
  <c r="I5" i="4"/>
  <c r="R5" i="4" s="1"/>
  <c r="G11" i="4"/>
  <c r="I11" i="4"/>
  <c r="R11" i="4" s="1"/>
  <c r="G18" i="4"/>
  <c r="I18" i="4"/>
  <c r="R18" i="4" s="1"/>
  <c r="G26" i="4"/>
  <c r="I26" i="4"/>
  <c r="R26" i="4" s="1"/>
  <c r="G27" i="4"/>
  <c r="I27" i="4"/>
  <c r="R27" i="4" s="1"/>
  <c r="G28" i="4"/>
  <c r="I28" i="4"/>
  <c r="R28" i="4" s="1"/>
  <c r="G30" i="4"/>
  <c r="I30" i="4"/>
  <c r="R30" i="4" s="1"/>
  <c r="G58" i="4"/>
  <c r="I58" i="4"/>
  <c r="R58" i="4" s="1"/>
  <c r="G59" i="4"/>
  <c r="I59" i="4"/>
  <c r="R59" i="4" s="1"/>
  <c r="G62" i="4"/>
  <c r="I62" i="4"/>
  <c r="R62" i="4" s="1"/>
  <c r="G90" i="4"/>
  <c r="I90" i="4"/>
  <c r="R90" i="4" s="1"/>
  <c r="G91" i="4"/>
  <c r="I91" i="4"/>
  <c r="R91" i="4" s="1"/>
  <c r="G94" i="4"/>
  <c r="I94" i="4"/>
  <c r="R94" i="4" s="1"/>
  <c r="G122" i="4"/>
  <c r="I122" i="4"/>
  <c r="R122" i="4" s="1"/>
  <c r="G123" i="4"/>
  <c r="I123" i="4"/>
  <c r="R123" i="4" s="1"/>
  <c r="G126" i="4"/>
  <c r="I126" i="4"/>
  <c r="R126" i="4" s="1"/>
  <c r="F138" i="4"/>
  <c r="T138" i="4" s="1"/>
  <c r="G154" i="4"/>
  <c r="I154" i="4"/>
  <c r="R154" i="4" s="1"/>
  <c r="G182" i="4"/>
  <c r="I182" i="4"/>
  <c r="R182" i="4" s="1"/>
  <c r="G183" i="4"/>
  <c r="I183" i="4"/>
  <c r="R183" i="4" s="1"/>
  <c r="G184" i="4"/>
  <c r="I184" i="4"/>
  <c r="R184" i="4" s="1"/>
  <c r="G186" i="4"/>
  <c r="I186" i="4"/>
  <c r="R186" i="4" s="1"/>
  <c r="G34" i="4"/>
  <c r="I34" i="4"/>
  <c r="R34" i="4" s="1"/>
  <c r="G35" i="4"/>
  <c r="I35" i="4"/>
  <c r="R35" i="4" s="1"/>
  <c r="G36" i="4"/>
  <c r="I36" i="4"/>
  <c r="R36" i="4" s="1"/>
  <c r="G38" i="4"/>
  <c r="I38" i="4"/>
  <c r="R38" i="4" s="1"/>
  <c r="G66" i="4"/>
  <c r="I66" i="4"/>
  <c r="R66" i="4" s="1"/>
  <c r="G67" i="4"/>
  <c r="I67" i="4"/>
  <c r="R67" i="4" s="1"/>
  <c r="G70" i="4"/>
  <c r="I70" i="4"/>
  <c r="R70" i="4" s="1"/>
  <c r="G98" i="4"/>
  <c r="I98" i="4"/>
  <c r="R98" i="4" s="1"/>
  <c r="G99" i="4"/>
  <c r="I99" i="4"/>
  <c r="R99" i="4" s="1"/>
  <c r="G102" i="4"/>
  <c r="I102" i="4"/>
  <c r="R102" i="4" s="1"/>
  <c r="G130" i="4"/>
  <c r="I130" i="4"/>
  <c r="R130" i="4" s="1"/>
  <c r="G131" i="4"/>
  <c r="I131" i="4"/>
  <c r="R131" i="4" s="1"/>
  <c r="G134" i="4"/>
  <c r="I134" i="4"/>
  <c r="R134" i="4" s="1"/>
  <c r="F146" i="4"/>
  <c r="T146" i="4" s="1"/>
  <c r="G158" i="4"/>
  <c r="I158" i="4"/>
  <c r="R158" i="4" s="1"/>
  <c r="G159" i="4"/>
  <c r="I159" i="4"/>
  <c r="R159" i="4" s="1"/>
  <c r="G160" i="4"/>
  <c r="I160" i="4"/>
  <c r="R160" i="4" s="1"/>
  <c r="G161" i="4"/>
  <c r="I161" i="4"/>
  <c r="R161" i="4" s="1"/>
  <c r="G190" i="4"/>
  <c r="I190" i="4"/>
  <c r="R190" i="4" s="1"/>
  <c r="G191" i="4"/>
  <c r="I191" i="4"/>
  <c r="R191" i="4" s="1"/>
  <c r="G192" i="4"/>
  <c r="I192" i="4"/>
  <c r="R192" i="4" s="1"/>
  <c r="G10" i="4"/>
  <c r="I10" i="4"/>
  <c r="R10" i="4" s="1"/>
  <c r="G13" i="4"/>
  <c r="I13" i="4"/>
  <c r="R13" i="4" s="1"/>
  <c r="G42" i="4"/>
  <c r="I42" i="4"/>
  <c r="R42" i="4" s="1"/>
  <c r="G43" i="4"/>
  <c r="I43" i="4"/>
  <c r="R43" i="4" s="1"/>
  <c r="G46" i="4"/>
  <c r="I46" i="4"/>
  <c r="R46" i="4" s="1"/>
  <c r="G74" i="4"/>
  <c r="I74" i="4"/>
  <c r="R74" i="4" s="1"/>
  <c r="G75" i="4"/>
  <c r="I75" i="4"/>
  <c r="R75" i="4" s="1"/>
  <c r="G78" i="4"/>
  <c r="I78" i="4"/>
  <c r="R78" i="4" s="1"/>
  <c r="G106" i="4"/>
  <c r="I106" i="4"/>
  <c r="R106" i="4" s="1"/>
  <c r="G107" i="4"/>
  <c r="I107" i="4"/>
  <c r="R107" i="4" s="1"/>
  <c r="G110" i="4"/>
  <c r="I110" i="4"/>
  <c r="R110" i="4" s="1"/>
  <c r="F122" i="4"/>
  <c r="G138" i="4"/>
  <c r="I138" i="4"/>
  <c r="R138" i="4" s="1"/>
  <c r="G139" i="4"/>
  <c r="I139" i="4"/>
  <c r="R139" i="4" s="1"/>
  <c r="G142" i="4"/>
  <c r="I142" i="4"/>
  <c r="R142" i="4" s="1"/>
  <c r="G166" i="4"/>
  <c r="I166" i="4"/>
  <c r="R166" i="4" s="1"/>
  <c r="G167" i="4"/>
  <c r="I167" i="4"/>
  <c r="R167" i="4" s="1"/>
  <c r="G168" i="4"/>
  <c r="I168" i="4"/>
  <c r="R168" i="4" s="1"/>
  <c r="G169" i="4"/>
  <c r="I169" i="4"/>
  <c r="R169" i="4" s="1"/>
  <c r="G170" i="4"/>
  <c r="I170" i="4"/>
  <c r="R170" i="4" s="1"/>
  <c r="G198" i="4"/>
  <c r="I198" i="4"/>
  <c r="R198" i="4" s="1"/>
  <c r="G199" i="4"/>
  <c r="I199" i="4"/>
  <c r="R199" i="4" s="1"/>
  <c r="G200" i="4"/>
  <c r="I200" i="4"/>
  <c r="R200" i="4" s="1"/>
  <c r="G3" i="4"/>
  <c r="I3" i="4"/>
  <c r="R3" i="4" s="1"/>
  <c r="G9" i="4"/>
  <c r="I9" i="4"/>
  <c r="R9" i="4" s="1"/>
  <c r="G19" i="4"/>
  <c r="I19" i="4"/>
  <c r="R19" i="4" s="1"/>
  <c r="G20" i="4"/>
  <c r="I20" i="4"/>
  <c r="R20" i="4" s="1"/>
  <c r="G22" i="4"/>
  <c r="I22" i="4"/>
  <c r="R22" i="4" s="1"/>
  <c r="G50" i="4"/>
  <c r="I50" i="4"/>
  <c r="R50" i="4" s="1"/>
  <c r="G51" i="4"/>
  <c r="I51" i="4"/>
  <c r="R51" i="4" s="1"/>
  <c r="G54" i="4"/>
  <c r="I54" i="4"/>
  <c r="R54" i="4" s="1"/>
  <c r="G82" i="4"/>
  <c r="I82" i="4"/>
  <c r="R82" i="4" s="1"/>
  <c r="G83" i="4"/>
  <c r="I83" i="4"/>
  <c r="R83" i="4" s="1"/>
  <c r="G86" i="4"/>
  <c r="I86" i="4"/>
  <c r="R86" i="4" s="1"/>
  <c r="G114" i="4"/>
  <c r="I114" i="4"/>
  <c r="R114" i="4" s="1"/>
  <c r="G115" i="4"/>
  <c r="I115" i="4"/>
  <c r="R115" i="4" s="1"/>
  <c r="G118" i="4"/>
  <c r="I118" i="4"/>
  <c r="R118" i="4" s="1"/>
  <c r="F130" i="4"/>
  <c r="T130" i="4" s="1"/>
  <c r="G146" i="4"/>
  <c r="I146" i="4"/>
  <c r="R146" i="4" s="1"/>
  <c r="G147" i="4"/>
  <c r="I147" i="4"/>
  <c r="R147" i="4" s="1"/>
  <c r="G150" i="4"/>
  <c r="I150" i="4"/>
  <c r="R150" i="4" s="1"/>
  <c r="G174" i="4"/>
  <c r="I174" i="4"/>
  <c r="R174" i="4" s="1"/>
  <c r="G175" i="4"/>
  <c r="I175" i="4"/>
  <c r="R175" i="4" s="1"/>
  <c r="G176" i="4"/>
  <c r="I176" i="4"/>
  <c r="R176" i="4" s="1"/>
  <c r="V3" i="4"/>
  <c r="G6" i="4"/>
  <c r="G7" i="4"/>
  <c r="V11" i="4"/>
  <c r="G14" i="4"/>
  <c r="G15" i="4"/>
  <c r="V20" i="4"/>
  <c r="G23" i="4"/>
  <c r="G24" i="4"/>
  <c r="V28" i="4"/>
  <c r="G31" i="4"/>
  <c r="G32" i="4"/>
  <c r="V36" i="4"/>
  <c r="G39" i="4"/>
  <c r="G40" i="4"/>
  <c r="V44" i="4"/>
  <c r="G47" i="4"/>
  <c r="G48" i="4"/>
  <c r="V52" i="4"/>
  <c r="G55" i="4"/>
  <c r="G56" i="4"/>
  <c r="V60" i="4"/>
  <c r="G63" i="4"/>
  <c r="G64" i="4"/>
  <c r="V68" i="4"/>
  <c r="G71" i="4"/>
  <c r="G72" i="4"/>
  <c r="V76" i="4"/>
  <c r="G79" i="4"/>
  <c r="G80" i="4"/>
  <c r="V84" i="4"/>
  <c r="G87" i="4"/>
  <c r="G88" i="4"/>
  <c r="V92" i="4"/>
  <c r="G95" i="4"/>
  <c r="G96" i="4"/>
  <c r="V100" i="4"/>
  <c r="G103" i="4"/>
  <c r="G104" i="4"/>
  <c r="V108" i="4"/>
  <c r="G111" i="4"/>
  <c r="G112" i="4"/>
  <c r="V116" i="4"/>
  <c r="G119" i="4"/>
  <c r="G120" i="4"/>
  <c r="G121" i="4"/>
  <c r="V124" i="4"/>
  <c r="G127" i="4"/>
  <c r="G128" i="4"/>
  <c r="G129" i="4"/>
  <c r="V132" i="4"/>
  <c r="G135" i="4"/>
  <c r="G136" i="4"/>
  <c r="G137" i="4"/>
  <c r="V140" i="4"/>
  <c r="G143" i="4"/>
  <c r="G144" i="4"/>
  <c r="G145" i="4"/>
  <c r="V148" i="4"/>
  <c r="G151" i="4"/>
  <c r="G152" i="4"/>
  <c r="G153" i="4"/>
  <c r="G162" i="4"/>
  <c r="V169" i="4"/>
  <c r="G178" i="4"/>
  <c r="G194" i="4"/>
  <c r="F154" i="4"/>
  <c r="T154" i="4" s="1"/>
  <c r="G155" i="4"/>
  <c r="V160" i="4"/>
  <c r="V161" i="4"/>
  <c r="F162" i="4"/>
  <c r="T162" i="4" s="1"/>
  <c r="G163" i="4"/>
  <c r="V168" i="4"/>
  <c r="F170" i="4"/>
  <c r="T170" i="4" s="1"/>
  <c r="G171" i="4"/>
  <c r="V176" i="4"/>
  <c r="V177" i="4"/>
  <c r="F178" i="4"/>
  <c r="T178" i="4" s="1"/>
  <c r="G179" i="4"/>
  <c r="V184" i="4"/>
  <c r="F186" i="4"/>
  <c r="T186" i="4" s="1"/>
  <c r="G187" i="4"/>
  <c r="V192" i="4"/>
  <c r="V193" i="4"/>
  <c r="F194" i="4"/>
  <c r="T194" i="4" s="1"/>
  <c r="G195" i="4"/>
  <c r="V200" i="4"/>
  <c r="G185" i="4"/>
  <c r="F4" i="4"/>
  <c r="T4" i="4" s="1"/>
  <c r="V4" i="4"/>
  <c r="F5" i="4"/>
  <c r="T5" i="4" s="1"/>
  <c r="F8" i="4"/>
  <c r="T8" i="4" s="1"/>
  <c r="H8" i="4" s="1"/>
  <c r="V8" i="4"/>
  <c r="F9" i="4"/>
  <c r="T9" i="4" s="1"/>
  <c r="F12" i="4"/>
  <c r="T12" i="4" s="1"/>
  <c r="V12" i="4"/>
  <c r="F13" i="4"/>
  <c r="T13" i="4" s="1"/>
  <c r="F37" i="4"/>
  <c r="T37" i="4" s="1"/>
  <c r="H37" i="4" s="1"/>
  <c r="V37" i="4"/>
  <c r="F46" i="4"/>
  <c r="T46" i="4" s="1"/>
  <c r="F54" i="4"/>
  <c r="T54" i="4" s="1"/>
  <c r="F62" i="4"/>
  <c r="T62" i="4" s="1"/>
  <c r="F69" i="4"/>
  <c r="T69" i="4" s="1"/>
  <c r="V69" i="4"/>
  <c r="G69" i="4"/>
  <c r="F70" i="4"/>
  <c r="T70" i="4" s="1"/>
  <c r="F77" i="4"/>
  <c r="T77" i="4" s="1"/>
  <c r="V77" i="4"/>
  <c r="G77" i="4"/>
  <c r="F78" i="4"/>
  <c r="T78" i="4" s="1"/>
  <c r="F85" i="4"/>
  <c r="T85" i="4" s="1"/>
  <c r="V85" i="4"/>
  <c r="G85" i="4"/>
  <c r="F86" i="4"/>
  <c r="T86" i="4" s="1"/>
  <c r="F93" i="4"/>
  <c r="T93" i="4" s="1"/>
  <c r="V93" i="4"/>
  <c r="G93" i="4"/>
  <c r="F94" i="4"/>
  <c r="T94" i="4" s="1"/>
  <c r="F101" i="4"/>
  <c r="T101" i="4" s="1"/>
  <c r="V101" i="4"/>
  <c r="G101" i="4"/>
  <c r="F102" i="4"/>
  <c r="T102" i="4" s="1"/>
  <c r="F109" i="4"/>
  <c r="T109" i="4" s="1"/>
  <c r="V109" i="4"/>
  <c r="G109" i="4"/>
  <c r="F110" i="4"/>
  <c r="T110" i="4" s="1"/>
  <c r="V117" i="4"/>
  <c r="G117" i="4"/>
  <c r="F118" i="4"/>
  <c r="T118" i="4" s="1"/>
  <c r="V125" i="4"/>
  <c r="G125" i="4"/>
  <c r="F126" i="4"/>
  <c r="T126" i="4" s="1"/>
  <c r="V133" i="4"/>
  <c r="G133" i="4"/>
  <c r="F134" i="4"/>
  <c r="T134" i="4" s="1"/>
  <c r="V141" i="4"/>
  <c r="G141" i="4"/>
  <c r="F142" i="4"/>
  <c r="T142" i="4" s="1"/>
  <c r="V149" i="4"/>
  <c r="G149" i="4"/>
  <c r="F150" i="4"/>
  <c r="T150" i="4" s="1"/>
  <c r="V156" i="4"/>
  <c r="V157" i="4"/>
  <c r="G157" i="4"/>
  <c r="F158" i="4"/>
  <c r="T158" i="4" s="1"/>
  <c r="V164" i="4"/>
  <c r="V165" i="4"/>
  <c r="G165" i="4"/>
  <c r="F166" i="4"/>
  <c r="T166" i="4" s="1"/>
  <c r="V172" i="4"/>
  <c r="V173" i="4"/>
  <c r="G173" i="4"/>
  <c r="F174" i="4"/>
  <c r="T174" i="4" s="1"/>
  <c r="V180" i="4"/>
  <c r="V181" i="4"/>
  <c r="G181" i="4"/>
  <c r="F182" i="4"/>
  <c r="T182" i="4" s="1"/>
  <c r="V188" i="4"/>
  <c r="V189" i="4"/>
  <c r="G189" i="4"/>
  <c r="F190" i="4"/>
  <c r="T190" i="4" s="1"/>
  <c r="V196" i="4"/>
  <c r="V197" i="4"/>
  <c r="G197" i="4"/>
  <c r="F198" i="4"/>
  <c r="T198" i="4" s="1"/>
  <c r="T2" i="4"/>
  <c r="H2" i="4" s="1"/>
  <c r="F16" i="4"/>
  <c r="T16" i="4" s="1"/>
  <c r="V16" i="4"/>
  <c r="F17" i="4"/>
  <c r="T17" i="4" s="1"/>
  <c r="H17" i="4" s="1"/>
  <c r="V17" i="4"/>
  <c r="F18" i="4"/>
  <c r="T18" i="4" s="1"/>
  <c r="F21" i="4"/>
  <c r="T21" i="4" s="1"/>
  <c r="H21" i="4" s="1"/>
  <c r="V21" i="4"/>
  <c r="F22" i="4"/>
  <c r="T22" i="4" s="1"/>
  <c r="F25" i="4"/>
  <c r="T25" i="4" s="1"/>
  <c r="H25" i="4" s="1"/>
  <c r="V25" i="4"/>
  <c r="F26" i="4"/>
  <c r="T26" i="4" s="1"/>
  <c r="F29" i="4"/>
  <c r="T29" i="4" s="1"/>
  <c r="V29" i="4"/>
  <c r="F30" i="4"/>
  <c r="T30" i="4" s="1"/>
  <c r="F33" i="4"/>
  <c r="T33" i="4" s="1"/>
  <c r="V33" i="4"/>
  <c r="F34" i="4"/>
  <c r="T34" i="4" s="1"/>
  <c r="F38" i="4"/>
  <c r="T38" i="4" s="1"/>
  <c r="F45" i="4"/>
  <c r="T45" i="4" s="1"/>
  <c r="V45" i="4"/>
  <c r="G45" i="4"/>
  <c r="F53" i="4"/>
  <c r="T53" i="4" s="1"/>
  <c r="V53" i="4"/>
  <c r="G53" i="4"/>
  <c r="F61" i="4"/>
  <c r="T61" i="4" s="1"/>
  <c r="V61" i="4"/>
  <c r="G61" i="4"/>
  <c r="F3" i="4"/>
  <c r="T3" i="4" s="1"/>
  <c r="G4" i="4"/>
  <c r="V5" i="4"/>
  <c r="F6" i="4"/>
  <c r="T6" i="4" s="1"/>
  <c r="V6" i="4"/>
  <c r="F7" i="4"/>
  <c r="T7" i="4" s="1"/>
  <c r="G8" i="4"/>
  <c r="V9" i="4"/>
  <c r="F10" i="4"/>
  <c r="T10" i="4" s="1"/>
  <c r="V10" i="4"/>
  <c r="F11" i="4"/>
  <c r="T11" i="4" s="1"/>
  <c r="G12" i="4"/>
  <c r="V13" i="4"/>
  <c r="F14" i="4"/>
  <c r="T14" i="4" s="1"/>
  <c r="V14" i="4"/>
  <c r="F15" i="4"/>
  <c r="T15" i="4" s="1"/>
  <c r="G16" i="4"/>
  <c r="G17" i="4"/>
  <c r="V18" i="4"/>
  <c r="F19" i="4"/>
  <c r="T19" i="4" s="1"/>
  <c r="V19" i="4"/>
  <c r="F20" i="4"/>
  <c r="T20" i="4" s="1"/>
  <c r="G21" i="4"/>
  <c r="V22" i="4"/>
  <c r="F23" i="4"/>
  <c r="T23" i="4" s="1"/>
  <c r="V23" i="4"/>
  <c r="F24" i="4"/>
  <c r="T24" i="4" s="1"/>
  <c r="G25" i="4"/>
  <c r="V26" i="4"/>
  <c r="F27" i="4"/>
  <c r="T27" i="4" s="1"/>
  <c r="V27" i="4"/>
  <c r="F28" i="4"/>
  <c r="T28" i="4" s="1"/>
  <c r="G29" i="4"/>
  <c r="V30" i="4"/>
  <c r="F31" i="4"/>
  <c r="T31" i="4" s="1"/>
  <c r="V31" i="4"/>
  <c r="F32" i="4"/>
  <c r="T32" i="4" s="1"/>
  <c r="G33" i="4"/>
  <c r="V34" i="4"/>
  <c r="F35" i="4"/>
  <c r="T35" i="4" s="1"/>
  <c r="V35" i="4"/>
  <c r="F36" i="4"/>
  <c r="T36" i="4" s="1"/>
  <c r="G37" i="4"/>
  <c r="V38" i="4"/>
  <c r="F39" i="4"/>
  <c r="T39" i="4" s="1"/>
  <c r="V39" i="4"/>
  <c r="F41" i="4"/>
  <c r="T41" i="4" s="1"/>
  <c r="V41" i="4"/>
  <c r="G41" i="4"/>
  <c r="F42" i="4"/>
  <c r="T42" i="4" s="1"/>
  <c r="G44" i="4"/>
  <c r="F49" i="4"/>
  <c r="T49" i="4" s="1"/>
  <c r="V49" i="4"/>
  <c r="G49" i="4"/>
  <c r="F50" i="4"/>
  <c r="T50" i="4" s="1"/>
  <c r="G52" i="4"/>
  <c r="F57" i="4"/>
  <c r="T57" i="4" s="1"/>
  <c r="V57" i="4"/>
  <c r="G57" i="4"/>
  <c r="F58" i="4"/>
  <c r="T58" i="4" s="1"/>
  <c r="G60" i="4"/>
  <c r="F65" i="4"/>
  <c r="T65" i="4" s="1"/>
  <c r="V65" i="4"/>
  <c r="G65" i="4"/>
  <c r="F66" i="4"/>
  <c r="T66" i="4" s="1"/>
  <c r="G68" i="4"/>
  <c r="F73" i="4"/>
  <c r="T73" i="4" s="1"/>
  <c r="V73" i="4"/>
  <c r="G73" i="4"/>
  <c r="F74" i="4"/>
  <c r="T74" i="4" s="1"/>
  <c r="G76" i="4"/>
  <c r="F81" i="4"/>
  <c r="T81" i="4" s="1"/>
  <c r="V81" i="4"/>
  <c r="G81" i="4"/>
  <c r="F82" i="4"/>
  <c r="T82" i="4" s="1"/>
  <c r="G84" i="4"/>
  <c r="F89" i="4"/>
  <c r="T89" i="4" s="1"/>
  <c r="V89" i="4"/>
  <c r="G89" i="4"/>
  <c r="F90" i="4"/>
  <c r="T90" i="4" s="1"/>
  <c r="G92" i="4"/>
  <c r="F97" i="4"/>
  <c r="T97" i="4" s="1"/>
  <c r="V97" i="4"/>
  <c r="G97" i="4"/>
  <c r="F98" i="4"/>
  <c r="T98" i="4" s="1"/>
  <c r="G100" i="4"/>
  <c r="F105" i="4"/>
  <c r="T105" i="4" s="1"/>
  <c r="V105" i="4"/>
  <c r="G105" i="4"/>
  <c r="F106" i="4"/>
  <c r="T106" i="4" s="1"/>
  <c r="G108" i="4"/>
  <c r="F113" i="4"/>
  <c r="T113" i="4" s="1"/>
  <c r="V113" i="4"/>
  <c r="G113" i="4"/>
  <c r="F114" i="4"/>
  <c r="T114" i="4" s="1"/>
  <c r="G116" i="4"/>
  <c r="F40" i="4"/>
  <c r="T40" i="4" s="1"/>
  <c r="V42" i="4"/>
  <c r="F43" i="4"/>
  <c r="T43" i="4" s="1"/>
  <c r="V43" i="4"/>
  <c r="F44" i="4"/>
  <c r="T44" i="4" s="1"/>
  <c r="V46" i="4"/>
  <c r="F47" i="4"/>
  <c r="T47" i="4" s="1"/>
  <c r="V47" i="4"/>
  <c r="F48" i="4"/>
  <c r="T48" i="4" s="1"/>
  <c r="V50" i="4"/>
  <c r="F51" i="4"/>
  <c r="T51" i="4" s="1"/>
  <c r="V51" i="4"/>
  <c r="F52" i="4"/>
  <c r="T52" i="4" s="1"/>
  <c r="V54" i="4"/>
  <c r="F55" i="4"/>
  <c r="T55" i="4" s="1"/>
  <c r="V55" i="4"/>
  <c r="F56" i="4"/>
  <c r="T56" i="4" s="1"/>
  <c r="V58" i="4"/>
  <c r="F59" i="4"/>
  <c r="T59" i="4" s="1"/>
  <c r="V59" i="4"/>
  <c r="F60" i="4"/>
  <c r="T60" i="4" s="1"/>
  <c r="V62" i="4"/>
  <c r="F63" i="4"/>
  <c r="T63" i="4" s="1"/>
  <c r="V63" i="4"/>
  <c r="F64" i="4"/>
  <c r="T64" i="4" s="1"/>
  <c r="V66" i="4"/>
  <c r="F67" i="4"/>
  <c r="T67" i="4" s="1"/>
  <c r="V67" i="4"/>
  <c r="F68" i="4"/>
  <c r="T68" i="4" s="1"/>
  <c r="V70" i="4"/>
  <c r="F71" i="4"/>
  <c r="T71" i="4" s="1"/>
  <c r="V71" i="4"/>
  <c r="F72" i="4"/>
  <c r="T72" i="4" s="1"/>
  <c r="V74" i="4"/>
  <c r="F75" i="4"/>
  <c r="T75" i="4" s="1"/>
  <c r="V75" i="4"/>
  <c r="F76" i="4"/>
  <c r="T76" i="4" s="1"/>
  <c r="V78" i="4"/>
  <c r="F79" i="4"/>
  <c r="T79" i="4" s="1"/>
  <c r="V79" i="4"/>
  <c r="F80" i="4"/>
  <c r="T80" i="4" s="1"/>
  <c r="V82" i="4"/>
  <c r="F83" i="4"/>
  <c r="T83" i="4" s="1"/>
  <c r="V83" i="4"/>
  <c r="F84" i="4"/>
  <c r="T84" i="4" s="1"/>
  <c r="V86" i="4"/>
  <c r="F87" i="4"/>
  <c r="T87" i="4" s="1"/>
  <c r="V87" i="4"/>
  <c r="F88" i="4"/>
  <c r="T88" i="4" s="1"/>
  <c r="V90" i="4"/>
  <c r="F91" i="4"/>
  <c r="T91" i="4" s="1"/>
  <c r="V91" i="4"/>
  <c r="F92" i="4"/>
  <c r="T92" i="4" s="1"/>
  <c r="V94" i="4"/>
  <c r="F95" i="4"/>
  <c r="T95" i="4" s="1"/>
  <c r="V95" i="4"/>
  <c r="F96" i="4"/>
  <c r="T96" i="4" s="1"/>
  <c r="V98" i="4"/>
  <c r="F99" i="4"/>
  <c r="T99" i="4" s="1"/>
  <c r="V99" i="4"/>
  <c r="F100" i="4"/>
  <c r="T100" i="4" s="1"/>
  <c r="V102" i="4"/>
  <c r="F103" i="4"/>
  <c r="T103" i="4" s="1"/>
  <c r="V103" i="4"/>
  <c r="F104" i="4"/>
  <c r="T104" i="4" s="1"/>
  <c r="V106" i="4"/>
  <c r="F107" i="4"/>
  <c r="T107" i="4" s="1"/>
  <c r="V107" i="4"/>
  <c r="F108" i="4"/>
  <c r="T108" i="4" s="1"/>
  <c r="V110" i="4"/>
  <c r="F111" i="4"/>
  <c r="T111" i="4" s="1"/>
  <c r="V111" i="4"/>
  <c r="F112" i="4"/>
  <c r="T112" i="4" s="1"/>
  <c r="V114" i="4"/>
  <c r="F115" i="4"/>
  <c r="T115" i="4" s="1"/>
  <c r="V115" i="4"/>
  <c r="F116" i="4"/>
  <c r="T116" i="4" s="1"/>
  <c r="G124" i="4"/>
  <c r="G132" i="4"/>
  <c r="G140" i="4"/>
  <c r="G148" i="4"/>
  <c r="G156" i="4"/>
  <c r="G164" i="4"/>
  <c r="G172" i="4"/>
  <c r="G180" i="4"/>
  <c r="G188" i="4"/>
  <c r="G196" i="4"/>
  <c r="T122" i="4"/>
  <c r="G177" i="4"/>
  <c r="G193" i="4"/>
  <c r="V118" i="4"/>
  <c r="F119" i="4"/>
  <c r="T119" i="4" s="1"/>
  <c r="V119" i="4"/>
  <c r="F120" i="4"/>
  <c r="T120" i="4" s="1"/>
  <c r="V122" i="4"/>
  <c r="F123" i="4"/>
  <c r="T123" i="4" s="1"/>
  <c r="V123" i="4"/>
  <c r="F124" i="4"/>
  <c r="T124" i="4" s="1"/>
  <c r="V126" i="4"/>
  <c r="F127" i="4"/>
  <c r="T127" i="4" s="1"/>
  <c r="V127" i="4"/>
  <c r="F128" i="4"/>
  <c r="T128" i="4" s="1"/>
  <c r="V130" i="4"/>
  <c r="F131" i="4"/>
  <c r="T131" i="4" s="1"/>
  <c r="V131" i="4"/>
  <c r="F132" i="4"/>
  <c r="T132" i="4" s="1"/>
  <c r="V134" i="4"/>
  <c r="F135" i="4"/>
  <c r="T135" i="4" s="1"/>
  <c r="V135" i="4"/>
  <c r="F136" i="4"/>
  <c r="T136" i="4" s="1"/>
  <c r="V138" i="4"/>
  <c r="F139" i="4"/>
  <c r="T139" i="4" s="1"/>
  <c r="V139" i="4"/>
  <c r="F140" i="4"/>
  <c r="T140" i="4" s="1"/>
  <c r="V142" i="4"/>
  <c r="F143" i="4"/>
  <c r="T143" i="4" s="1"/>
  <c r="V143" i="4"/>
  <c r="F144" i="4"/>
  <c r="T144" i="4" s="1"/>
  <c r="V146" i="4"/>
  <c r="F147" i="4"/>
  <c r="T147" i="4" s="1"/>
  <c r="V147" i="4"/>
  <c r="F148" i="4"/>
  <c r="T148" i="4" s="1"/>
  <c r="V150" i="4"/>
  <c r="F151" i="4"/>
  <c r="T151" i="4" s="1"/>
  <c r="V151" i="4"/>
  <c r="F152" i="4"/>
  <c r="T152" i="4" s="1"/>
  <c r="V154" i="4"/>
  <c r="F155" i="4"/>
  <c r="T155" i="4" s="1"/>
  <c r="V155" i="4"/>
  <c r="F156" i="4"/>
  <c r="T156" i="4" s="1"/>
  <c r="V158" i="4"/>
  <c r="F159" i="4"/>
  <c r="T159" i="4" s="1"/>
  <c r="V159" i="4"/>
  <c r="F160" i="4"/>
  <c r="T160" i="4" s="1"/>
  <c r="V162" i="4"/>
  <c r="F163" i="4"/>
  <c r="T163" i="4" s="1"/>
  <c r="V163" i="4"/>
  <c r="F164" i="4"/>
  <c r="T164" i="4" s="1"/>
  <c r="V166" i="4"/>
  <c r="F167" i="4"/>
  <c r="T167" i="4" s="1"/>
  <c r="V167" i="4"/>
  <c r="F168" i="4"/>
  <c r="T168" i="4" s="1"/>
  <c r="V170" i="4"/>
  <c r="F171" i="4"/>
  <c r="T171" i="4" s="1"/>
  <c r="V171" i="4"/>
  <c r="F172" i="4"/>
  <c r="T172" i="4" s="1"/>
  <c r="V174" i="4"/>
  <c r="F175" i="4"/>
  <c r="T175" i="4" s="1"/>
  <c r="V175" i="4"/>
  <c r="F176" i="4"/>
  <c r="T176" i="4" s="1"/>
  <c r="V178" i="4"/>
  <c r="F179" i="4"/>
  <c r="T179" i="4" s="1"/>
  <c r="V179" i="4"/>
  <c r="F180" i="4"/>
  <c r="T180" i="4" s="1"/>
  <c r="V182" i="4"/>
  <c r="F183" i="4"/>
  <c r="T183" i="4" s="1"/>
  <c r="V183" i="4"/>
  <c r="F184" i="4"/>
  <c r="T184" i="4" s="1"/>
  <c r="V186" i="4"/>
  <c r="F187" i="4"/>
  <c r="T187" i="4" s="1"/>
  <c r="V187" i="4"/>
  <c r="F188" i="4"/>
  <c r="T188" i="4" s="1"/>
  <c r="V190" i="4"/>
  <c r="F191" i="4"/>
  <c r="T191" i="4" s="1"/>
  <c r="V191" i="4"/>
  <c r="F192" i="4"/>
  <c r="T192" i="4" s="1"/>
  <c r="V194" i="4"/>
  <c r="F195" i="4"/>
  <c r="T195" i="4" s="1"/>
  <c r="V195" i="4"/>
  <c r="F196" i="4"/>
  <c r="T196" i="4" s="1"/>
  <c r="V198" i="4"/>
  <c r="F199" i="4"/>
  <c r="T199" i="4" s="1"/>
  <c r="V199" i="4"/>
  <c r="F200" i="4"/>
  <c r="T200" i="4" s="1"/>
  <c r="F117" i="4"/>
  <c r="T117" i="4" s="1"/>
  <c r="F121" i="4"/>
  <c r="T121" i="4" s="1"/>
  <c r="F125" i="4"/>
  <c r="T125" i="4" s="1"/>
  <c r="F129" i="4"/>
  <c r="T129" i="4" s="1"/>
  <c r="F133" i="4"/>
  <c r="T133" i="4" s="1"/>
  <c r="F137" i="4"/>
  <c r="T137" i="4" s="1"/>
  <c r="F141" i="4"/>
  <c r="T141" i="4" s="1"/>
  <c r="F145" i="4"/>
  <c r="T145" i="4" s="1"/>
  <c r="F149" i="4"/>
  <c r="T149" i="4" s="1"/>
  <c r="F153" i="4"/>
  <c r="T153" i="4" s="1"/>
  <c r="F157" i="4"/>
  <c r="T157" i="4" s="1"/>
  <c r="H157" i="4" s="1"/>
  <c r="F161" i="4"/>
  <c r="T161" i="4" s="1"/>
  <c r="F165" i="4"/>
  <c r="T165" i="4" s="1"/>
  <c r="F169" i="4"/>
  <c r="T169" i="4" s="1"/>
  <c r="F173" i="4"/>
  <c r="T173" i="4" s="1"/>
  <c r="H173" i="4" s="1"/>
  <c r="F177" i="4"/>
  <c r="T177" i="4" s="1"/>
  <c r="F181" i="4"/>
  <c r="T181" i="4" s="1"/>
  <c r="F185" i="4"/>
  <c r="T185" i="4" s="1"/>
  <c r="F189" i="4"/>
  <c r="T189" i="4" s="1"/>
  <c r="H189" i="4" s="1"/>
  <c r="F193" i="4"/>
  <c r="T193" i="4" s="1"/>
  <c r="F197" i="4"/>
  <c r="T197" i="4" s="1"/>
  <c r="U90" i="4" l="1"/>
  <c r="H90" i="4"/>
  <c r="U81" i="4"/>
  <c r="H81" i="4"/>
  <c r="U65" i="4"/>
  <c r="H65" i="4"/>
  <c r="U57" i="4"/>
  <c r="H57" i="4"/>
  <c r="U28" i="4"/>
  <c r="H28" i="4"/>
  <c r="U22" i="4"/>
  <c r="H22" i="4"/>
  <c r="U2" i="4"/>
  <c r="U174" i="4"/>
  <c r="H174" i="4"/>
  <c r="U178" i="4"/>
  <c r="H178" i="4"/>
  <c r="U197" i="4"/>
  <c r="H197" i="4"/>
  <c r="U181" i="4"/>
  <c r="H181" i="4"/>
  <c r="U165" i="4"/>
  <c r="H165" i="4"/>
  <c r="U149" i="4"/>
  <c r="H149" i="4"/>
  <c r="U141" i="4"/>
  <c r="H141" i="4"/>
  <c r="U133" i="4"/>
  <c r="H133" i="4"/>
  <c r="U125" i="4"/>
  <c r="H125" i="4"/>
  <c r="U117" i="4"/>
  <c r="H117" i="4"/>
  <c r="U186" i="4"/>
  <c r="H186" i="4"/>
  <c r="U170" i="4"/>
  <c r="H170" i="4"/>
  <c r="U154" i="4"/>
  <c r="H154" i="4"/>
  <c r="U138" i="4"/>
  <c r="H138" i="4"/>
  <c r="U122" i="4"/>
  <c r="H122" i="4"/>
  <c r="U112" i="4"/>
  <c r="H112" i="4"/>
  <c r="U111" i="4"/>
  <c r="H111" i="4"/>
  <c r="U108" i="4"/>
  <c r="H108" i="4"/>
  <c r="U107" i="4"/>
  <c r="H107" i="4"/>
  <c r="U105" i="4"/>
  <c r="H105" i="4"/>
  <c r="U96" i="4"/>
  <c r="H96" i="4"/>
  <c r="U95" i="4"/>
  <c r="H95" i="4"/>
  <c r="U92" i="4"/>
  <c r="H92" i="4"/>
  <c r="U91" i="4"/>
  <c r="H91" i="4"/>
  <c r="U89" i="4"/>
  <c r="H89" i="4"/>
  <c r="U80" i="4"/>
  <c r="H80" i="4"/>
  <c r="U79" i="4"/>
  <c r="H79" i="4"/>
  <c r="U76" i="4"/>
  <c r="H76" i="4"/>
  <c r="U75" i="4"/>
  <c r="H75" i="4"/>
  <c r="U73" i="4"/>
  <c r="H73" i="4"/>
  <c r="U64" i="4"/>
  <c r="H64" i="4"/>
  <c r="U63" i="4"/>
  <c r="H63" i="4"/>
  <c r="U61" i="4"/>
  <c r="H61" i="4"/>
  <c r="U56" i="4"/>
  <c r="H56" i="4"/>
  <c r="U55" i="4"/>
  <c r="H55" i="4"/>
  <c r="U52" i="4"/>
  <c r="H52" i="4"/>
  <c r="U51" i="4"/>
  <c r="H51" i="4"/>
  <c r="U49" i="4"/>
  <c r="H49" i="4"/>
  <c r="U44" i="4"/>
  <c r="H44" i="4"/>
  <c r="U43" i="4"/>
  <c r="H43" i="4"/>
  <c r="U41" i="4"/>
  <c r="H41" i="4"/>
  <c r="U36" i="4"/>
  <c r="H36" i="4"/>
  <c r="U20" i="4"/>
  <c r="H20" i="4"/>
  <c r="U114" i="4"/>
  <c r="H114" i="4"/>
  <c r="U98" i="4"/>
  <c r="H98" i="4"/>
  <c r="U74" i="4"/>
  <c r="H74" i="4"/>
  <c r="U58" i="4"/>
  <c r="H58" i="4"/>
  <c r="U50" i="4"/>
  <c r="H50" i="4"/>
  <c r="U39" i="4"/>
  <c r="H39" i="4"/>
  <c r="U35" i="4"/>
  <c r="H35" i="4"/>
  <c r="U27" i="4"/>
  <c r="H27" i="4"/>
  <c r="U24" i="4"/>
  <c r="H24" i="4"/>
  <c r="U23" i="4"/>
  <c r="H23" i="4"/>
  <c r="U19" i="4"/>
  <c r="H19" i="4"/>
  <c r="U15" i="4"/>
  <c r="H15" i="4"/>
  <c r="U11" i="4"/>
  <c r="H11" i="4"/>
  <c r="U7" i="4"/>
  <c r="H7" i="4"/>
  <c r="U3" i="4"/>
  <c r="H3" i="4"/>
  <c r="U53" i="4"/>
  <c r="H53" i="4"/>
  <c r="U38" i="4"/>
  <c r="H38" i="4"/>
  <c r="U34" i="4"/>
  <c r="H34" i="4"/>
  <c r="U33" i="4"/>
  <c r="H33" i="4"/>
  <c r="U26" i="4"/>
  <c r="H26" i="4"/>
  <c r="U198" i="4"/>
  <c r="H198" i="4"/>
  <c r="U190" i="4"/>
  <c r="H190" i="4"/>
  <c r="U166" i="4"/>
  <c r="H166" i="4"/>
  <c r="U158" i="4"/>
  <c r="H158" i="4"/>
  <c r="U142" i="4"/>
  <c r="H142" i="4"/>
  <c r="U126" i="4"/>
  <c r="H126" i="4"/>
  <c r="U110" i="4"/>
  <c r="H110" i="4"/>
  <c r="U102" i="4"/>
  <c r="H102" i="4"/>
  <c r="U94" i="4"/>
  <c r="H94" i="4"/>
  <c r="U86" i="4"/>
  <c r="H86" i="4"/>
  <c r="U78" i="4"/>
  <c r="H78" i="4"/>
  <c r="U70" i="4"/>
  <c r="H70" i="4"/>
  <c r="U62" i="4"/>
  <c r="H62" i="4"/>
  <c r="U46" i="4"/>
  <c r="H46" i="4"/>
  <c r="U9" i="4"/>
  <c r="H9" i="4"/>
  <c r="U193" i="4"/>
  <c r="H193" i="4"/>
  <c r="U185" i="4"/>
  <c r="H185" i="4"/>
  <c r="U177" i="4"/>
  <c r="H177" i="4"/>
  <c r="U169" i="4"/>
  <c r="H169" i="4"/>
  <c r="U161" i="4"/>
  <c r="H161" i="4"/>
  <c r="U153" i="4"/>
  <c r="H153" i="4"/>
  <c r="U145" i="4"/>
  <c r="H145" i="4"/>
  <c r="U137" i="4"/>
  <c r="H137" i="4"/>
  <c r="U129" i="4"/>
  <c r="H129" i="4"/>
  <c r="U121" i="4"/>
  <c r="H121" i="4"/>
  <c r="U200" i="4"/>
  <c r="H200" i="4"/>
  <c r="U199" i="4"/>
  <c r="H199" i="4"/>
  <c r="U196" i="4"/>
  <c r="H196" i="4"/>
  <c r="U195" i="4"/>
  <c r="H195" i="4"/>
  <c r="U192" i="4"/>
  <c r="H192" i="4"/>
  <c r="U191" i="4"/>
  <c r="H191" i="4"/>
  <c r="U188" i="4"/>
  <c r="H188" i="4"/>
  <c r="U187" i="4"/>
  <c r="H187" i="4"/>
  <c r="U184" i="4"/>
  <c r="H184" i="4"/>
  <c r="U183" i="4"/>
  <c r="H183" i="4"/>
  <c r="U180" i="4"/>
  <c r="H180" i="4"/>
  <c r="U179" i="4"/>
  <c r="H179" i="4"/>
  <c r="U176" i="4"/>
  <c r="H176" i="4"/>
  <c r="U175" i="4"/>
  <c r="H175" i="4"/>
  <c r="U172" i="4"/>
  <c r="H172" i="4"/>
  <c r="U171" i="4"/>
  <c r="H171" i="4"/>
  <c r="U168" i="4"/>
  <c r="H168" i="4"/>
  <c r="U167" i="4"/>
  <c r="H167" i="4"/>
  <c r="U164" i="4"/>
  <c r="H164" i="4"/>
  <c r="U163" i="4"/>
  <c r="H163" i="4"/>
  <c r="U160" i="4"/>
  <c r="H160" i="4"/>
  <c r="U159" i="4"/>
  <c r="H159" i="4"/>
  <c r="U156" i="4"/>
  <c r="H156" i="4"/>
  <c r="U155" i="4"/>
  <c r="H155" i="4"/>
  <c r="U152" i="4"/>
  <c r="H152" i="4"/>
  <c r="U151" i="4"/>
  <c r="H151" i="4"/>
  <c r="U148" i="4"/>
  <c r="H148" i="4"/>
  <c r="U147" i="4"/>
  <c r="H147" i="4"/>
  <c r="U144" i="4"/>
  <c r="H144" i="4"/>
  <c r="U143" i="4"/>
  <c r="H143" i="4"/>
  <c r="U140" i="4"/>
  <c r="H140" i="4"/>
  <c r="U139" i="4"/>
  <c r="H139" i="4"/>
  <c r="U136" i="4"/>
  <c r="H136" i="4"/>
  <c r="U135" i="4"/>
  <c r="H135" i="4"/>
  <c r="U132" i="4"/>
  <c r="H132" i="4"/>
  <c r="U131" i="4"/>
  <c r="H131" i="4"/>
  <c r="U128" i="4"/>
  <c r="H128" i="4"/>
  <c r="U127" i="4"/>
  <c r="H127" i="4"/>
  <c r="U124" i="4"/>
  <c r="H124" i="4"/>
  <c r="U123" i="4"/>
  <c r="H123" i="4"/>
  <c r="U120" i="4"/>
  <c r="H120" i="4"/>
  <c r="U119" i="4"/>
  <c r="H119" i="4"/>
  <c r="U194" i="4"/>
  <c r="H194" i="4"/>
  <c r="U162" i="4"/>
  <c r="H162" i="4"/>
  <c r="U146" i="4"/>
  <c r="H146" i="4"/>
  <c r="U130" i="4"/>
  <c r="H130" i="4"/>
  <c r="U116" i="4"/>
  <c r="H116" i="4"/>
  <c r="U115" i="4"/>
  <c r="H115" i="4"/>
  <c r="U113" i="4"/>
  <c r="H113" i="4"/>
  <c r="U104" i="4"/>
  <c r="H104" i="4"/>
  <c r="U103" i="4"/>
  <c r="H103" i="4"/>
  <c r="U100" i="4"/>
  <c r="H100" i="4"/>
  <c r="U99" i="4"/>
  <c r="H99" i="4"/>
  <c r="U97" i="4"/>
  <c r="H97" i="4"/>
  <c r="U88" i="4"/>
  <c r="H88" i="4"/>
  <c r="U87" i="4"/>
  <c r="H87" i="4"/>
  <c r="U84" i="4"/>
  <c r="H84" i="4"/>
  <c r="U83" i="4"/>
  <c r="H83" i="4"/>
  <c r="U72" i="4"/>
  <c r="H72" i="4"/>
  <c r="U71" i="4"/>
  <c r="H71" i="4"/>
  <c r="U68" i="4"/>
  <c r="H68" i="4"/>
  <c r="U67" i="4"/>
  <c r="H67" i="4"/>
  <c r="U60" i="4"/>
  <c r="H60" i="4"/>
  <c r="U59" i="4"/>
  <c r="H59" i="4"/>
  <c r="U48" i="4"/>
  <c r="H48" i="4"/>
  <c r="U47" i="4"/>
  <c r="H47" i="4"/>
  <c r="U45" i="4"/>
  <c r="H45" i="4"/>
  <c r="U40" i="4"/>
  <c r="H40" i="4"/>
  <c r="U106" i="4"/>
  <c r="H106" i="4"/>
  <c r="U82" i="4"/>
  <c r="H82" i="4"/>
  <c r="U66" i="4"/>
  <c r="H66" i="4"/>
  <c r="U42" i="4"/>
  <c r="H42" i="4"/>
  <c r="U32" i="4"/>
  <c r="H32" i="4"/>
  <c r="U31" i="4"/>
  <c r="H31" i="4"/>
  <c r="U14" i="4"/>
  <c r="H14" i="4"/>
  <c r="U10" i="4"/>
  <c r="H10" i="4"/>
  <c r="U6" i="4"/>
  <c r="H6" i="4"/>
  <c r="U30" i="4"/>
  <c r="H30" i="4"/>
  <c r="U29" i="4"/>
  <c r="H29" i="4"/>
  <c r="U18" i="4"/>
  <c r="H18" i="4"/>
  <c r="U16" i="4"/>
  <c r="H16" i="4"/>
  <c r="U182" i="4"/>
  <c r="H182" i="4"/>
  <c r="U150" i="4"/>
  <c r="H150" i="4"/>
  <c r="U134" i="4"/>
  <c r="H134" i="4"/>
  <c r="U118" i="4"/>
  <c r="H118" i="4"/>
  <c r="U109" i="4"/>
  <c r="H109" i="4"/>
  <c r="U101" i="4"/>
  <c r="H101" i="4"/>
  <c r="U93" i="4"/>
  <c r="H93" i="4"/>
  <c r="U85" i="4"/>
  <c r="H85" i="4"/>
  <c r="U77" i="4"/>
  <c r="H77" i="4"/>
  <c r="U69" i="4"/>
  <c r="H69" i="4"/>
  <c r="U54" i="4"/>
  <c r="H54" i="4"/>
  <c r="U13" i="4"/>
  <c r="H13" i="4"/>
  <c r="U12" i="4"/>
  <c r="H12" i="4"/>
  <c r="U5" i="4"/>
  <c r="H5" i="4"/>
  <c r="U4" i="4"/>
  <c r="H4" i="4"/>
  <c r="U189" i="4"/>
  <c r="U173" i="4"/>
  <c r="U157" i="4"/>
  <c r="U37" i="4"/>
  <c r="U25" i="4"/>
  <c r="U21" i="4"/>
  <c r="U8" i="4"/>
  <c r="U17" i="4"/>
</calcChain>
</file>

<file path=xl/sharedStrings.xml><?xml version="1.0" encoding="utf-8"?>
<sst xmlns="http://schemas.openxmlformats.org/spreadsheetml/2006/main" count="95" uniqueCount="88">
  <si>
    <t>Tsteam_in</t>
  </si>
  <si>
    <t>Tsteam_out</t>
  </si>
  <si>
    <t>Twater_in</t>
  </si>
  <si>
    <t>Twater_out</t>
  </si>
  <si>
    <t>ΔTlm</t>
  </si>
  <si>
    <t>mdotwater</t>
  </si>
  <si>
    <t>cpwater</t>
  </si>
  <si>
    <t>Needs</t>
  </si>
  <si>
    <t>Hvap steam</t>
  </si>
  <si>
    <t>K Steel</t>
  </si>
  <si>
    <t>T</t>
  </si>
  <si>
    <t>p</t>
  </si>
  <si>
    <t>H</t>
  </si>
  <si>
    <t>Time (sec)</t>
  </si>
  <si>
    <t>Water Level (ft)</t>
  </si>
  <si>
    <t>Water Flowrate (GPM)</t>
  </si>
  <si>
    <t>House Steam Pressure (psig)</t>
  </si>
  <si>
    <t>Steam Pressure (psig)</t>
  </si>
  <si>
    <t>Inlet Water Temperature (C)</t>
  </si>
  <si>
    <t>Outlet Water Temperature (C)</t>
  </si>
  <si>
    <t>Water Feed Temperature (C)</t>
  </si>
  <si>
    <t>Ambient Temperature (C)</t>
  </si>
  <si>
    <t>Ambient Pressure (kPa)</t>
  </si>
  <si>
    <t>Flow Setpoint (GPM)</t>
  </si>
  <si>
    <t>Flow Control Output (%)</t>
  </si>
  <si>
    <t>Level Setpoint (ft)</t>
  </si>
  <si>
    <t>Level Control Output (%)</t>
  </si>
  <si>
    <t>Steam Setpoint (psig)</t>
  </si>
  <si>
    <t>Steam Control Output (%)</t>
  </si>
  <si>
    <t>Pressure</t>
  </si>
  <si>
    <t>Flow</t>
  </si>
  <si>
    <t>Tsteam</t>
  </si>
  <si>
    <t>P Steam (Pa)</t>
  </si>
  <si>
    <t>VdotWater</t>
  </si>
  <si>
    <t>mdotWater</t>
  </si>
  <si>
    <t>Heat Exchanger Area</t>
  </si>
  <si>
    <t>sq ft</t>
  </si>
  <si>
    <t>m^2</t>
  </si>
  <si>
    <t>Q (J)</t>
  </si>
  <si>
    <t>U</t>
  </si>
  <si>
    <t>HX wall thickness</t>
  </si>
  <si>
    <t>m</t>
  </si>
  <si>
    <t>SS k</t>
  </si>
  <si>
    <t>Rcond</t>
  </si>
  <si>
    <t>Rconv.h</t>
  </si>
  <si>
    <t>mdotSteam</t>
  </si>
  <si>
    <t>b</t>
  </si>
  <si>
    <t>SS316 k</t>
  </si>
  <si>
    <t>h_fg</t>
  </si>
  <si>
    <t>rho liq</t>
  </si>
  <si>
    <t>rho vap</t>
  </si>
  <si>
    <t>cp liq</t>
  </si>
  <si>
    <t>V liq</t>
  </si>
  <si>
    <t>V vap</t>
  </si>
  <si>
    <t>cp gas</t>
  </si>
  <si>
    <t>µ liq</t>
  </si>
  <si>
    <t>µ gas</t>
  </si>
  <si>
    <t>k liq</t>
  </si>
  <si>
    <t>k gas</t>
  </si>
  <si>
    <t>Pr liq</t>
  </si>
  <si>
    <t>Pr vapor</t>
  </si>
  <si>
    <t>Re steam</t>
  </si>
  <si>
    <t>HX pipe ID</t>
  </si>
  <si>
    <t>HX Pipe OD</t>
  </si>
  <si>
    <t>HX Length</t>
  </si>
  <si>
    <t>µ liq(T)</t>
  </si>
  <si>
    <t>µ vap(T)</t>
  </si>
  <si>
    <t>H(T)</t>
  </si>
  <si>
    <t>ρ_liq(T)</t>
  </si>
  <si>
    <t>ρ_vap(T)</t>
  </si>
  <si>
    <t>Re liq</t>
  </si>
  <si>
    <t>ρ steam</t>
  </si>
  <si>
    <t>ρ liq</t>
  </si>
  <si>
    <t>v liq</t>
  </si>
  <si>
    <t>N Tubes</t>
  </si>
  <si>
    <t>cp liq(T)</t>
  </si>
  <si>
    <t>m/s</t>
  </si>
  <si>
    <t>g</t>
  </si>
  <si>
    <t>m/s^2</t>
  </si>
  <si>
    <t>h'fg 1</t>
  </si>
  <si>
    <t>ρ_liq(Tsteam)</t>
  </si>
  <si>
    <t>h_outer</t>
  </si>
  <si>
    <t>Tsat - Ts</t>
  </si>
  <si>
    <t>µ liq(Tsteam)</t>
  </si>
  <si>
    <t>k liq(Tsteam)</t>
  </si>
  <si>
    <t>cp vap(T)</t>
  </si>
  <si>
    <t>k liq(T)</t>
  </si>
  <si>
    <t>k vap(T)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</si>
</sst>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"/>
  <sheetViews>
    <sheetView tabSelected="1" workbookViewId="0">
      <selection activeCell="J5" sqref="J5"/>
    </sheetView>
  </sheetViews>
  <sheetFormatPr defaultRowHeight="15" x14ac:dyDescent="0.25"/>
  <cols>
    <col min="2" max="2" width="10.140625" bestFit="1" customWidth="1"/>
    <col min="3" max="3" width="11.42578125" bestFit="1" customWidth="1"/>
    <col min="4" max="4" width="9.85546875" bestFit="1" customWidth="1"/>
    <col min="5" max="5" width="11.140625" bestFit="1" customWidth="1"/>
    <col min="6" max="6" width="10.85546875" bestFit="1" customWidth="1"/>
    <col min="7" max="7" width="11.28515625" bestFit="1" customWidth="1"/>
    <col min="8" max="8" width="11.85546875" bestFit="1" customWidth="1"/>
    <col min="10" max="10" width="10.5703125" bestFit="1" customWidth="1"/>
  </cols>
  <sheetData>
    <row r="1" spans="2:25" x14ac:dyDescent="0.25">
      <c r="J1" t="s">
        <v>35</v>
      </c>
      <c r="O1" s="2" t="s">
        <v>7</v>
      </c>
    </row>
    <row r="2" spans="2:25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  <c r="G2" s="1" t="s">
        <v>4</v>
      </c>
      <c r="J2">
        <v>7.3</v>
      </c>
      <c r="K2" t="s">
        <v>36</v>
      </c>
      <c r="O2" t="s">
        <v>6</v>
      </c>
      <c r="T2" t="s">
        <v>30</v>
      </c>
    </row>
    <row r="3" spans="2:25" x14ac:dyDescent="0.25">
      <c r="J3">
        <f>CONVERT(J2,"ft^2","m^2")</f>
        <v>0.67819219200000003</v>
      </c>
      <c r="K3" t="s">
        <v>37</v>
      </c>
      <c r="O3" t="s">
        <v>8</v>
      </c>
      <c r="T3">
        <v>25</v>
      </c>
      <c r="U3">
        <v>30</v>
      </c>
      <c r="V3">
        <v>35</v>
      </c>
      <c r="W3">
        <v>40</v>
      </c>
      <c r="X3">
        <v>45</v>
      </c>
      <c r="Y3">
        <v>50</v>
      </c>
    </row>
    <row r="4" spans="2:25" x14ac:dyDescent="0.25">
      <c r="H4" t="s">
        <v>63</v>
      </c>
      <c r="J4" t="s">
        <v>40</v>
      </c>
      <c r="O4" t="s">
        <v>9</v>
      </c>
      <c r="R4" t="s">
        <v>29</v>
      </c>
      <c r="S4">
        <v>15</v>
      </c>
    </row>
    <row r="5" spans="2:25" x14ac:dyDescent="0.25">
      <c r="H5" s="5">
        <f>CONVERT(6.35,"mm","m")</f>
        <v>6.3499999999999997E-3</v>
      </c>
      <c r="I5" t="s">
        <v>41</v>
      </c>
      <c r="J5">
        <f>CONVERT(0.559,"mm","m")</f>
        <v>5.5900000000000004E-4</v>
      </c>
      <c r="K5" t="s">
        <v>41</v>
      </c>
      <c r="L5">
        <f>CONVERT(H5,"m","in")</f>
        <v>0.25</v>
      </c>
      <c r="S5">
        <v>25</v>
      </c>
      <c r="T5">
        <v>1</v>
      </c>
      <c r="U5">
        <v>1</v>
      </c>
      <c r="V5">
        <v>1</v>
      </c>
    </row>
    <row r="6" spans="2:25" x14ac:dyDescent="0.25">
      <c r="J6" t="s">
        <v>62</v>
      </c>
      <c r="S6">
        <v>35</v>
      </c>
    </row>
    <row r="7" spans="2:25" x14ac:dyDescent="0.25">
      <c r="J7" s="6">
        <f>H5-2*J5</f>
        <v>5.2319999999999997E-3</v>
      </c>
      <c r="K7" t="s">
        <v>41</v>
      </c>
      <c r="S7">
        <v>45</v>
      </c>
    </row>
    <row r="8" spans="2:25" x14ac:dyDescent="0.25">
      <c r="J8" t="s">
        <v>64</v>
      </c>
    </row>
    <row r="9" spans="2:25" x14ac:dyDescent="0.25">
      <c r="J9">
        <f>CONVERT(24,"in","m")</f>
        <v>0.60960000000000003</v>
      </c>
      <c r="K9" t="s">
        <v>41</v>
      </c>
    </row>
    <row r="10" spans="2:25" x14ac:dyDescent="0.25">
      <c r="J10" t="s">
        <v>74</v>
      </c>
    </row>
    <row r="11" spans="2:25" x14ac:dyDescent="0.25">
      <c r="J11">
        <v>56</v>
      </c>
    </row>
    <row r="12" spans="2:25" x14ac:dyDescent="0.25">
      <c r="J12" t="s">
        <v>77</v>
      </c>
    </row>
    <row r="13" spans="2:25" x14ac:dyDescent="0.25">
      <c r="J13">
        <v>9.8000000000000007</v>
      </c>
      <c r="K13" t="s">
        <v>78</v>
      </c>
    </row>
    <row r="14" spans="2:25" x14ac:dyDescent="0.25">
      <c r="H14">
        <v>0.25</v>
      </c>
      <c r="I14">
        <f>CONVERT(H14,"in","m")</f>
        <v>6.3499999999999997E-3</v>
      </c>
    </row>
    <row r="15" spans="2:25" x14ac:dyDescent="0.25">
      <c r="H15">
        <v>2.1999999999999999E-2</v>
      </c>
      <c r="I15">
        <f>CONVERT(H15,"in","m")</f>
        <v>5.5880000000000003E-4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1"/>
  <sheetViews>
    <sheetView topLeftCell="L1" workbookViewId="0">
      <selection activeCell="F1" sqref="F1"/>
    </sheetView>
  </sheetViews>
  <sheetFormatPr defaultRowHeight="15" x14ac:dyDescent="0.25"/>
  <cols>
    <col min="1" max="1" width="12" bestFit="1" customWidth="1"/>
    <col min="2" max="2" width="15" bestFit="1" customWidth="1"/>
    <col min="3" max="3" width="21" bestFit="1" customWidth="1"/>
    <col min="4" max="4" width="26.7109375" bestFit="1" customWidth="1"/>
    <col min="5" max="5" width="20.42578125" bestFit="1" customWidth="1"/>
    <col min="6" max="6" width="26.5703125" bestFit="1" customWidth="1"/>
    <col min="7" max="7" width="28.140625" bestFit="1" customWidth="1"/>
    <col min="8" max="8" width="26.85546875" bestFit="1" customWidth="1"/>
    <col min="9" max="9" width="24.140625" bestFit="1" customWidth="1"/>
    <col min="10" max="10" width="22.28515625" bestFit="1" customWidth="1"/>
    <col min="11" max="11" width="19.5703125" bestFit="1" customWidth="1"/>
    <col min="12" max="12" width="22.85546875" bestFit="1" customWidth="1"/>
    <col min="13" max="13" width="17.28515625" bestFit="1" customWidth="1"/>
    <col min="14" max="14" width="23.28515625" bestFit="1" customWidth="1"/>
    <col min="15" max="15" width="20.28515625" bestFit="1" customWidth="1"/>
  </cols>
  <sheetData>
    <row r="1" spans="1:1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25">
      <c r="A2">
        <v>2510134.3105009999</v>
      </c>
      <c r="B2">
        <v>1.456507</v>
      </c>
      <c r="C2">
        <v>38.236654999999999</v>
      </c>
      <c r="D2">
        <v>54.159697999999999</v>
      </c>
      <c r="E2">
        <v>19.048369999999998</v>
      </c>
      <c r="F2">
        <v>55.355265000000003</v>
      </c>
      <c r="G2">
        <v>71.111403999999993</v>
      </c>
      <c r="H2">
        <v>12.716023</v>
      </c>
      <c r="I2">
        <v>21.132822999999998</v>
      </c>
      <c r="J2">
        <v>85.821568999999997</v>
      </c>
      <c r="K2">
        <v>38</v>
      </c>
      <c r="L2">
        <v>64.219374999999999</v>
      </c>
      <c r="M2">
        <v>1.5</v>
      </c>
      <c r="N2">
        <v>86.950779999999995</v>
      </c>
      <c r="O2">
        <v>20</v>
      </c>
      <c r="P2">
        <v>17.940984</v>
      </c>
    </row>
    <row r="3" spans="1:16" x14ac:dyDescent="0.25">
      <c r="A3">
        <v>2510143.2149220002</v>
      </c>
      <c r="B3">
        <v>1.4654529999999999</v>
      </c>
      <c r="C3">
        <v>37.641128000000002</v>
      </c>
      <c r="D3">
        <v>53.932251999999998</v>
      </c>
      <c r="E3">
        <v>20.031790999999998</v>
      </c>
      <c r="F3">
        <v>56.043320000000001</v>
      </c>
      <c r="G3">
        <v>71.945336999999995</v>
      </c>
      <c r="H3">
        <v>12.686298000000001</v>
      </c>
      <c r="I3">
        <v>21.219846</v>
      </c>
      <c r="J3">
        <v>85.829286999999994</v>
      </c>
      <c r="K3">
        <v>38</v>
      </c>
      <c r="L3">
        <v>63.511223000000001</v>
      </c>
      <c r="M3">
        <v>1.5</v>
      </c>
      <c r="N3">
        <v>0</v>
      </c>
      <c r="O3">
        <v>20</v>
      </c>
      <c r="P3">
        <v>17.322391</v>
      </c>
    </row>
    <row r="4" spans="1:16" x14ac:dyDescent="0.25">
      <c r="A4">
        <v>2510154.290972</v>
      </c>
      <c r="B4">
        <v>1.540168</v>
      </c>
      <c r="C4">
        <v>38.297545</v>
      </c>
      <c r="D4">
        <v>53.840043999999999</v>
      </c>
      <c r="E4">
        <v>18.449097999999999</v>
      </c>
      <c r="F4">
        <v>56.382258999999998</v>
      </c>
      <c r="G4">
        <v>72.704097000000004</v>
      </c>
      <c r="H4">
        <v>12.701423999999999</v>
      </c>
      <c r="I4">
        <v>21.107876999999998</v>
      </c>
      <c r="J4">
        <v>85.815162999999998</v>
      </c>
      <c r="K4">
        <v>38</v>
      </c>
      <c r="L4">
        <v>63.595086000000002</v>
      </c>
      <c r="M4">
        <v>1.5</v>
      </c>
      <c r="N4">
        <v>66.698650000000001</v>
      </c>
      <c r="O4">
        <v>20</v>
      </c>
      <c r="P4">
        <v>18.251176000000001</v>
      </c>
    </row>
    <row r="5" spans="1:16" x14ac:dyDescent="0.25">
      <c r="A5">
        <v>2510157.4089250001</v>
      </c>
      <c r="B5">
        <v>1.5348349999999999</v>
      </c>
      <c r="C5">
        <v>38.22531</v>
      </c>
      <c r="D5">
        <v>52.321683999999998</v>
      </c>
      <c r="E5">
        <v>20.815455</v>
      </c>
      <c r="F5">
        <v>57.059275999999997</v>
      </c>
      <c r="G5">
        <v>72.539615999999995</v>
      </c>
      <c r="H5">
        <v>12.600118</v>
      </c>
      <c r="I5">
        <v>21.049496999999999</v>
      </c>
      <c r="J5">
        <v>85.816985000000003</v>
      </c>
      <c r="K5">
        <v>38</v>
      </c>
      <c r="L5">
        <v>63.375022000000001</v>
      </c>
      <c r="M5">
        <v>1.5</v>
      </c>
      <c r="N5">
        <v>99.359060999999997</v>
      </c>
      <c r="O5">
        <v>20</v>
      </c>
      <c r="P5">
        <v>17.053875999999999</v>
      </c>
    </row>
    <row r="6" spans="1:16" x14ac:dyDescent="0.25">
      <c r="A6">
        <v>2510158.210928</v>
      </c>
      <c r="B6">
        <v>1.515641</v>
      </c>
      <c r="C6">
        <v>37.920388000000003</v>
      </c>
      <c r="D6">
        <v>53.492727000000002</v>
      </c>
      <c r="E6">
        <v>19.177444000000001</v>
      </c>
      <c r="F6">
        <v>57.415298999999997</v>
      </c>
      <c r="G6">
        <v>72.525941000000003</v>
      </c>
      <c r="H6">
        <v>12.638878</v>
      </c>
      <c r="I6">
        <v>21.199345999999998</v>
      </c>
      <c r="J6">
        <v>85.818361999999993</v>
      </c>
      <c r="K6">
        <v>38</v>
      </c>
      <c r="L6">
        <v>63.621710999999998</v>
      </c>
      <c r="M6">
        <v>1.5</v>
      </c>
      <c r="N6">
        <v>97.754624000000007</v>
      </c>
      <c r="O6">
        <v>20</v>
      </c>
      <c r="P6">
        <v>17.223395</v>
      </c>
    </row>
    <row r="7" spans="1:16" x14ac:dyDescent="0.25">
      <c r="A7">
        <v>2510159.2369269999</v>
      </c>
      <c r="B7">
        <v>1.517741</v>
      </c>
      <c r="C7">
        <v>37.615288999999997</v>
      </c>
      <c r="D7">
        <v>54.242685999999999</v>
      </c>
      <c r="E7">
        <v>19.042224000000001</v>
      </c>
      <c r="F7">
        <v>57.048529000000002</v>
      </c>
      <c r="G7">
        <v>72.517493000000002</v>
      </c>
      <c r="H7">
        <v>12.687853</v>
      </c>
      <c r="I7">
        <v>21.126156999999999</v>
      </c>
      <c r="J7">
        <v>85.820667999999998</v>
      </c>
      <c r="K7">
        <v>38</v>
      </c>
      <c r="L7">
        <v>63.964252999999999</v>
      </c>
      <c r="M7">
        <v>1.5</v>
      </c>
      <c r="N7">
        <v>97.980688999999998</v>
      </c>
      <c r="O7">
        <v>20</v>
      </c>
      <c r="P7">
        <v>17.160672999999999</v>
      </c>
    </row>
    <row r="8" spans="1:16" x14ac:dyDescent="0.25">
      <c r="A8">
        <v>2510163.2593200002</v>
      </c>
      <c r="B8">
        <v>1.450501</v>
      </c>
      <c r="C8">
        <v>38.134017999999998</v>
      </c>
      <c r="D8">
        <v>53.846190999999997</v>
      </c>
      <c r="E8">
        <v>18.320024</v>
      </c>
      <c r="F8">
        <v>56.857768</v>
      </c>
      <c r="G8">
        <v>71.815652</v>
      </c>
      <c r="H8">
        <v>12.684718</v>
      </c>
      <c r="I8">
        <v>21.135786</v>
      </c>
      <c r="J8">
        <v>85.821421000000001</v>
      </c>
      <c r="K8">
        <v>38</v>
      </c>
      <c r="L8">
        <v>64.070654000000005</v>
      </c>
      <c r="M8">
        <v>1.5</v>
      </c>
      <c r="N8">
        <v>85.408089000000004</v>
      </c>
      <c r="O8">
        <v>20</v>
      </c>
      <c r="P8">
        <v>18.349098999999999</v>
      </c>
    </row>
    <row r="9" spans="1:16" x14ac:dyDescent="0.25">
      <c r="A9">
        <v>2510166.3129150001</v>
      </c>
      <c r="B9">
        <v>1.4263520000000001</v>
      </c>
      <c r="C9">
        <v>38.897074000000003</v>
      </c>
      <c r="D9">
        <v>54.875847999999998</v>
      </c>
      <c r="E9">
        <v>20.317598</v>
      </c>
      <c r="F9">
        <v>57.045811</v>
      </c>
      <c r="G9">
        <v>71.933808999999997</v>
      </c>
      <c r="H9">
        <v>12.687918</v>
      </c>
      <c r="I9">
        <v>21.062829000000001</v>
      </c>
      <c r="J9">
        <v>85.830383999999995</v>
      </c>
      <c r="K9">
        <v>38</v>
      </c>
      <c r="L9">
        <v>62.728220999999998</v>
      </c>
      <c r="M9">
        <v>1.5</v>
      </c>
      <c r="N9">
        <v>40.554605000000002</v>
      </c>
      <c r="O9">
        <v>20</v>
      </c>
      <c r="P9">
        <v>17.489222999999999</v>
      </c>
    </row>
    <row r="10" spans="1:16" x14ac:dyDescent="0.25">
      <c r="A10">
        <v>2510168.347902</v>
      </c>
      <c r="B10">
        <v>1.4499550000000001</v>
      </c>
      <c r="C10">
        <v>37.770133999999999</v>
      </c>
      <c r="D10">
        <v>52.527614999999997</v>
      </c>
      <c r="E10">
        <v>19.537006999999999</v>
      </c>
      <c r="F10">
        <v>57.269837000000003</v>
      </c>
      <c r="G10">
        <v>72.263142000000002</v>
      </c>
      <c r="H10">
        <v>12.706025</v>
      </c>
      <c r="I10">
        <v>21.035288999999999</v>
      </c>
      <c r="J10">
        <v>85.824201000000002</v>
      </c>
      <c r="K10">
        <v>38</v>
      </c>
      <c r="L10">
        <v>63.074176999999999</v>
      </c>
      <c r="M10">
        <v>1.5</v>
      </c>
      <c r="N10">
        <v>11.420389999999999</v>
      </c>
      <c r="O10">
        <v>20</v>
      </c>
      <c r="P10">
        <v>17.723514999999999</v>
      </c>
    </row>
    <row r="11" spans="1:16" x14ac:dyDescent="0.25">
      <c r="A11">
        <v>2510170.5609169998</v>
      </c>
      <c r="B11">
        <v>1.4640249999999999</v>
      </c>
      <c r="C11">
        <v>36.679774999999999</v>
      </c>
      <c r="D11">
        <v>53.744762000000001</v>
      </c>
      <c r="E11">
        <v>18.839393000000001</v>
      </c>
      <c r="F11">
        <v>57.326807000000002</v>
      </c>
      <c r="G11">
        <v>72.496080000000006</v>
      </c>
      <c r="H11">
        <v>12.699624999999999</v>
      </c>
      <c r="I11">
        <v>21.011216000000001</v>
      </c>
      <c r="J11">
        <v>85.826385999999999</v>
      </c>
      <c r="K11">
        <v>38</v>
      </c>
      <c r="L11">
        <v>64.307604999999995</v>
      </c>
      <c r="M11">
        <v>1.5</v>
      </c>
      <c r="N11">
        <v>0.86407299999999998</v>
      </c>
      <c r="O11">
        <v>20</v>
      </c>
      <c r="P11">
        <v>17.970627</v>
      </c>
    </row>
    <row r="12" spans="1:16" x14ac:dyDescent="0.25">
      <c r="A12">
        <v>2510175.4909290001</v>
      </c>
      <c r="B12">
        <v>1.5127010000000001</v>
      </c>
      <c r="C12">
        <v>38.558117000000003</v>
      </c>
      <c r="D12">
        <v>52.343198999999998</v>
      </c>
      <c r="E12">
        <v>20.050229999999999</v>
      </c>
      <c r="F12">
        <v>57.727922</v>
      </c>
      <c r="G12">
        <v>71.862342999999996</v>
      </c>
      <c r="H12">
        <v>12.65863</v>
      </c>
      <c r="I12">
        <v>21.120097999999999</v>
      </c>
      <c r="J12">
        <v>85.826154000000002</v>
      </c>
      <c r="K12">
        <v>38</v>
      </c>
      <c r="L12">
        <v>64.274422000000001</v>
      </c>
      <c r="M12">
        <v>1.5</v>
      </c>
      <c r="N12">
        <v>2.5257239999999999</v>
      </c>
      <c r="O12">
        <v>20</v>
      </c>
      <c r="P12">
        <v>17.306927999999999</v>
      </c>
    </row>
    <row r="13" spans="1:16" x14ac:dyDescent="0.25">
      <c r="A13">
        <v>2510180.2425099998</v>
      </c>
      <c r="B13">
        <v>1.5260990000000001</v>
      </c>
      <c r="C13">
        <v>38.987129000000003</v>
      </c>
      <c r="D13">
        <v>54.651474999999998</v>
      </c>
      <c r="E13">
        <v>20.535793999999999</v>
      </c>
      <c r="F13">
        <v>58.057149000000003</v>
      </c>
      <c r="G13">
        <v>73.450501000000003</v>
      </c>
      <c r="H13">
        <v>12.765060999999999</v>
      </c>
      <c r="I13">
        <v>21.052192000000002</v>
      </c>
      <c r="J13">
        <v>85.823941000000005</v>
      </c>
      <c r="K13">
        <v>38</v>
      </c>
      <c r="L13">
        <v>62.666105000000002</v>
      </c>
      <c r="M13">
        <v>1.5</v>
      </c>
      <c r="N13">
        <v>40.333596</v>
      </c>
      <c r="O13">
        <v>20</v>
      </c>
      <c r="P13">
        <v>17.114256999999998</v>
      </c>
    </row>
    <row r="14" spans="1:16" x14ac:dyDescent="0.25">
      <c r="A14">
        <v>2510182.1206419999</v>
      </c>
      <c r="B14">
        <v>1.5351710000000001</v>
      </c>
      <c r="C14">
        <v>38.066417999999999</v>
      </c>
      <c r="D14">
        <v>53.360562000000002</v>
      </c>
      <c r="E14">
        <v>20.477404</v>
      </c>
      <c r="F14">
        <v>58.169606999999999</v>
      </c>
      <c r="G14">
        <v>73.102577999999994</v>
      </c>
      <c r="H14">
        <v>12.607571</v>
      </c>
      <c r="I14">
        <v>21.014415</v>
      </c>
      <c r="J14">
        <v>85.827009000000004</v>
      </c>
      <c r="K14">
        <v>38</v>
      </c>
      <c r="L14">
        <v>63.049163999999998</v>
      </c>
      <c r="M14">
        <v>1.5</v>
      </c>
      <c r="N14">
        <v>59.151806999999998</v>
      </c>
      <c r="O14">
        <v>20</v>
      </c>
      <c r="P14">
        <v>16.986899999999999</v>
      </c>
    </row>
    <row r="15" spans="1:16" x14ac:dyDescent="0.25">
      <c r="A15">
        <v>2510184.0970760002</v>
      </c>
      <c r="B15">
        <v>1.520975</v>
      </c>
      <c r="C15">
        <v>37.256805</v>
      </c>
      <c r="D15">
        <v>53.747836</v>
      </c>
      <c r="E15">
        <v>20.597258</v>
      </c>
      <c r="F15">
        <v>58.254109999999997</v>
      </c>
      <c r="G15">
        <v>73.265979000000002</v>
      </c>
      <c r="H15">
        <v>12.679719</v>
      </c>
      <c r="I15">
        <v>21.086634</v>
      </c>
      <c r="J15">
        <v>85.825772000000001</v>
      </c>
      <c r="K15">
        <v>38</v>
      </c>
      <c r="L15">
        <v>63.787013000000002</v>
      </c>
      <c r="M15">
        <v>1.5</v>
      </c>
      <c r="N15">
        <v>72.239225000000005</v>
      </c>
      <c r="O15">
        <v>20</v>
      </c>
      <c r="P15">
        <v>16.975916000000002</v>
      </c>
    </row>
    <row r="16" spans="1:16" x14ac:dyDescent="0.25">
      <c r="A16">
        <v>2510190.1434289999</v>
      </c>
      <c r="B16">
        <v>1.482672</v>
      </c>
      <c r="C16">
        <v>38.902076999999998</v>
      </c>
      <c r="D16">
        <v>53.07779</v>
      </c>
      <c r="E16">
        <v>19.226614999999999</v>
      </c>
      <c r="F16">
        <v>56.860084000000001</v>
      </c>
      <c r="G16">
        <v>72.204065</v>
      </c>
      <c r="H16">
        <v>12.66832</v>
      </c>
      <c r="I16">
        <v>21.074546999999999</v>
      </c>
      <c r="J16">
        <v>85.828868999999997</v>
      </c>
      <c r="K16">
        <v>38</v>
      </c>
      <c r="L16">
        <v>63.073019000000002</v>
      </c>
      <c r="M16">
        <v>1.5</v>
      </c>
      <c r="N16">
        <v>86.062674000000001</v>
      </c>
      <c r="O16">
        <v>20</v>
      </c>
      <c r="P16">
        <v>17.878359</v>
      </c>
    </row>
    <row r="17" spans="1:16" x14ac:dyDescent="0.25">
      <c r="A17">
        <v>2510194.305927</v>
      </c>
      <c r="B17">
        <v>1.4914499999999999</v>
      </c>
      <c r="C17">
        <v>37.692101000000001</v>
      </c>
      <c r="D17">
        <v>51.150641</v>
      </c>
      <c r="E17">
        <v>20.007204999999999</v>
      </c>
      <c r="F17">
        <v>57.796182000000002</v>
      </c>
      <c r="G17">
        <v>72.908604999999994</v>
      </c>
      <c r="H17">
        <v>12.647142000000001</v>
      </c>
      <c r="I17">
        <v>21.130569999999999</v>
      </c>
      <c r="J17">
        <v>85.821754999999996</v>
      </c>
      <c r="K17">
        <v>38</v>
      </c>
      <c r="L17">
        <v>63.398871</v>
      </c>
      <c r="M17">
        <v>1.5</v>
      </c>
      <c r="N17">
        <v>71.695425</v>
      </c>
      <c r="O17">
        <v>20</v>
      </c>
      <c r="P17">
        <v>17.336915000000001</v>
      </c>
    </row>
    <row r="18" spans="1:16" x14ac:dyDescent="0.25">
      <c r="A18">
        <v>2510199.6699120002</v>
      </c>
      <c r="B18">
        <v>1.4477709999999999</v>
      </c>
      <c r="C18">
        <v>38.166612000000001</v>
      </c>
      <c r="D18">
        <v>49.844360000000002</v>
      </c>
      <c r="E18">
        <v>20.210035999999999</v>
      </c>
      <c r="F18">
        <v>57.632770999999998</v>
      </c>
      <c r="G18">
        <v>72.720213000000001</v>
      </c>
      <c r="H18">
        <v>12.755461</v>
      </c>
      <c r="I18">
        <v>21.077005</v>
      </c>
      <c r="J18">
        <v>85.819821000000005</v>
      </c>
      <c r="K18">
        <v>38</v>
      </c>
      <c r="L18">
        <v>64.118793999999994</v>
      </c>
      <c r="M18">
        <v>1.5</v>
      </c>
      <c r="N18">
        <v>3.6722139999999999</v>
      </c>
      <c r="O18">
        <v>20</v>
      </c>
      <c r="P18">
        <v>17.137166000000001</v>
      </c>
    </row>
    <row r="19" spans="1:16" x14ac:dyDescent="0.25">
      <c r="A19">
        <v>2510206.1239200002</v>
      </c>
      <c r="B19">
        <v>1.4957339999999999</v>
      </c>
      <c r="C19">
        <v>37.308056999999998</v>
      </c>
      <c r="D19">
        <v>54.353335000000001</v>
      </c>
      <c r="E19">
        <v>21.798876</v>
      </c>
      <c r="F19">
        <v>57.846826999999998</v>
      </c>
      <c r="G19">
        <v>72.715484000000004</v>
      </c>
      <c r="H19">
        <v>12.725647</v>
      </c>
      <c r="I19">
        <v>21.027244</v>
      </c>
      <c r="J19">
        <v>85.814948999999999</v>
      </c>
      <c r="K19">
        <v>38</v>
      </c>
      <c r="L19">
        <v>63.463104000000001</v>
      </c>
      <c r="M19">
        <v>1.5</v>
      </c>
      <c r="N19">
        <v>0.70400799999999997</v>
      </c>
      <c r="O19">
        <v>20</v>
      </c>
      <c r="P19">
        <v>15.649036000000001</v>
      </c>
    </row>
    <row r="20" spans="1:16" x14ac:dyDescent="0.25">
      <c r="A20">
        <v>2510210.1209249999</v>
      </c>
      <c r="B20">
        <v>1.5270649999999999</v>
      </c>
      <c r="C20">
        <v>37.019452999999999</v>
      </c>
      <c r="D20">
        <v>53.185366000000002</v>
      </c>
      <c r="E20">
        <v>22.318245000000001</v>
      </c>
      <c r="F20">
        <v>58.579504</v>
      </c>
      <c r="G20">
        <v>71.863994000000005</v>
      </c>
      <c r="H20">
        <v>12.766641</v>
      </c>
      <c r="I20">
        <v>21.003540999999998</v>
      </c>
      <c r="J20">
        <v>85.824489</v>
      </c>
      <c r="K20">
        <v>38</v>
      </c>
      <c r="L20">
        <v>65.223594000000006</v>
      </c>
      <c r="M20">
        <v>1.5</v>
      </c>
      <c r="N20">
        <v>7.636107</v>
      </c>
      <c r="O20">
        <v>20</v>
      </c>
      <c r="P20">
        <v>15.710687</v>
      </c>
    </row>
    <row r="21" spans="1:16" x14ac:dyDescent="0.25">
      <c r="A21">
        <v>2510214.2669270001</v>
      </c>
      <c r="B21">
        <v>1.5530200000000001</v>
      </c>
      <c r="C21">
        <v>38.775264</v>
      </c>
      <c r="D21">
        <v>54.983423999999999</v>
      </c>
      <c r="E21">
        <v>18.489049000000001</v>
      </c>
      <c r="F21">
        <v>58.068249000000002</v>
      </c>
      <c r="G21">
        <v>72.807998999999995</v>
      </c>
      <c r="H21">
        <v>12.736981999999999</v>
      </c>
      <c r="I21">
        <v>20.953776999999999</v>
      </c>
      <c r="J21">
        <v>85.819058999999996</v>
      </c>
      <c r="K21">
        <v>38</v>
      </c>
      <c r="L21">
        <v>63.522114999999999</v>
      </c>
      <c r="M21">
        <v>1.5</v>
      </c>
      <c r="N21">
        <v>48.975071</v>
      </c>
      <c r="O21">
        <v>20</v>
      </c>
      <c r="P21">
        <v>18.112997</v>
      </c>
    </row>
    <row r="22" spans="1:16" x14ac:dyDescent="0.25">
      <c r="A22">
        <v>2510219.3659299999</v>
      </c>
      <c r="B22">
        <v>1.5231170000000001</v>
      </c>
      <c r="C22">
        <v>37.934086999999998</v>
      </c>
      <c r="D22">
        <v>53.071643000000002</v>
      </c>
      <c r="E22">
        <v>20.600331000000001</v>
      </c>
      <c r="F22">
        <v>58.083345999999999</v>
      </c>
      <c r="G22">
        <v>73.074156000000002</v>
      </c>
      <c r="H22">
        <v>12.704032</v>
      </c>
      <c r="I22">
        <v>21.060576000000001</v>
      </c>
      <c r="J22">
        <v>85.817989999999995</v>
      </c>
      <c r="K22">
        <v>38</v>
      </c>
      <c r="L22">
        <v>63.056525000000001</v>
      </c>
      <c r="M22">
        <v>1.5</v>
      </c>
      <c r="N22">
        <v>99.332408000000001</v>
      </c>
      <c r="O22">
        <v>20</v>
      </c>
      <c r="P22">
        <v>17.106943000000001</v>
      </c>
    </row>
    <row r="23" spans="1:16" x14ac:dyDescent="0.25">
      <c r="A23">
        <v>2510223.762931</v>
      </c>
      <c r="B23">
        <v>1.4865360000000001</v>
      </c>
      <c r="C23">
        <v>37.636978999999997</v>
      </c>
      <c r="D23">
        <v>52.979435000000002</v>
      </c>
      <c r="E23">
        <v>19.730618</v>
      </c>
      <c r="F23">
        <v>58.345956999999999</v>
      </c>
      <c r="G23">
        <v>73.021670999999998</v>
      </c>
      <c r="H23">
        <v>12.719093000000001</v>
      </c>
      <c r="I23">
        <v>21.039836000000001</v>
      </c>
      <c r="J23">
        <v>85.821216000000007</v>
      </c>
      <c r="K23">
        <v>38</v>
      </c>
      <c r="L23">
        <v>64.406872000000007</v>
      </c>
      <c r="M23">
        <v>1.5</v>
      </c>
      <c r="N23">
        <v>93.738729000000006</v>
      </c>
      <c r="O23">
        <v>20</v>
      </c>
      <c r="P23">
        <v>17.051342000000002</v>
      </c>
    </row>
    <row r="24" spans="1:16" x14ac:dyDescent="0.25">
      <c r="A24">
        <v>2510228.6833779998</v>
      </c>
      <c r="B24">
        <v>1.4636469999999999</v>
      </c>
      <c r="C24">
        <v>38.813994000000001</v>
      </c>
      <c r="D24">
        <v>54.454763999999997</v>
      </c>
      <c r="E24">
        <v>20.757064</v>
      </c>
      <c r="F24">
        <v>58.802247000000001</v>
      </c>
      <c r="G24">
        <v>72.410156999999998</v>
      </c>
      <c r="H24">
        <v>12.59558</v>
      </c>
      <c r="I24">
        <v>21.075153</v>
      </c>
      <c r="J24">
        <v>85.814633000000001</v>
      </c>
      <c r="K24">
        <v>38</v>
      </c>
      <c r="L24">
        <v>62.952737999999997</v>
      </c>
      <c r="M24">
        <v>1.5</v>
      </c>
      <c r="N24">
        <v>52.374453000000003</v>
      </c>
      <c r="O24">
        <v>20</v>
      </c>
      <c r="P24">
        <v>17.041929</v>
      </c>
    </row>
    <row r="25" spans="1:16" x14ac:dyDescent="0.25">
      <c r="A25">
        <v>2510230.9070009999</v>
      </c>
      <c r="B25">
        <v>1.4358439999999999</v>
      </c>
      <c r="C25">
        <v>38.311788999999997</v>
      </c>
      <c r="D25">
        <v>55.032601999999997</v>
      </c>
      <c r="E25">
        <v>19.804375</v>
      </c>
      <c r="F25">
        <v>58.277430000000003</v>
      </c>
      <c r="G25">
        <v>73.286033000000003</v>
      </c>
      <c r="H25">
        <v>12.697633</v>
      </c>
      <c r="I25">
        <v>21.059598999999999</v>
      </c>
      <c r="J25">
        <v>85.814503000000002</v>
      </c>
      <c r="K25">
        <v>38</v>
      </c>
      <c r="L25">
        <v>62.797834999999999</v>
      </c>
      <c r="M25">
        <v>1.5</v>
      </c>
      <c r="N25">
        <v>24.453340000000001</v>
      </c>
      <c r="O25">
        <v>20</v>
      </c>
      <c r="P25">
        <v>17.584406999999999</v>
      </c>
    </row>
    <row r="26" spans="1:16" x14ac:dyDescent="0.25">
      <c r="A26">
        <v>2510244.7560169999</v>
      </c>
      <c r="B26">
        <v>1.5263089999999999</v>
      </c>
      <c r="C26">
        <v>38.217761000000003</v>
      </c>
      <c r="D26">
        <v>55.370697999999997</v>
      </c>
      <c r="E26">
        <v>21.227262</v>
      </c>
      <c r="F26">
        <v>58.276468999999999</v>
      </c>
      <c r="G26">
        <v>73.336230999999998</v>
      </c>
      <c r="H26">
        <v>12.716048000000001</v>
      </c>
      <c r="I26">
        <v>21.067613000000001</v>
      </c>
      <c r="J26">
        <v>85.817691999999994</v>
      </c>
      <c r="K26">
        <v>38</v>
      </c>
      <c r="L26">
        <v>63.130879999999998</v>
      </c>
      <c r="M26">
        <v>1.5</v>
      </c>
      <c r="N26">
        <v>36.612357000000003</v>
      </c>
      <c r="O26">
        <v>20</v>
      </c>
      <c r="P26">
        <v>16.804130000000001</v>
      </c>
    </row>
    <row r="27" spans="1:16" x14ac:dyDescent="0.25">
      <c r="A27">
        <v>2510248.3039970002</v>
      </c>
      <c r="B27">
        <v>1.5302990000000001</v>
      </c>
      <c r="C27">
        <v>37.130845000000001</v>
      </c>
      <c r="D27">
        <v>54.712947</v>
      </c>
      <c r="E27">
        <v>18.599684</v>
      </c>
      <c r="F27">
        <v>58.118369000000001</v>
      </c>
      <c r="G27">
        <v>73.144471999999993</v>
      </c>
      <c r="H27">
        <v>12.715457000000001</v>
      </c>
      <c r="I27">
        <v>21.11515</v>
      </c>
      <c r="J27">
        <v>85.809034999999994</v>
      </c>
      <c r="K27">
        <v>38</v>
      </c>
      <c r="L27">
        <v>64.248889000000005</v>
      </c>
      <c r="M27">
        <v>1.5</v>
      </c>
      <c r="N27">
        <v>69.296829000000002</v>
      </c>
      <c r="O27">
        <v>20</v>
      </c>
      <c r="P27">
        <v>17.497447999999999</v>
      </c>
    </row>
    <row r="28" spans="1:16" x14ac:dyDescent="0.25">
      <c r="A28">
        <v>2510255.433582</v>
      </c>
      <c r="B28">
        <v>1.459657</v>
      </c>
      <c r="C28">
        <v>38.646096999999997</v>
      </c>
      <c r="D28">
        <v>55.604292000000001</v>
      </c>
      <c r="E28">
        <v>21.248774000000001</v>
      </c>
      <c r="F28">
        <v>58.060501000000002</v>
      </c>
      <c r="G28">
        <v>73.022819999999996</v>
      </c>
      <c r="H28">
        <v>12.679898</v>
      </c>
      <c r="I28">
        <v>21.107239</v>
      </c>
      <c r="J28">
        <v>85.816631999999998</v>
      </c>
      <c r="K28">
        <v>38</v>
      </c>
      <c r="L28">
        <v>63.196167000000003</v>
      </c>
      <c r="M28">
        <v>1.5</v>
      </c>
      <c r="N28">
        <v>88.482198999999994</v>
      </c>
      <c r="O28">
        <v>20</v>
      </c>
      <c r="P28">
        <v>17.041702999999998</v>
      </c>
    </row>
    <row r="29" spans="1:16" x14ac:dyDescent="0.25">
      <c r="A29">
        <v>2510260.0325469999</v>
      </c>
      <c r="B29">
        <v>1.433492</v>
      </c>
      <c r="C29">
        <v>37.046881999999997</v>
      </c>
      <c r="D29">
        <v>54.337966999999999</v>
      </c>
      <c r="E29">
        <v>20.130133000000001</v>
      </c>
      <c r="F29">
        <v>58.283656999999998</v>
      </c>
      <c r="G29">
        <v>73.529702999999998</v>
      </c>
      <c r="H29">
        <v>12.712256999999999</v>
      </c>
      <c r="I29">
        <v>21.156492</v>
      </c>
      <c r="J29">
        <v>85.813293999999999</v>
      </c>
      <c r="K29">
        <v>38</v>
      </c>
      <c r="L29">
        <v>63.824776999999997</v>
      </c>
      <c r="M29">
        <v>1.5</v>
      </c>
      <c r="N29">
        <v>38.247163</v>
      </c>
      <c r="O29">
        <v>20</v>
      </c>
      <c r="P29">
        <v>17.610581</v>
      </c>
    </row>
    <row r="30" spans="1:16" x14ac:dyDescent="0.25">
      <c r="A30">
        <v>2510270.153101</v>
      </c>
      <c r="B30">
        <v>1.4833860000000001</v>
      </c>
      <c r="C30">
        <v>38.864863</v>
      </c>
      <c r="D30">
        <v>55.542819999999999</v>
      </c>
      <c r="E30">
        <v>19.592324999999999</v>
      </c>
      <c r="F30">
        <v>59.247349999999997</v>
      </c>
      <c r="G30">
        <v>74.045670000000001</v>
      </c>
      <c r="H30">
        <v>12.634366</v>
      </c>
      <c r="I30">
        <v>21.111920000000001</v>
      </c>
      <c r="J30">
        <v>85.817255000000003</v>
      </c>
      <c r="K30">
        <v>38</v>
      </c>
      <c r="L30">
        <v>62.606658000000003</v>
      </c>
      <c r="M30">
        <v>1.5</v>
      </c>
      <c r="N30">
        <v>0.36318899999999998</v>
      </c>
      <c r="O30">
        <v>20</v>
      </c>
      <c r="P30">
        <v>17.095538000000001</v>
      </c>
    </row>
    <row r="31" spans="1:16" x14ac:dyDescent="0.25">
      <c r="A31">
        <v>2510280.3709880002</v>
      </c>
      <c r="B31">
        <v>1.5355909999999999</v>
      </c>
      <c r="C31">
        <v>38.872956000000002</v>
      </c>
      <c r="D31">
        <v>56.421869999999998</v>
      </c>
      <c r="E31">
        <v>18.406072999999999</v>
      </c>
      <c r="F31">
        <v>58.665981000000002</v>
      </c>
      <c r="G31">
        <v>73.564437999999996</v>
      </c>
      <c r="H31">
        <v>12.670235</v>
      </c>
      <c r="I31">
        <v>21.069063</v>
      </c>
      <c r="J31">
        <v>85.817477999999994</v>
      </c>
      <c r="K31">
        <v>38</v>
      </c>
      <c r="L31">
        <v>63.493372999999998</v>
      </c>
      <c r="M31">
        <v>1.5</v>
      </c>
      <c r="N31">
        <v>98.393604999999994</v>
      </c>
      <c r="O31">
        <v>20</v>
      </c>
      <c r="P31">
        <v>17.966021999999999</v>
      </c>
    </row>
    <row r="32" spans="1:16" x14ac:dyDescent="0.25">
      <c r="A32">
        <v>2510284.6130039999</v>
      </c>
      <c r="B32">
        <v>1.49166</v>
      </c>
      <c r="C32">
        <v>38.413100999999997</v>
      </c>
      <c r="D32">
        <v>55.542819999999999</v>
      </c>
      <c r="E32">
        <v>20.471257000000001</v>
      </c>
      <c r="F32">
        <v>57.961329999999997</v>
      </c>
      <c r="G32">
        <v>74.235770000000002</v>
      </c>
      <c r="H32">
        <v>12.568553</v>
      </c>
      <c r="I32">
        <v>21.124006999999999</v>
      </c>
      <c r="J32">
        <v>85.816761999999997</v>
      </c>
      <c r="K32">
        <v>38</v>
      </c>
      <c r="L32">
        <v>62.647866999999998</v>
      </c>
      <c r="M32">
        <v>1.5</v>
      </c>
      <c r="N32">
        <v>97.232038000000003</v>
      </c>
      <c r="O32">
        <v>20</v>
      </c>
      <c r="P32">
        <v>16.516707</v>
      </c>
    </row>
    <row r="33" spans="1:16" x14ac:dyDescent="0.25">
      <c r="A33">
        <v>2510294.996917</v>
      </c>
      <c r="B33">
        <v>1.4307620000000001</v>
      </c>
      <c r="C33">
        <v>38.493988999999999</v>
      </c>
      <c r="D33">
        <v>56.381914000000002</v>
      </c>
      <c r="E33">
        <v>20.575745999999999</v>
      </c>
      <c r="F33">
        <v>58.686740999999998</v>
      </c>
      <c r="G33">
        <v>73.438775000000007</v>
      </c>
      <c r="H33">
        <v>12.673216</v>
      </c>
      <c r="I33">
        <v>21.114851999999999</v>
      </c>
      <c r="J33">
        <v>85.808580000000006</v>
      </c>
      <c r="K33">
        <v>38</v>
      </c>
      <c r="L33">
        <v>63.691018</v>
      </c>
      <c r="M33">
        <v>1.5</v>
      </c>
      <c r="N33">
        <v>0</v>
      </c>
      <c r="O33">
        <v>20</v>
      </c>
      <c r="P33">
        <v>16.872892</v>
      </c>
    </row>
    <row r="34" spans="1:16" x14ac:dyDescent="0.25">
      <c r="A34">
        <v>2510298.8831810001</v>
      </c>
      <c r="B34">
        <v>1.4788079999999999</v>
      </c>
      <c r="C34">
        <v>38.465045000000003</v>
      </c>
      <c r="D34">
        <v>56.219012999999997</v>
      </c>
      <c r="E34">
        <v>19.420226</v>
      </c>
      <c r="F34">
        <v>59.057699</v>
      </c>
      <c r="G34">
        <v>73.800230999999997</v>
      </c>
      <c r="H34">
        <v>12.738807</v>
      </c>
      <c r="I34">
        <v>21.218910000000001</v>
      </c>
      <c r="J34">
        <v>85.813479999999998</v>
      </c>
      <c r="K34">
        <v>38</v>
      </c>
      <c r="L34">
        <v>63.077142000000002</v>
      </c>
      <c r="M34">
        <v>1.5</v>
      </c>
      <c r="N34">
        <v>0</v>
      </c>
      <c r="O34">
        <v>20</v>
      </c>
      <c r="P34">
        <v>16.623145000000001</v>
      </c>
    </row>
    <row r="35" spans="1:16" x14ac:dyDescent="0.25">
      <c r="A35">
        <v>2510303.1189250001</v>
      </c>
      <c r="B35">
        <v>1.5589839999999999</v>
      </c>
      <c r="C35">
        <v>37.259748000000002</v>
      </c>
      <c r="D35">
        <v>54.405586999999997</v>
      </c>
      <c r="E35">
        <v>19.976474</v>
      </c>
      <c r="F35">
        <v>58.918019999999999</v>
      </c>
      <c r="G35">
        <v>73.578408999999994</v>
      </c>
      <c r="H35">
        <v>12.667935</v>
      </c>
      <c r="I35">
        <v>21.209755999999999</v>
      </c>
      <c r="J35">
        <v>85.818342999999999</v>
      </c>
      <c r="K35">
        <v>38</v>
      </c>
      <c r="L35">
        <v>64.240409</v>
      </c>
      <c r="M35">
        <v>1.5</v>
      </c>
      <c r="N35">
        <v>18.258424000000002</v>
      </c>
      <c r="O35">
        <v>20</v>
      </c>
      <c r="P35">
        <v>17.135724</v>
      </c>
    </row>
    <row r="36" spans="1:16" x14ac:dyDescent="0.25">
      <c r="A36">
        <v>2510307.209917</v>
      </c>
      <c r="B36">
        <v>1.538278</v>
      </c>
      <c r="C36">
        <v>38.396194000000001</v>
      </c>
      <c r="D36">
        <v>54.838965000000002</v>
      </c>
      <c r="E36">
        <v>20.080962</v>
      </c>
      <c r="F36">
        <v>58.721915000000003</v>
      </c>
      <c r="G36">
        <v>73.677364999999995</v>
      </c>
      <c r="H36">
        <v>12.643711</v>
      </c>
      <c r="I36">
        <v>21.098289999999999</v>
      </c>
      <c r="J36">
        <v>85.816687999999999</v>
      </c>
      <c r="K36">
        <v>38</v>
      </c>
      <c r="L36">
        <v>63.744385000000001</v>
      </c>
      <c r="M36">
        <v>1.5</v>
      </c>
      <c r="N36">
        <v>62.177778000000004</v>
      </c>
      <c r="O36">
        <v>20</v>
      </c>
      <c r="P36">
        <v>17.184740999999999</v>
      </c>
    </row>
    <row r="37" spans="1:16" x14ac:dyDescent="0.25">
      <c r="A37">
        <v>2510309.5879270001</v>
      </c>
      <c r="B37">
        <v>1.5335749999999999</v>
      </c>
      <c r="C37">
        <v>38.396076000000001</v>
      </c>
      <c r="D37">
        <v>54.918877999999999</v>
      </c>
      <c r="E37">
        <v>21.110481</v>
      </c>
      <c r="F37">
        <v>59.083925999999998</v>
      </c>
      <c r="G37">
        <v>73.613784999999993</v>
      </c>
      <c r="H37">
        <v>12.653772999999999</v>
      </c>
      <c r="I37">
        <v>21.156061000000001</v>
      </c>
      <c r="J37">
        <v>85.815302000000003</v>
      </c>
      <c r="K37">
        <v>38</v>
      </c>
      <c r="L37">
        <v>63.417760999999999</v>
      </c>
      <c r="M37">
        <v>1.5</v>
      </c>
      <c r="N37">
        <v>86.805734999999999</v>
      </c>
      <c r="O37">
        <v>20</v>
      </c>
      <c r="P37">
        <v>16.701511</v>
      </c>
    </row>
    <row r="38" spans="1:16" x14ac:dyDescent="0.25">
      <c r="A38">
        <v>2510315.1939940001</v>
      </c>
      <c r="B38">
        <v>1.4742299999999999</v>
      </c>
      <c r="C38">
        <v>37.348699000000003</v>
      </c>
      <c r="D38">
        <v>55.883989999999997</v>
      </c>
      <c r="E38">
        <v>18.206316000000001</v>
      </c>
      <c r="F38">
        <v>59.318116000000003</v>
      </c>
      <c r="G38">
        <v>74.072828999999999</v>
      </c>
      <c r="H38">
        <v>12.64902</v>
      </c>
      <c r="I38">
        <v>21.209489000000001</v>
      </c>
      <c r="J38">
        <v>85.808449999999993</v>
      </c>
      <c r="K38">
        <v>38</v>
      </c>
      <c r="L38">
        <v>63.970033999999998</v>
      </c>
      <c r="M38">
        <v>1.5</v>
      </c>
      <c r="N38">
        <v>84.443157999999997</v>
      </c>
      <c r="O38">
        <v>20</v>
      </c>
      <c r="P38">
        <v>17.990106000000001</v>
      </c>
    </row>
    <row r="39" spans="1:16" x14ac:dyDescent="0.25">
      <c r="A39">
        <v>2510329.4067810001</v>
      </c>
      <c r="B39">
        <v>1.488888</v>
      </c>
      <c r="C39">
        <v>36.978251999999998</v>
      </c>
      <c r="D39">
        <v>56.535594000000003</v>
      </c>
      <c r="E39">
        <v>19.601544000000001</v>
      </c>
      <c r="F39">
        <v>59.398142999999997</v>
      </c>
      <c r="G39">
        <v>73.520073999999994</v>
      </c>
      <c r="H39">
        <v>12.676753</v>
      </c>
      <c r="I39">
        <v>21.193299</v>
      </c>
      <c r="J39">
        <v>85.821160000000006</v>
      </c>
      <c r="K39">
        <v>38</v>
      </c>
      <c r="L39">
        <v>64.268915000000007</v>
      </c>
      <c r="M39">
        <v>1.5</v>
      </c>
      <c r="N39">
        <v>0.82412799999999997</v>
      </c>
      <c r="O39">
        <v>20</v>
      </c>
      <c r="P39">
        <v>17.381941000000001</v>
      </c>
    </row>
    <row r="40" spans="1:16" x14ac:dyDescent="0.25">
      <c r="A40">
        <v>2510333.477924</v>
      </c>
      <c r="B40">
        <v>1.4993460000000001</v>
      </c>
      <c r="C40">
        <v>38.501714</v>
      </c>
      <c r="D40">
        <v>56.680053000000001</v>
      </c>
      <c r="E40">
        <v>19.838180000000001</v>
      </c>
      <c r="F40">
        <v>59.441248000000002</v>
      </c>
      <c r="G40">
        <v>73.891767999999999</v>
      </c>
      <c r="H40">
        <v>12.592399</v>
      </c>
      <c r="I40">
        <v>21.184411999999998</v>
      </c>
      <c r="J40">
        <v>85.815888000000001</v>
      </c>
      <c r="K40">
        <v>38</v>
      </c>
      <c r="L40">
        <v>63.593446</v>
      </c>
      <c r="M40">
        <v>1.5</v>
      </c>
      <c r="N40">
        <v>20.303737000000002</v>
      </c>
      <c r="O40">
        <v>20</v>
      </c>
      <c r="P40">
        <v>17.30057</v>
      </c>
    </row>
    <row r="41" spans="1:16" x14ac:dyDescent="0.25">
      <c r="A41">
        <v>2510333.922427</v>
      </c>
      <c r="B41">
        <v>1.521185</v>
      </c>
      <c r="C41">
        <v>38.501728999999997</v>
      </c>
      <c r="D41">
        <v>56.163688</v>
      </c>
      <c r="E41">
        <v>19.835107000000001</v>
      </c>
      <c r="F41">
        <v>59.637887999999997</v>
      </c>
      <c r="G41">
        <v>73.894778000000002</v>
      </c>
      <c r="H41">
        <v>12.652248</v>
      </c>
      <c r="I41">
        <v>21.094897</v>
      </c>
      <c r="J41">
        <v>85.818166000000005</v>
      </c>
      <c r="K41">
        <v>38</v>
      </c>
      <c r="L41">
        <v>63.517203000000002</v>
      </c>
      <c r="M41">
        <v>1.5</v>
      </c>
      <c r="N41">
        <v>22.920348000000001</v>
      </c>
      <c r="O41">
        <v>20</v>
      </c>
      <c r="P41">
        <v>17.366541000000002</v>
      </c>
    </row>
    <row r="42" spans="1:16" x14ac:dyDescent="0.25">
      <c r="A42">
        <v>2510336.9930400001</v>
      </c>
      <c r="B42">
        <v>1.5274430000000001</v>
      </c>
      <c r="C42">
        <v>38.393501000000001</v>
      </c>
      <c r="D42">
        <v>56.981265999999998</v>
      </c>
      <c r="E42">
        <v>19.650715000000002</v>
      </c>
      <c r="F42">
        <v>59.925415000000001</v>
      </c>
      <c r="G42">
        <v>74.079363000000001</v>
      </c>
      <c r="H42">
        <v>12.602679999999999</v>
      </c>
      <c r="I42">
        <v>21.215620999999999</v>
      </c>
      <c r="J42">
        <v>85.819263000000007</v>
      </c>
      <c r="K42">
        <v>38</v>
      </c>
      <c r="L42">
        <v>63.111071000000003</v>
      </c>
      <c r="M42">
        <v>1.5</v>
      </c>
      <c r="N42">
        <v>50.799737</v>
      </c>
      <c r="O42">
        <v>20</v>
      </c>
      <c r="P42">
        <v>17.410022000000001</v>
      </c>
    </row>
    <row r="43" spans="1:16" x14ac:dyDescent="0.25">
      <c r="A43">
        <v>2510339.5879299999</v>
      </c>
      <c r="B43">
        <v>1.5368090000000001</v>
      </c>
      <c r="C43">
        <v>37.479573000000002</v>
      </c>
      <c r="D43">
        <v>56.317368000000002</v>
      </c>
      <c r="E43">
        <v>19.709105999999998</v>
      </c>
      <c r="F43">
        <v>59.036701000000001</v>
      </c>
      <c r="G43">
        <v>73.989357999999996</v>
      </c>
      <c r="H43">
        <v>12.657093</v>
      </c>
      <c r="I43">
        <v>21.092911999999998</v>
      </c>
      <c r="J43">
        <v>85.812346000000005</v>
      </c>
      <c r="K43">
        <v>38</v>
      </c>
      <c r="L43">
        <v>63.849288000000001</v>
      </c>
      <c r="M43">
        <v>1.5</v>
      </c>
      <c r="N43">
        <v>79.651061999999996</v>
      </c>
      <c r="O43">
        <v>20</v>
      </c>
      <c r="P43">
        <v>17.460211999999999</v>
      </c>
    </row>
    <row r="44" spans="1:16" x14ac:dyDescent="0.25">
      <c r="A44">
        <v>2510342.4869269999</v>
      </c>
      <c r="B44">
        <v>1.525973</v>
      </c>
      <c r="C44">
        <v>37.840971000000003</v>
      </c>
      <c r="D44">
        <v>54.909658</v>
      </c>
      <c r="E44">
        <v>19.490908999999998</v>
      </c>
      <c r="F44">
        <v>59.650100999999999</v>
      </c>
      <c r="G44">
        <v>73.997883000000002</v>
      </c>
      <c r="H44">
        <v>12.600816</v>
      </c>
      <c r="I44">
        <v>21.134018999999999</v>
      </c>
      <c r="J44">
        <v>85.815916000000001</v>
      </c>
      <c r="K44">
        <v>38</v>
      </c>
      <c r="L44">
        <v>64.096057000000002</v>
      </c>
      <c r="M44">
        <v>1.5</v>
      </c>
      <c r="N44">
        <v>99.966811000000007</v>
      </c>
      <c r="O44">
        <v>20</v>
      </c>
      <c r="P44">
        <v>17.559498999999999</v>
      </c>
    </row>
    <row r="45" spans="1:16" x14ac:dyDescent="0.25">
      <c r="A45">
        <v>2510346.2579109999</v>
      </c>
      <c r="B45">
        <v>1.454113</v>
      </c>
      <c r="C45">
        <v>38.563383999999999</v>
      </c>
      <c r="D45">
        <v>57.042738</v>
      </c>
      <c r="E45">
        <v>20.667940999999999</v>
      </c>
      <c r="F45">
        <v>59.202120999999998</v>
      </c>
      <c r="G45">
        <v>73.841222000000002</v>
      </c>
      <c r="H45">
        <v>12.574074</v>
      </c>
      <c r="I45">
        <v>21.147085000000001</v>
      </c>
      <c r="J45">
        <v>85.818622000000005</v>
      </c>
      <c r="K45">
        <v>38</v>
      </c>
      <c r="L45">
        <v>63.169764000000001</v>
      </c>
      <c r="M45">
        <v>1.5</v>
      </c>
      <c r="N45">
        <v>83.785767000000007</v>
      </c>
      <c r="O45">
        <v>20</v>
      </c>
      <c r="P45">
        <v>16.937508999999999</v>
      </c>
    </row>
    <row r="46" spans="1:16" x14ac:dyDescent="0.25">
      <c r="A46">
        <v>2510353.9109169999</v>
      </c>
      <c r="B46">
        <v>1.4258059999999999</v>
      </c>
      <c r="C46">
        <v>37.187851000000002</v>
      </c>
      <c r="D46">
        <v>56.498710000000003</v>
      </c>
      <c r="E46">
        <v>19.570812</v>
      </c>
      <c r="F46">
        <v>59.590595999999998</v>
      </c>
      <c r="G46">
        <v>73.959152000000003</v>
      </c>
      <c r="H46">
        <v>12.652340000000001</v>
      </c>
      <c r="I46">
        <v>21.148803000000001</v>
      </c>
      <c r="J46">
        <v>85.806989999999999</v>
      </c>
      <c r="K46">
        <v>38</v>
      </c>
      <c r="L46">
        <v>64.756608999999997</v>
      </c>
      <c r="M46">
        <v>1.5</v>
      </c>
      <c r="N46">
        <v>0.21748799999999999</v>
      </c>
      <c r="O46">
        <v>20</v>
      </c>
      <c r="P46">
        <v>17.510967000000001</v>
      </c>
    </row>
    <row r="47" spans="1:16" x14ac:dyDescent="0.25">
      <c r="A47">
        <v>2510358.2199209998</v>
      </c>
      <c r="B47">
        <v>1.457389</v>
      </c>
      <c r="C47">
        <v>38.271132000000001</v>
      </c>
      <c r="D47">
        <v>56.341957000000001</v>
      </c>
      <c r="E47">
        <v>20.323744000000001</v>
      </c>
      <c r="F47">
        <v>59.470264999999998</v>
      </c>
      <c r="G47">
        <v>74.047951999999995</v>
      </c>
      <c r="H47">
        <v>12.73082</v>
      </c>
      <c r="I47">
        <v>21.130524000000001</v>
      </c>
      <c r="J47">
        <v>85.815340000000006</v>
      </c>
      <c r="K47">
        <v>38</v>
      </c>
      <c r="L47">
        <v>64.149749</v>
      </c>
      <c r="M47">
        <v>1.5</v>
      </c>
      <c r="N47">
        <v>0</v>
      </c>
      <c r="O47">
        <v>20</v>
      </c>
      <c r="P47">
        <v>17.012481999999999</v>
      </c>
    </row>
    <row r="48" spans="1:16" x14ac:dyDescent="0.25">
      <c r="A48">
        <v>2510362.5408020001</v>
      </c>
      <c r="B48">
        <v>1.5069049999999999</v>
      </c>
      <c r="C48">
        <v>38.345663000000002</v>
      </c>
      <c r="D48">
        <v>56.910572999999999</v>
      </c>
      <c r="E48">
        <v>19.801302</v>
      </c>
      <c r="F48">
        <v>59.473139000000003</v>
      </c>
      <c r="G48">
        <v>74.010638999999998</v>
      </c>
      <c r="H48">
        <v>12.712714</v>
      </c>
      <c r="I48">
        <v>21.177924999999998</v>
      </c>
      <c r="J48">
        <v>85.816575999999998</v>
      </c>
      <c r="K48">
        <v>38</v>
      </c>
      <c r="L48">
        <v>63.599471999999999</v>
      </c>
      <c r="M48">
        <v>1.5</v>
      </c>
      <c r="N48">
        <v>2.9962309999999999</v>
      </c>
      <c r="O48">
        <v>20</v>
      </c>
      <c r="P48">
        <v>17.337914999999999</v>
      </c>
    </row>
    <row r="49" spans="1:16" x14ac:dyDescent="0.25">
      <c r="A49">
        <v>2510372.7479280001</v>
      </c>
      <c r="B49">
        <v>1.554322</v>
      </c>
      <c r="C49">
        <v>37.407572999999999</v>
      </c>
      <c r="D49">
        <v>54.399439000000001</v>
      </c>
      <c r="E49">
        <v>20.108620999999999</v>
      </c>
      <c r="F49">
        <v>60.127961999999997</v>
      </c>
      <c r="G49">
        <v>74.387697000000003</v>
      </c>
      <c r="H49">
        <v>12.683273</v>
      </c>
      <c r="I49">
        <v>21.205670000000001</v>
      </c>
      <c r="J49">
        <v>85.817209000000005</v>
      </c>
      <c r="K49">
        <v>38</v>
      </c>
      <c r="L49">
        <v>64.604895999999997</v>
      </c>
      <c r="M49">
        <v>1.5</v>
      </c>
      <c r="N49">
        <v>100</v>
      </c>
      <c r="O49">
        <v>20</v>
      </c>
      <c r="P49">
        <v>17.213380000000001</v>
      </c>
    </row>
    <row r="50" spans="1:16" x14ac:dyDescent="0.25">
      <c r="A50">
        <v>2510374.6329270001</v>
      </c>
      <c r="B50">
        <v>1.500732</v>
      </c>
      <c r="C50">
        <v>38.520079000000003</v>
      </c>
      <c r="D50">
        <v>56.716935999999997</v>
      </c>
      <c r="E50">
        <v>19.404859999999999</v>
      </c>
      <c r="F50">
        <v>59.567368999999999</v>
      </c>
      <c r="G50">
        <v>74.447484000000003</v>
      </c>
      <c r="H50">
        <v>12.623953</v>
      </c>
      <c r="I50">
        <v>21.131236999999999</v>
      </c>
      <c r="J50">
        <v>85.819152000000003</v>
      </c>
      <c r="K50">
        <v>38</v>
      </c>
      <c r="L50">
        <v>63.758479999999999</v>
      </c>
      <c r="M50">
        <v>1.5</v>
      </c>
      <c r="N50">
        <v>97.514533999999998</v>
      </c>
      <c r="O50">
        <v>20</v>
      </c>
      <c r="P50">
        <v>17.685874999999999</v>
      </c>
    </row>
    <row r="51" spans="1:16" x14ac:dyDescent="0.25">
      <c r="A51">
        <v>2510384.7730379999</v>
      </c>
      <c r="B51">
        <v>1.395945</v>
      </c>
      <c r="C51">
        <v>37.541257999999999</v>
      </c>
      <c r="D51">
        <v>56.882911</v>
      </c>
      <c r="E51">
        <v>19.819741</v>
      </c>
      <c r="F51">
        <v>59.172584000000001</v>
      </c>
      <c r="G51">
        <v>74.245211999999995</v>
      </c>
      <c r="H51">
        <v>12.682465000000001</v>
      </c>
      <c r="I51">
        <v>21.091716000000002</v>
      </c>
      <c r="J51">
        <v>85.813564</v>
      </c>
      <c r="K51">
        <v>38</v>
      </c>
      <c r="L51">
        <v>64.511728000000005</v>
      </c>
      <c r="M51">
        <v>1.5</v>
      </c>
      <c r="N51">
        <v>4.6105780000000003</v>
      </c>
      <c r="O51">
        <v>20</v>
      </c>
      <c r="P51">
        <v>16.594456000000001</v>
      </c>
    </row>
    <row r="52" spans="1:16" x14ac:dyDescent="0.25">
      <c r="A52">
        <v>2510392.9641100001</v>
      </c>
      <c r="B52">
        <v>1.49397</v>
      </c>
      <c r="C52">
        <v>38.195202999999999</v>
      </c>
      <c r="D52">
        <v>54.666843</v>
      </c>
      <c r="E52">
        <v>19.795155000000001</v>
      </c>
      <c r="F52">
        <v>59.571480000000001</v>
      </c>
      <c r="G52">
        <v>74.535486000000006</v>
      </c>
      <c r="H52">
        <v>12.596094000000001</v>
      </c>
      <c r="I52">
        <v>21.161812999999999</v>
      </c>
      <c r="J52">
        <v>85.815470000000005</v>
      </c>
      <c r="K52">
        <v>38</v>
      </c>
      <c r="L52">
        <v>63.0976</v>
      </c>
      <c r="M52">
        <v>1.5</v>
      </c>
      <c r="N52">
        <v>1.365639</v>
      </c>
      <c r="O52">
        <v>20</v>
      </c>
      <c r="P52">
        <v>17.082659</v>
      </c>
    </row>
    <row r="53" spans="1:16" x14ac:dyDescent="0.25">
      <c r="A53">
        <v>2510403.3171450002</v>
      </c>
      <c r="B53">
        <v>1.525385</v>
      </c>
      <c r="C53">
        <v>38.398223999999999</v>
      </c>
      <c r="D53">
        <v>56.919794000000003</v>
      </c>
      <c r="E53">
        <v>19.343395999999998</v>
      </c>
      <c r="F53">
        <v>60.077089999999998</v>
      </c>
      <c r="G53">
        <v>74.113482000000005</v>
      </c>
      <c r="H53">
        <v>12.565253999999999</v>
      </c>
      <c r="I53">
        <v>21.144275</v>
      </c>
      <c r="J53">
        <v>85.815116000000003</v>
      </c>
      <c r="K53">
        <v>38</v>
      </c>
      <c r="L53">
        <v>63.585931000000002</v>
      </c>
      <c r="M53">
        <v>1.5</v>
      </c>
      <c r="N53">
        <v>98.572210999999996</v>
      </c>
      <c r="O53">
        <v>20</v>
      </c>
      <c r="P53">
        <v>17.528694999999999</v>
      </c>
    </row>
    <row r="54" spans="1:16" x14ac:dyDescent="0.25">
      <c r="A54">
        <v>2510411.2576859999</v>
      </c>
      <c r="B54">
        <v>1.4663349999999999</v>
      </c>
      <c r="C54">
        <v>37.237146000000003</v>
      </c>
      <c r="D54">
        <v>54.974203000000003</v>
      </c>
      <c r="E54">
        <v>19.871984999999999</v>
      </c>
      <c r="F54">
        <v>59.033515000000001</v>
      </c>
      <c r="G54">
        <v>74.014249000000007</v>
      </c>
      <c r="H54">
        <v>12.641005</v>
      </c>
      <c r="I54">
        <v>21.020818999999999</v>
      </c>
      <c r="J54">
        <v>85.805242000000007</v>
      </c>
      <c r="K54">
        <v>38</v>
      </c>
      <c r="L54">
        <v>63.907302999999999</v>
      </c>
      <c r="M54">
        <v>1.5</v>
      </c>
      <c r="N54">
        <v>62.371661000000003</v>
      </c>
      <c r="O54">
        <v>20</v>
      </c>
      <c r="P54">
        <v>17.392896</v>
      </c>
    </row>
    <row r="55" spans="1:16" x14ac:dyDescent="0.25">
      <c r="A55">
        <v>2510413.6889249999</v>
      </c>
      <c r="B55">
        <v>1.4304680000000001</v>
      </c>
      <c r="C55">
        <v>37.746251999999998</v>
      </c>
      <c r="D55">
        <v>55.069485</v>
      </c>
      <c r="E55">
        <v>20.486623000000002</v>
      </c>
      <c r="F55">
        <v>59.232584000000003</v>
      </c>
      <c r="G55">
        <v>73.782114000000007</v>
      </c>
      <c r="H55">
        <v>12.546773999999999</v>
      </c>
      <c r="I55">
        <v>21.074282</v>
      </c>
      <c r="J55">
        <v>85.811498999999998</v>
      </c>
      <c r="K55">
        <v>38</v>
      </c>
      <c r="L55">
        <v>64.135690999999994</v>
      </c>
      <c r="M55">
        <v>1.5</v>
      </c>
      <c r="N55">
        <v>23.662474</v>
      </c>
      <c r="O55">
        <v>20</v>
      </c>
      <c r="P55">
        <v>17.098807999999998</v>
      </c>
    </row>
    <row r="56" spans="1:16" x14ac:dyDescent="0.25">
      <c r="A56">
        <v>2510414.5329249999</v>
      </c>
      <c r="B56">
        <v>1.4188339999999999</v>
      </c>
      <c r="C56">
        <v>37.937427</v>
      </c>
      <c r="D56">
        <v>56.815291999999999</v>
      </c>
      <c r="E56">
        <v>19.223541999999998</v>
      </c>
      <c r="F56">
        <v>59.973424999999999</v>
      </c>
      <c r="G56">
        <v>73.716598000000005</v>
      </c>
      <c r="H56">
        <v>12.675882</v>
      </c>
      <c r="I56">
        <v>21.153030000000001</v>
      </c>
      <c r="J56">
        <v>85.816417999999999</v>
      </c>
      <c r="K56">
        <v>38</v>
      </c>
      <c r="L56">
        <v>64.067691999999994</v>
      </c>
      <c r="M56">
        <v>1.5</v>
      </c>
      <c r="N56">
        <v>5.644609</v>
      </c>
      <c r="O56">
        <v>20</v>
      </c>
      <c r="P56">
        <v>17.189181000000001</v>
      </c>
    </row>
    <row r="57" spans="1:16" x14ac:dyDescent="0.25">
      <c r="A57">
        <v>2510415.682058</v>
      </c>
      <c r="B57">
        <v>1.4114</v>
      </c>
      <c r="C57">
        <v>38.194732000000002</v>
      </c>
      <c r="D57">
        <v>56.581698000000003</v>
      </c>
      <c r="E57">
        <v>20.480477</v>
      </c>
      <c r="F57">
        <v>59.675451000000002</v>
      </c>
      <c r="G57">
        <v>74.296779999999998</v>
      </c>
      <c r="H57">
        <v>12.509130000000001</v>
      </c>
      <c r="I57">
        <v>21.060447</v>
      </c>
      <c r="J57">
        <v>85.815664999999996</v>
      </c>
      <c r="K57">
        <v>38</v>
      </c>
      <c r="L57">
        <v>63.883054000000001</v>
      </c>
      <c r="M57">
        <v>1.5</v>
      </c>
      <c r="N57">
        <v>0</v>
      </c>
      <c r="O57">
        <v>20</v>
      </c>
      <c r="P57">
        <v>16.789209</v>
      </c>
    </row>
    <row r="58" spans="1:16" x14ac:dyDescent="0.25">
      <c r="A58">
        <v>2510423.940926</v>
      </c>
      <c r="B58">
        <v>1.5281990000000001</v>
      </c>
      <c r="C58">
        <v>38.346471999999999</v>
      </c>
      <c r="D58">
        <v>57.131872999999999</v>
      </c>
      <c r="E58">
        <v>20.056377000000001</v>
      </c>
      <c r="F58">
        <v>59.843339999999998</v>
      </c>
      <c r="G58">
        <v>74.810592</v>
      </c>
      <c r="H58">
        <v>12.61529</v>
      </c>
      <c r="I58">
        <v>21.009575999999999</v>
      </c>
      <c r="J58">
        <v>85.811015999999995</v>
      </c>
      <c r="K58">
        <v>38</v>
      </c>
      <c r="L58">
        <v>63.149645999999997</v>
      </c>
      <c r="M58">
        <v>1.5</v>
      </c>
      <c r="N58">
        <v>8.5446030000000004</v>
      </c>
      <c r="O58">
        <v>20</v>
      </c>
      <c r="P58">
        <v>17.172509000000002</v>
      </c>
    </row>
    <row r="59" spans="1:16" x14ac:dyDescent="0.25">
      <c r="A59">
        <v>2510424.3640160002</v>
      </c>
      <c r="B59">
        <v>1.554322</v>
      </c>
      <c r="C59">
        <v>38.357494000000003</v>
      </c>
      <c r="D59">
        <v>54.445543999999998</v>
      </c>
      <c r="E59">
        <v>21.654436</v>
      </c>
      <c r="F59">
        <v>59.838670999999998</v>
      </c>
      <c r="G59">
        <v>74.71172</v>
      </c>
      <c r="H59">
        <v>12.623428000000001</v>
      </c>
      <c r="I59">
        <v>21.116368000000001</v>
      </c>
      <c r="J59">
        <v>85.812186999999994</v>
      </c>
      <c r="K59">
        <v>38</v>
      </c>
      <c r="L59">
        <v>63.091290000000001</v>
      </c>
      <c r="M59">
        <v>1.5</v>
      </c>
      <c r="N59">
        <v>14.808681999999999</v>
      </c>
      <c r="O59">
        <v>20</v>
      </c>
      <c r="P59">
        <v>17.571694999999998</v>
      </c>
    </row>
    <row r="60" spans="1:16" x14ac:dyDescent="0.25">
      <c r="A60">
        <v>2510426.8409219999</v>
      </c>
      <c r="B60">
        <v>1.537229</v>
      </c>
      <c r="C60">
        <v>37.739674000000001</v>
      </c>
      <c r="D60">
        <v>55.555114000000003</v>
      </c>
      <c r="E60">
        <v>20.999846000000002</v>
      </c>
      <c r="F60">
        <v>59.315331</v>
      </c>
      <c r="G60">
        <v>74.617354000000006</v>
      </c>
      <c r="H60">
        <v>12.571249999999999</v>
      </c>
      <c r="I60">
        <v>21.077853000000001</v>
      </c>
      <c r="J60">
        <v>85.815256000000005</v>
      </c>
      <c r="K60">
        <v>38</v>
      </c>
      <c r="L60">
        <v>63.605545999999997</v>
      </c>
      <c r="M60">
        <v>1.5</v>
      </c>
      <c r="N60">
        <v>37.030883000000003</v>
      </c>
      <c r="O60">
        <v>20</v>
      </c>
      <c r="P60">
        <v>16.726752999999999</v>
      </c>
    </row>
    <row r="61" spans="1:16" x14ac:dyDescent="0.25">
      <c r="A61">
        <v>2510430.368944</v>
      </c>
      <c r="B61">
        <v>1.5289969999999999</v>
      </c>
      <c r="C61">
        <v>37.606872000000003</v>
      </c>
      <c r="D61">
        <v>57.270184999999998</v>
      </c>
      <c r="E61">
        <v>19.887350999999999</v>
      </c>
      <c r="F61">
        <v>59.719231999999998</v>
      </c>
      <c r="G61">
        <v>74.219761000000005</v>
      </c>
      <c r="H61">
        <v>12.657342</v>
      </c>
      <c r="I61">
        <v>21.072298</v>
      </c>
      <c r="J61">
        <v>85.810067000000004</v>
      </c>
      <c r="K61">
        <v>38</v>
      </c>
      <c r="L61">
        <v>64.418569000000005</v>
      </c>
      <c r="M61">
        <v>1.5</v>
      </c>
      <c r="N61">
        <v>72.461941999999993</v>
      </c>
      <c r="O61">
        <v>20</v>
      </c>
      <c r="P61">
        <v>17.306667999999998</v>
      </c>
    </row>
    <row r="62" spans="1:16" x14ac:dyDescent="0.25">
      <c r="A62">
        <v>2510442.2729500001</v>
      </c>
      <c r="B62">
        <v>1.4194640000000001</v>
      </c>
      <c r="C62">
        <v>37.428057000000003</v>
      </c>
      <c r="D62">
        <v>56.975118999999999</v>
      </c>
      <c r="E62">
        <v>20.471257000000001</v>
      </c>
      <c r="F62">
        <v>58.913041999999997</v>
      </c>
      <c r="G62">
        <v>74.286936999999995</v>
      </c>
      <c r="H62">
        <v>12.622188</v>
      </c>
      <c r="I62">
        <v>21.109437</v>
      </c>
      <c r="J62">
        <v>85.816863999999995</v>
      </c>
      <c r="K62">
        <v>38</v>
      </c>
      <c r="L62">
        <v>64.161942999999994</v>
      </c>
      <c r="M62">
        <v>1.5</v>
      </c>
      <c r="N62">
        <v>7.9929490000000003</v>
      </c>
      <c r="O62">
        <v>20</v>
      </c>
      <c r="P62">
        <v>17.043123999999999</v>
      </c>
    </row>
    <row r="63" spans="1:16" x14ac:dyDescent="0.25">
      <c r="A63">
        <v>2510452.4089270001</v>
      </c>
      <c r="B63">
        <v>1.540756</v>
      </c>
      <c r="C63">
        <v>37.082889000000002</v>
      </c>
      <c r="D63">
        <v>55.927019999999999</v>
      </c>
      <c r="E63">
        <v>19.097541</v>
      </c>
      <c r="F63">
        <v>59.901606999999998</v>
      </c>
      <c r="G63">
        <v>74.591742999999994</v>
      </c>
      <c r="H63">
        <v>12.760173999999999</v>
      </c>
      <c r="I63">
        <v>21.146232000000001</v>
      </c>
      <c r="J63">
        <v>85.805948000000001</v>
      </c>
      <c r="K63">
        <v>38</v>
      </c>
      <c r="L63">
        <v>64.113001999999994</v>
      </c>
      <c r="M63">
        <v>1.5</v>
      </c>
      <c r="N63">
        <v>24.772371</v>
      </c>
      <c r="O63">
        <v>20</v>
      </c>
      <c r="P63">
        <v>17.629774999999999</v>
      </c>
    </row>
    <row r="64" spans="1:16" x14ac:dyDescent="0.25">
      <c r="A64">
        <v>2510455.160995</v>
      </c>
      <c r="B64">
        <v>1.5455859999999999</v>
      </c>
      <c r="C64">
        <v>37.585932999999997</v>
      </c>
      <c r="D64">
        <v>56.375765999999999</v>
      </c>
      <c r="E64">
        <v>20.830821</v>
      </c>
      <c r="F64">
        <v>59.570258000000003</v>
      </c>
      <c r="G64">
        <v>74.259581999999995</v>
      </c>
      <c r="H64">
        <v>12.593742000000001</v>
      </c>
      <c r="I64">
        <v>21.094624</v>
      </c>
      <c r="J64">
        <v>85.813153999999997</v>
      </c>
      <c r="K64">
        <v>38</v>
      </c>
      <c r="L64">
        <v>64.735174999999998</v>
      </c>
      <c r="M64">
        <v>1.5</v>
      </c>
      <c r="N64">
        <v>47.155518999999998</v>
      </c>
      <c r="O64">
        <v>20</v>
      </c>
      <c r="P64">
        <v>16.813127000000001</v>
      </c>
    </row>
    <row r="65" spans="1:16" x14ac:dyDescent="0.25">
      <c r="A65">
        <v>2510471.2184700002</v>
      </c>
      <c r="B65">
        <v>1.399599</v>
      </c>
      <c r="C65">
        <v>38.511147000000001</v>
      </c>
      <c r="D65">
        <v>56.753819</v>
      </c>
      <c r="E65">
        <v>20.339110000000002</v>
      </c>
      <c r="F65">
        <v>59.712778</v>
      </c>
      <c r="G65">
        <v>74.334928000000005</v>
      </c>
      <c r="H65">
        <v>12.682695000000001</v>
      </c>
      <c r="I65">
        <v>21.045843999999999</v>
      </c>
      <c r="J65">
        <v>85.806394999999995</v>
      </c>
      <c r="K65">
        <v>38</v>
      </c>
      <c r="L65">
        <v>63.869250000000001</v>
      </c>
      <c r="M65">
        <v>1.5</v>
      </c>
      <c r="N65">
        <v>14.364362</v>
      </c>
      <c r="O65">
        <v>20</v>
      </c>
      <c r="P65">
        <v>17.131207</v>
      </c>
    </row>
    <row r="66" spans="1:16" x14ac:dyDescent="0.25">
      <c r="A66">
        <v>2510487.6679190001</v>
      </c>
      <c r="B66">
        <v>1.5405880000000001</v>
      </c>
      <c r="C66">
        <v>38.721378000000001</v>
      </c>
      <c r="D66">
        <v>57.153388</v>
      </c>
      <c r="E66">
        <v>20.265353000000001</v>
      </c>
      <c r="F66">
        <v>60.269835999999998</v>
      </c>
      <c r="G66">
        <v>75.044989999999999</v>
      </c>
      <c r="H66">
        <v>12.645835999999999</v>
      </c>
      <c r="I66">
        <v>21.100522999999999</v>
      </c>
      <c r="J66">
        <v>85.813609999999997</v>
      </c>
      <c r="K66">
        <v>38</v>
      </c>
      <c r="L66">
        <v>62.891046000000003</v>
      </c>
      <c r="M66">
        <v>1.5</v>
      </c>
      <c r="N66">
        <v>54.315553999999999</v>
      </c>
      <c r="O66">
        <v>20</v>
      </c>
      <c r="P66">
        <v>17.097439999999999</v>
      </c>
    </row>
    <row r="67" spans="1:16" x14ac:dyDescent="0.25">
      <c r="A67">
        <v>2510489.0020659999</v>
      </c>
      <c r="B67">
        <v>1.537145</v>
      </c>
      <c r="C67">
        <v>38.217261000000001</v>
      </c>
      <c r="D67">
        <v>57.128799000000001</v>
      </c>
      <c r="E67">
        <v>20.059449999999998</v>
      </c>
      <c r="F67">
        <v>60.047750000000001</v>
      </c>
      <c r="G67">
        <v>75.245974000000004</v>
      </c>
      <c r="H67">
        <v>12.647111000000001</v>
      </c>
      <c r="I67">
        <v>21.093485999999999</v>
      </c>
      <c r="J67">
        <v>85.816975999999997</v>
      </c>
      <c r="K67">
        <v>38</v>
      </c>
      <c r="L67">
        <v>63.004182</v>
      </c>
      <c r="M67">
        <v>1.5</v>
      </c>
      <c r="N67">
        <v>72.233898999999994</v>
      </c>
      <c r="O67">
        <v>20</v>
      </c>
      <c r="P67">
        <v>17.007097999999999</v>
      </c>
    </row>
    <row r="68" spans="1:16" x14ac:dyDescent="0.25">
      <c r="A68">
        <v>2510495.4499240001</v>
      </c>
      <c r="B68">
        <v>1.504931</v>
      </c>
      <c r="C68">
        <v>38.037239</v>
      </c>
      <c r="D68">
        <v>55.607365999999999</v>
      </c>
      <c r="E68">
        <v>20.173158000000001</v>
      </c>
      <c r="F68">
        <v>59.437007000000001</v>
      </c>
      <c r="G68">
        <v>74.469052000000005</v>
      </c>
      <c r="H68">
        <v>12.683261</v>
      </c>
      <c r="I68">
        <v>21.216670000000001</v>
      </c>
      <c r="J68">
        <v>85.806218000000001</v>
      </c>
      <c r="K68">
        <v>38</v>
      </c>
      <c r="L68">
        <v>64.027140000000003</v>
      </c>
      <c r="M68">
        <v>1.5</v>
      </c>
      <c r="N68">
        <v>96.764785000000003</v>
      </c>
      <c r="O68">
        <v>20</v>
      </c>
      <c r="P68">
        <v>17.247112999999999</v>
      </c>
    </row>
    <row r="69" spans="1:16" x14ac:dyDescent="0.25">
      <c r="A69">
        <v>2510498.2959289998</v>
      </c>
      <c r="B69">
        <v>1.448947</v>
      </c>
      <c r="C69">
        <v>38.531806000000003</v>
      </c>
      <c r="D69">
        <v>57.098063000000003</v>
      </c>
      <c r="E69">
        <v>19.865839000000001</v>
      </c>
      <c r="F69">
        <v>59.662903999999997</v>
      </c>
      <c r="G69">
        <v>74.291482999999999</v>
      </c>
      <c r="H69">
        <v>12.568256</v>
      </c>
      <c r="I69">
        <v>21.021877</v>
      </c>
      <c r="J69">
        <v>85.809518999999995</v>
      </c>
      <c r="K69">
        <v>38</v>
      </c>
      <c r="L69">
        <v>63.240161999999998</v>
      </c>
      <c r="M69">
        <v>1.5</v>
      </c>
      <c r="N69">
        <v>80.251637000000002</v>
      </c>
      <c r="O69">
        <v>20</v>
      </c>
      <c r="P69">
        <v>17.368190999999999</v>
      </c>
    </row>
    <row r="70" spans="1:16" x14ac:dyDescent="0.25">
      <c r="A70">
        <v>2510522.4709279998</v>
      </c>
      <c r="B70">
        <v>1.529711</v>
      </c>
      <c r="C70">
        <v>38.874310000000001</v>
      </c>
      <c r="D70">
        <v>55.911651999999997</v>
      </c>
      <c r="E70">
        <v>21.239554999999999</v>
      </c>
      <c r="F70">
        <v>60.789110000000001</v>
      </c>
      <c r="G70">
        <v>75.002578</v>
      </c>
      <c r="H70">
        <v>12.633516999999999</v>
      </c>
      <c r="I70">
        <v>21.055209000000001</v>
      </c>
      <c r="J70">
        <v>85.810699999999997</v>
      </c>
      <c r="K70">
        <v>38</v>
      </c>
      <c r="L70">
        <v>63.068441999999997</v>
      </c>
      <c r="M70">
        <v>1.5</v>
      </c>
      <c r="N70">
        <v>99.286210999999994</v>
      </c>
      <c r="O70">
        <v>20</v>
      </c>
      <c r="P70">
        <v>16.663843</v>
      </c>
    </row>
    <row r="71" spans="1:16" x14ac:dyDescent="0.25">
      <c r="A71">
        <v>2510532.9589490001</v>
      </c>
      <c r="B71">
        <v>1.4481489999999999</v>
      </c>
      <c r="C71">
        <v>38.320456</v>
      </c>
      <c r="D71">
        <v>55.336888000000002</v>
      </c>
      <c r="E71">
        <v>20.90765</v>
      </c>
      <c r="F71">
        <v>59.404139000000001</v>
      </c>
      <c r="G71">
        <v>74.418260000000004</v>
      </c>
      <c r="H71">
        <v>12.58905</v>
      </c>
      <c r="I71">
        <v>21.312944000000002</v>
      </c>
      <c r="J71">
        <v>85.808096000000006</v>
      </c>
      <c r="K71">
        <v>38</v>
      </c>
      <c r="L71">
        <v>63.937331999999998</v>
      </c>
      <c r="M71">
        <v>1.5</v>
      </c>
      <c r="N71">
        <v>32.86215</v>
      </c>
      <c r="O71">
        <v>20</v>
      </c>
      <c r="P71">
        <v>16.903645000000001</v>
      </c>
    </row>
    <row r="72" spans="1:16" x14ac:dyDescent="0.25">
      <c r="A72">
        <v>2510547.4789419998</v>
      </c>
      <c r="B72">
        <v>1.5251749999999999</v>
      </c>
      <c r="C72">
        <v>38.540649999999999</v>
      </c>
      <c r="D72">
        <v>56.188276999999999</v>
      </c>
      <c r="E72">
        <v>20.956821000000001</v>
      </c>
      <c r="F72">
        <v>59.715488999999998</v>
      </c>
      <c r="G72">
        <v>75.133925000000005</v>
      </c>
      <c r="H72">
        <v>12.594524</v>
      </c>
      <c r="I72">
        <v>21.094332999999999</v>
      </c>
      <c r="J72">
        <v>85.808273</v>
      </c>
      <c r="K72">
        <v>38</v>
      </c>
      <c r="L72">
        <v>63.272415000000002</v>
      </c>
      <c r="M72">
        <v>1.5</v>
      </c>
      <c r="N72">
        <v>15.527199</v>
      </c>
      <c r="O72">
        <v>20</v>
      </c>
      <c r="P72">
        <v>16.793004</v>
      </c>
    </row>
    <row r="73" spans="1:16" x14ac:dyDescent="0.25">
      <c r="A73">
        <v>2510561.4729160001</v>
      </c>
      <c r="B73">
        <v>1.4608749999999999</v>
      </c>
      <c r="C73">
        <v>38.812390000000001</v>
      </c>
      <c r="D73">
        <v>57.104210000000002</v>
      </c>
      <c r="E73">
        <v>19.026858000000001</v>
      </c>
      <c r="F73">
        <v>60.300075</v>
      </c>
      <c r="G73">
        <v>74.537374999999997</v>
      </c>
      <c r="H73">
        <v>12.622204</v>
      </c>
      <c r="I73">
        <v>21.098776999999998</v>
      </c>
      <c r="J73">
        <v>85.809584000000001</v>
      </c>
      <c r="K73">
        <v>38</v>
      </c>
      <c r="L73">
        <v>62.955779</v>
      </c>
      <c r="M73">
        <v>1.5</v>
      </c>
      <c r="N73">
        <v>79.99727</v>
      </c>
      <c r="O73">
        <v>20</v>
      </c>
      <c r="P73">
        <v>17.106248000000001</v>
      </c>
    </row>
    <row r="74" spans="1:16" x14ac:dyDescent="0.25">
      <c r="A74">
        <v>2510574.3300029999</v>
      </c>
      <c r="B74">
        <v>1.495566</v>
      </c>
      <c r="C74">
        <v>38.767538999999999</v>
      </c>
      <c r="D74">
        <v>55.880915999999999</v>
      </c>
      <c r="E74">
        <v>19.036076999999999</v>
      </c>
      <c r="F74">
        <v>60.441189999999999</v>
      </c>
      <c r="G74">
        <v>74.528363999999996</v>
      </c>
      <c r="H74">
        <v>12.552021</v>
      </c>
      <c r="I74">
        <v>21.232593000000001</v>
      </c>
      <c r="J74">
        <v>85.813507999999999</v>
      </c>
      <c r="K74">
        <v>38</v>
      </c>
      <c r="L74">
        <v>62.762154000000002</v>
      </c>
      <c r="M74">
        <v>1.5</v>
      </c>
      <c r="N74">
        <v>4.1866029999999999</v>
      </c>
      <c r="O74">
        <v>20</v>
      </c>
      <c r="P74">
        <v>17.658304000000001</v>
      </c>
    </row>
    <row r="75" spans="1:16" x14ac:dyDescent="0.25">
      <c r="A75">
        <v>2510577.2896230002</v>
      </c>
      <c r="B75">
        <v>1.5448299999999999</v>
      </c>
      <c r="C75">
        <v>37.816780000000001</v>
      </c>
      <c r="D75">
        <v>55.103295000000003</v>
      </c>
      <c r="E75">
        <v>19.666080999999998</v>
      </c>
      <c r="F75">
        <v>60.497202999999999</v>
      </c>
      <c r="G75">
        <v>74.966555</v>
      </c>
      <c r="H75">
        <v>12.639018</v>
      </c>
      <c r="I75">
        <v>21.201117</v>
      </c>
      <c r="J75">
        <v>85.811323000000002</v>
      </c>
      <c r="K75">
        <v>38</v>
      </c>
      <c r="L75">
        <v>63.097185000000003</v>
      </c>
      <c r="M75">
        <v>1.5</v>
      </c>
      <c r="N75">
        <v>21.273099999999999</v>
      </c>
      <c r="O75">
        <v>20</v>
      </c>
      <c r="P75">
        <v>17.31645</v>
      </c>
    </row>
    <row r="76" spans="1:16" x14ac:dyDescent="0.25">
      <c r="A76">
        <v>2510581.672491</v>
      </c>
      <c r="B76">
        <v>1.5536920000000001</v>
      </c>
      <c r="C76">
        <v>37.410252</v>
      </c>
      <c r="D76">
        <v>54.983423999999999</v>
      </c>
      <c r="E76">
        <v>18.688807000000001</v>
      </c>
      <c r="F76">
        <v>59.112226999999997</v>
      </c>
      <c r="G76">
        <v>74.749336999999997</v>
      </c>
      <c r="H76">
        <v>12.579172</v>
      </c>
      <c r="I76">
        <v>21.045950000000001</v>
      </c>
      <c r="J76">
        <v>85.812346000000005</v>
      </c>
      <c r="K76">
        <v>38</v>
      </c>
      <c r="L76">
        <v>64.825569999999999</v>
      </c>
      <c r="M76">
        <v>1.5</v>
      </c>
      <c r="N76">
        <v>60.974029999999999</v>
      </c>
      <c r="O76">
        <v>20</v>
      </c>
      <c r="P76">
        <v>17.643841999999999</v>
      </c>
    </row>
    <row r="77" spans="1:16" x14ac:dyDescent="0.25">
      <c r="A77">
        <v>2510584.8089700001</v>
      </c>
      <c r="B77">
        <v>1.5201769999999999</v>
      </c>
      <c r="C77">
        <v>38.816127999999999</v>
      </c>
      <c r="D77">
        <v>56.680053000000001</v>
      </c>
      <c r="E77">
        <v>19.417152999999999</v>
      </c>
      <c r="F77">
        <v>60.305393000000002</v>
      </c>
      <c r="G77">
        <v>74.497663000000003</v>
      </c>
      <c r="H77">
        <v>12.701357</v>
      </c>
      <c r="I77">
        <v>21.186675000000001</v>
      </c>
      <c r="J77">
        <v>85.805688000000004</v>
      </c>
      <c r="K77">
        <v>38</v>
      </c>
      <c r="L77">
        <v>63.843792000000001</v>
      </c>
      <c r="M77">
        <v>1.5</v>
      </c>
      <c r="N77">
        <v>90.722322000000005</v>
      </c>
      <c r="O77">
        <v>20</v>
      </c>
      <c r="P77">
        <v>17.562086999999998</v>
      </c>
    </row>
    <row r="78" spans="1:16" x14ac:dyDescent="0.25">
      <c r="A78">
        <v>2510590.0299129998</v>
      </c>
      <c r="B78">
        <v>1.518119</v>
      </c>
      <c r="C78">
        <v>38.497653</v>
      </c>
      <c r="D78">
        <v>55.306151999999997</v>
      </c>
      <c r="E78">
        <v>19.656862</v>
      </c>
      <c r="F78">
        <v>59.789893999999997</v>
      </c>
      <c r="G78">
        <v>75.361873000000003</v>
      </c>
      <c r="H78">
        <v>12.65807</v>
      </c>
      <c r="I78">
        <v>21.158902000000001</v>
      </c>
      <c r="J78">
        <v>85.812894</v>
      </c>
      <c r="K78">
        <v>38</v>
      </c>
      <c r="L78">
        <v>62.438378999999998</v>
      </c>
      <c r="M78">
        <v>1.5</v>
      </c>
      <c r="N78">
        <v>100</v>
      </c>
      <c r="O78">
        <v>20</v>
      </c>
      <c r="P78">
        <v>17.468157999999999</v>
      </c>
    </row>
    <row r="79" spans="1:16" x14ac:dyDescent="0.25">
      <c r="A79">
        <v>2510592.6389259999</v>
      </c>
      <c r="B79">
        <v>1.448569</v>
      </c>
      <c r="C79">
        <v>36.836002999999998</v>
      </c>
      <c r="D79">
        <v>55.610439</v>
      </c>
      <c r="E79">
        <v>18.854759000000001</v>
      </c>
      <c r="F79">
        <v>60.046644000000001</v>
      </c>
      <c r="G79">
        <v>75.427535000000006</v>
      </c>
      <c r="H79">
        <v>12.686076999999999</v>
      </c>
      <c r="I79">
        <v>21.044839</v>
      </c>
      <c r="J79">
        <v>85.811276000000007</v>
      </c>
      <c r="K79">
        <v>38</v>
      </c>
      <c r="L79">
        <v>63.932476999999999</v>
      </c>
      <c r="M79">
        <v>1.5</v>
      </c>
      <c r="N79">
        <v>77.593018000000001</v>
      </c>
      <c r="O79">
        <v>20</v>
      </c>
      <c r="P79">
        <v>17.873663000000001</v>
      </c>
    </row>
    <row r="80" spans="1:16" x14ac:dyDescent="0.25">
      <c r="A80">
        <v>2510595.662916</v>
      </c>
      <c r="B80">
        <v>1.42316</v>
      </c>
      <c r="C80">
        <v>37.479382000000001</v>
      </c>
      <c r="D80">
        <v>57.051958999999997</v>
      </c>
      <c r="E80">
        <v>19.838180000000001</v>
      </c>
      <c r="F80">
        <v>60.764417999999999</v>
      </c>
      <c r="G80">
        <v>74.429790999999994</v>
      </c>
      <c r="H80">
        <v>12.643964</v>
      </c>
      <c r="I80">
        <v>21.136921000000001</v>
      </c>
      <c r="J80">
        <v>85.812084999999996</v>
      </c>
      <c r="K80">
        <v>38</v>
      </c>
      <c r="L80">
        <v>64.6297</v>
      </c>
      <c r="M80">
        <v>1.5</v>
      </c>
      <c r="N80">
        <v>32.108930999999998</v>
      </c>
      <c r="O80">
        <v>20</v>
      </c>
      <c r="P80">
        <v>16.865158000000001</v>
      </c>
    </row>
    <row r="81" spans="1:16" x14ac:dyDescent="0.25">
      <c r="A81">
        <v>2510596.9369879998</v>
      </c>
      <c r="B81">
        <v>1.423916</v>
      </c>
      <c r="C81">
        <v>37.988694000000002</v>
      </c>
      <c r="D81">
        <v>55.054116999999998</v>
      </c>
      <c r="E81">
        <v>20.489695999999999</v>
      </c>
      <c r="F81">
        <v>59.926105999999997</v>
      </c>
      <c r="G81">
        <v>74.973085999999995</v>
      </c>
      <c r="H81">
        <v>12.655032</v>
      </c>
      <c r="I81">
        <v>21.140623999999999</v>
      </c>
      <c r="J81">
        <v>85.811239</v>
      </c>
      <c r="K81">
        <v>38</v>
      </c>
      <c r="L81">
        <v>64.378326000000001</v>
      </c>
      <c r="M81">
        <v>1.5</v>
      </c>
      <c r="N81">
        <v>3.5245090000000001</v>
      </c>
      <c r="O81">
        <v>20</v>
      </c>
      <c r="P81">
        <v>17.065629000000001</v>
      </c>
    </row>
    <row r="82" spans="1:16" x14ac:dyDescent="0.25">
      <c r="A82">
        <v>2510603.8549259999</v>
      </c>
      <c r="B82">
        <v>1.50447</v>
      </c>
      <c r="C82">
        <v>37.690643999999999</v>
      </c>
      <c r="D82">
        <v>54.685285</v>
      </c>
      <c r="E82">
        <v>19.911937000000002</v>
      </c>
      <c r="F82">
        <v>60.073185000000002</v>
      </c>
      <c r="G82">
        <v>75.460706999999999</v>
      </c>
      <c r="H82">
        <v>12.625161</v>
      </c>
      <c r="I82">
        <v>21.138534</v>
      </c>
      <c r="J82">
        <v>85.811193000000003</v>
      </c>
      <c r="K82">
        <v>38</v>
      </c>
      <c r="L82">
        <v>63.294164000000002</v>
      </c>
      <c r="M82">
        <v>1.5</v>
      </c>
      <c r="N82">
        <v>1.510704</v>
      </c>
      <c r="O82">
        <v>20</v>
      </c>
      <c r="P82">
        <v>17.298002</v>
      </c>
    </row>
    <row r="83" spans="1:16" x14ac:dyDescent="0.25">
      <c r="A83">
        <v>2510608.0044439998</v>
      </c>
      <c r="B83">
        <v>1.5134570000000001</v>
      </c>
      <c r="C83">
        <v>37.334220000000002</v>
      </c>
      <c r="D83">
        <v>57.104210000000002</v>
      </c>
      <c r="E83">
        <v>19.503202000000002</v>
      </c>
      <c r="F83">
        <v>60.699171999999997</v>
      </c>
      <c r="G83">
        <v>75.031825999999995</v>
      </c>
      <c r="H83">
        <v>12.660193</v>
      </c>
      <c r="I83">
        <v>21.158028999999999</v>
      </c>
      <c r="J83">
        <v>85.813787000000005</v>
      </c>
      <c r="K83">
        <v>38</v>
      </c>
      <c r="L83">
        <v>64.640659999999997</v>
      </c>
      <c r="M83">
        <v>1.5</v>
      </c>
      <c r="N83">
        <v>11.033502</v>
      </c>
      <c r="O83">
        <v>20</v>
      </c>
      <c r="P83">
        <v>16.492315999999999</v>
      </c>
    </row>
    <row r="84" spans="1:16" x14ac:dyDescent="0.25">
      <c r="A84">
        <v>2510608.5389979999</v>
      </c>
      <c r="B84">
        <v>1.55071</v>
      </c>
      <c r="C84">
        <v>37.784421999999999</v>
      </c>
      <c r="D84">
        <v>55.103295000000003</v>
      </c>
      <c r="E84">
        <v>21.175018000000001</v>
      </c>
      <c r="F84">
        <v>59.900607000000001</v>
      </c>
      <c r="G84">
        <v>75.497461000000001</v>
      </c>
      <c r="H84">
        <v>12.627238999999999</v>
      </c>
      <c r="I84">
        <v>21.205560999999999</v>
      </c>
      <c r="J84">
        <v>85.812987000000007</v>
      </c>
      <c r="K84">
        <v>38</v>
      </c>
      <c r="L84">
        <v>64.408738</v>
      </c>
      <c r="M84">
        <v>1.5</v>
      </c>
      <c r="N84">
        <v>17.037890000000001</v>
      </c>
      <c r="O84">
        <v>20</v>
      </c>
      <c r="P84">
        <v>16.639686999999999</v>
      </c>
    </row>
    <row r="85" spans="1:16" x14ac:dyDescent="0.25">
      <c r="A85">
        <v>2510611.2990259998</v>
      </c>
      <c r="B85">
        <v>1.544872</v>
      </c>
      <c r="C85">
        <v>38.613857000000003</v>
      </c>
      <c r="D85">
        <v>54.875847999999998</v>
      </c>
      <c r="E85">
        <v>18.943881999999999</v>
      </c>
      <c r="F85">
        <v>60.650866000000001</v>
      </c>
      <c r="G85">
        <v>75.120131000000001</v>
      </c>
      <c r="H85">
        <v>12.53656</v>
      </c>
      <c r="I85">
        <v>21.14237</v>
      </c>
      <c r="J85">
        <v>85.809843999999998</v>
      </c>
      <c r="K85">
        <v>38</v>
      </c>
      <c r="L85">
        <v>63.782558999999999</v>
      </c>
      <c r="M85">
        <v>1.5</v>
      </c>
      <c r="N85">
        <v>46.643244000000003</v>
      </c>
      <c r="O85">
        <v>20</v>
      </c>
      <c r="P85">
        <v>17.399322000000002</v>
      </c>
    </row>
    <row r="86" spans="1:16" x14ac:dyDescent="0.25">
      <c r="A86">
        <v>2510617.4160429998</v>
      </c>
      <c r="B86">
        <v>1.5301309999999999</v>
      </c>
      <c r="C86">
        <v>38.406199999999998</v>
      </c>
      <c r="D86">
        <v>55.244680000000002</v>
      </c>
      <c r="E86">
        <v>21.460825</v>
      </c>
      <c r="F86">
        <v>59.501663000000001</v>
      </c>
      <c r="G86">
        <v>75.166820000000001</v>
      </c>
      <c r="H86">
        <v>12.635166999999999</v>
      </c>
      <c r="I86">
        <v>21.155569</v>
      </c>
      <c r="J86">
        <v>85.808942000000002</v>
      </c>
      <c r="K86">
        <v>38</v>
      </c>
      <c r="L86">
        <v>62.770347999999998</v>
      </c>
      <c r="M86">
        <v>1.5</v>
      </c>
      <c r="N86">
        <v>99.387326000000002</v>
      </c>
      <c r="O86">
        <v>20</v>
      </c>
      <c r="P86">
        <v>16.506746</v>
      </c>
    </row>
    <row r="87" spans="1:16" x14ac:dyDescent="0.25">
      <c r="A87">
        <v>2510621.2719879998</v>
      </c>
      <c r="B87">
        <v>1.4959439999999999</v>
      </c>
      <c r="C87">
        <v>37.002457999999997</v>
      </c>
      <c r="D87">
        <v>54.820523000000001</v>
      </c>
      <c r="E87">
        <v>18.820954</v>
      </c>
      <c r="F87">
        <v>60.330001000000003</v>
      </c>
      <c r="G87">
        <v>74.697571999999994</v>
      </c>
      <c r="H87">
        <v>12.598801999999999</v>
      </c>
      <c r="I87">
        <v>21.127794999999999</v>
      </c>
      <c r="J87">
        <v>85.809026000000003</v>
      </c>
      <c r="K87">
        <v>38</v>
      </c>
      <c r="L87">
        <v>64.538751000000005</v>
      </c>
      <c r="M87">
        <v>1.5</v>
      </c>
      <c r="N87">
        <v>99.633290000000002</v>
      </c>
      <c r="O87">
        <v>20</v>
      </c>
      <c r="P87">
        <v>18.350759</v>
      </c>
    </row>
    <row r="88" spans="1:16" x14ac:dyDescent="0.25">
      <c r="A88">
        <v>2510626.2624909999</v>
      </c>
      <c r="B88">
        <v>1.4139200000000001</v>
      </c>
      <c r="C88">
        <v>38.798425999999999</v>
      </c>
      <c r="D88">
        <v>56.249749000000001</v>
      </c>
      <c r="E88">
        <v>18.950028</v>
      </c>
      <c r="F88">
        <v>59.973965999999997</v>
      </c>
      <c r="G88">
        <v>74.570065</v>
      </c>
      <c r="H88">
        <v>12.61754</v>
      </c>
      <c r="I88">
        <v>21.180142</v>
      </c>
      <c r="J88">
        <v>85.808896000000004</v>
      </c>
      <c r="K88">
        <v>38</v>
      </c>
      <c r="L88">
        <v>63.137448999999997</v>
      </c>
      <c r="M88">
        <v>1.5</v>
      </c>
      <c r="N88">
        <v>43.095827</v>
      </c>
      <c r="O88">
        <v>20</v>
      </c>
      <c r="P88">
        <v>16.936422</v>
      </c>
    </row>
    <row r="89" spans="1:16" x14ac:dyDescent="0.25">
      <c r="A89">
        <v>2510633.946922</v>
      </c>
      <c r="B89">
        <v>1.466839</v>
      </c>
      <c r="C89">
        <v>37.136819000000003</v>
      </c>
      <c r="D89">
        <v>55.733383000000003</v>
      </c>
      <c r="E89">
        <v>20.818528000000001</v>
      </c>
      <c r="F89">
        <v>60.601773999999999</v>
      </c>
      <c r="G89">
        <v>74.989013999999997</v>
      </c>
      <c r="H89">
        <v>12.596240999999999</v>
      </c>
      <c r="I89">
        <v>21.199266000000001</v>
      </c>
      <c r="J89">
        <v>85.813378</v>
      </c>
      <c r="K89">
        <v>38</v>
      </c>
      <c r="L89">
        <v>64.627245000000002</v>
      </c>
      <c r="M89">
        <v>1.5</v>
      </c>
      <c r="N89">
        <v>0.21579100000000001</v>
      </c>
      <c r="O89">
        <v>20</v>
      </c>
      <c r="P89">
        <v>16.800895000000001</v>
      </c>
    </row>
    <row r="90" spans="1:16" x14ac:dyDescent="0.25">
      <c r="A90">
        <v>2510646.2494959999</v>
      </c>
      <c r="B90">
        <v>1.543234</v>
      </c>
      <c r="C90">
        <v>37.109228999999999</v>
      </c>
      <c r="D90">
        <v>55.705720999999997</v>
      </c>
      <c r="E90">
        <v>20.797014999999998</v>
      </c>
      <c r="F90">
        <v>60.760430999999997</v>
      </c>
      <c r="G90">
        <v>74.904826</v>
      </c>
      <c r="H90">
        <v>12.500613</v>
      </c>
      <c r="I90">
        <v>21.291969999999999</v>
      </c>
      <c r="J90">
        <v>85.814233000000002</v>
      </c>
      <c r="K90">
        <v>38</v>
      </c>
      <c r="L90">
        <v>64.829206999999997</v>
      </c>
      <c r="M90">
        <v>1.5</v>
      </c>
      <c r="N90">
        <v>63.249457999999997</v>
      </c>
      <c r="O90">
        <v>20</v>
      </c>
      <c r="P90">
        <v>16.894217000000001</v>
      </c>
    </row>
    <row r="91" spans="1:16" x14ac:dyDescent="0.25">
      <c r="A91">
        <v>2510648.465634</v>
      </c>
      <c r="B91">
        <v>1.552432</v>
      </c>
      <c r="C91">
        <v>38.143729999999998</v>
      </c>
      <c r="D91">
        <v>54.159697999999999</v>
      </c>
      <c r="E91">
        <v>19.417152999999999</v>
      </c>
      <c r="F91">
        <v>60.270130999999999</v>
      </c>
      <c r="G91">
        <v>75.323176000000004</v>
      </c>
      <c r="H91">
        <v>12.604226000000001</v>
      </c>
      <c r="I91">
        <v>21.170144000000001</v>
      </c>
      <c r="J91">
        <v>85.813034000000002</v>
      </c>
      <c r="K91">
        <v>38</v>
      </c>
      <c r="L91">
        <v>64.468721000000002</v>
      </c>
      <c r="M91">
        <v>1.5</v>
      </c>
      <c r="N91">
        <v>87.837844000000004</v>
      </c>
      <c r="O91">
        <v>20</v>
      </c>
      <c r="P91">
        <v>17.555989</v>
      </c>
    </row>
    <row r="92" spans="1:16" x14ac:dyDescent="0.25">
      <c r="A92">
        <v>2510658.639922</v>
      </c>
      <c r="B92">
        <v>1.4171119999999999</v>
      </c>
      <c r="C92">
        <v>36.716047000000003</v>
      </c>
      <c r="D92">
        <v>57.048884999999999</v>
      </c>
      <c r="E92">
        <v>19.979547</v>
      </c>
      <c r="F92">
        <v>59.895510999999999</v>
      </c>
      <c r="G92">
        <v>74.653035000000003</v>
      </c>
      <c r="H92">
        <v>12.694838000000001</v>
      </c>
      <c r="I92">
        <v>21.251742</v>
      </c>
      <c r="J92">
        <v>85.809890999999993</v>
      </c>
      <c r="K92">
        <v>38</v>
      </c>
      <c r="L92">
        <v>64.745326000000006</v>
      </c>
      <c r="M92">
        <v>1.5</v>
      </c>
      <c r="N92">
        <v>49.406264</v>
      </c>
      <c r="O92">
        <v>20</v>
      </c>
      <c r="P92">
        <v>17.299441000000002</v>
      </c>
    </row>
    <row r="93" spans="1:16" x14ac:dyDescent="0.25">
      <c r="A93">
        <v>2510663.635001</v>
      </c>
      <c r="B93">
        <v>1.4223619999999999</v>
      </c>
      <c r="C93">
        <v>39.003345000000003</v>
      </c>
      <c r="D93">
        <v>56.123730999999999</v>
      </c>
      <c r="E93">
        <v>19.530861000000002</v>
      </c>
      <c r="F93">
        <v>60.14546</v>
      </c>
      <c r="G93">
        <v>75.071535999999995</v>
      </c>
      <c r="H93">
        <v>12.638563</v>
      </c>
      <c r="I93">
        <v>21.216432000000001</v>
      </c>
      <c r="J93">
        <v>85.818752000000003</v>
      </c>
      <c r="K93">
        <v>38</v>
      </c>
      <c r="L93">
        <v>62.792318999999999</v>
      </c>
      <c r="M93">
        <v>1.5</v>
      </c>
      <c r="N93">
        <v>0.18521899999999999</v>
      </c>
      <c r="O93">
        <v>20</v>
      </c>
      <c r="P93">
        <v>17.301359999999999</v>
      </c>
    </row>
    <row r="94" spans="1:16" x14ac:dyDescent="0.25">
      <c r="A94">
        <v>2510668.9767789999</v>
      </c>
      <c r="B94">
        <v>1.490022</v>
      </c>
      <c r="C94">
        <v>36.987507000000001</v>
      </c>
      <c r="D94">
        <v>55.127882999999997</v>
      </c>
      <c r="E94">
        <v>17.902069999999998</v>
      </c>
      <c r="F94">
        <v>59.925123999999997</v>
      </c>
      <c r="G94">
        <v>74.907156000000001</v>
      </c>
      <c r="H94">
        <v>12.644099000000001</v>
      </c>
      <c r="I94">
        <v>21.219897</v>
      </c>
      <c r="J94">
        <v>85.809164999999993</v>
      </c>
      <c r="K94">
        <v>38</v>
      </c>
      <c r="L94">
        <v>64.317284000000001</v>
      </c>
      <c r="M94">
        <v>1.5</v>
      </c>
      <c r="N94">
        <v>1.322262</v>
      </c>
      <c r="O94">
        <v>20</v>
      </c>
      <c r="P94">
        <v>18.245972999999999</v>
      </c>
    </row>
    <row r="95" spans="1:16" x14ac:dyDescent="0.25">
      <c r="A95">
        <v>2510682.3299210002</v>
      </c>
      <c r="B95">
        <v>1.5358849999999999</v>
      </c>
      <c r="C95">
        <v>37.032814000000002</v>
      </c>
      <c r="D95">
        <v>54.629959999999997</v>
      </c>
      <c r="E95">
        <v>20.661795000000001</v>
      </c>
      <c r="F95">
        <v>60.211633999999997</v>
      </c>
      <c r="G95">
        <v>74.856412000000006</v>
      </c>
      <c r="H95">
        <v>12.673220000000001</v>
      </c>
      <c r="I95">
        <v>21.099305999999999</v>
      </c>
      <c r="J95">
        <v>85.806310999999994</v>
      </c>
      <c r="K95">
        <v>38</v>
      </c>
      <c r="L95">
        <v>64.731962999999993</v>
      </c>
      <c r="M95">
        <v>1.5</v>
      </c>
      <c r="N95">
        <v>99.759327999999996</v>
      </c>
      <c r="O95">
        <v>20</v>
      </c>
      <c r="P95">
        <v>16.902705999999998</v>
      </c>
    </row>
    <row r="96" spans="1:16" x14ac:dyDescent="0.25">
      <c r="A96">
        <v>2510687.365921</v>
      </c>
      <c r="B96">
        <v>1.472424</v>
      </c>
      <c r="C96">
        <v>38.571683999999998</v>
      </c>
      <c r="D96">
        <v>55.960830000000001</v>
      </c>
      <c r="E96">
        <v>18.808661000000001</v>
      </c>
      <c r="F96">
        <v>60.685758</v>
      </c>
      <c r="G96">
        <v>74.520399999999995</v>
      </c>
      <c r="H96">
        <v>12.681419</v>
      </c>
      <c r="I96">
        <v>21.121658</v>
      </c>
      <c r="J96">
        <v>85.801242999999999</v>
      </c>
      <c r="K96">
        <v>38</v>
      </c>
      <c r="L96">
        <v>63.583055999999999</v>
      </c>
      <c r="M96">
        <v>1.5</v>
      </c>
      <c r="N96">
        <v>91.405799000000002</v>
      </c>
      <c r="O96">
        <v>20</v>
      </c>
      <c r="P96">
        <v>17.872999</v>
      </c>
    </row>
    <row r="97" spans="1:16" x14ac:dyDescent="0.25">
      <c r="A97">
        <v>2510687.8909169999</v>
      </c>
      <c r="B97">
        <v>1.4869559999999999</v>
      </c>
      <c r="C97">
        <v>38.568078999999997</v>
      </c>
      <c r="D97">
        <v>54.448616999999999</v>
      </c>
      <c r="E97">
        <v>20.621843999999999</v>
      </c>
      <c r="F97">
        <v>60.214312</v>
      </c>
      <c r="G97">
        <v>75.020375000000001</v>
      </c>
      <c r="H97">
        <v>12.678065</v>
      </c>
      <c r="I97">
        <v>21.163267000000001</v>
      </c>
      <c r="J97">
        <v>85.804209</v>
      </c>
      <c r="K97">
        <v>38</v>
      </c>
      <c r="L97">
        <v>63.482315999999997</v>
      </c>
      <c r="M97">
        <v>1.5</v>
      </c>
      <c r="N97">
        <v>89.344093000000001</v>
      </c>
      <c r="O97">
        <v>20</v>
      </c>
      <c r="P97">
        <v>16.972704</v>
      </c>
    </row>
    <row r="98" spans="1:16" x14ac:dyDescent="0.25">
      <c r="A98">
        <v>2510694.6409280002</v>
      </c>
      <c r="B98">
        <v>1.4290400000000001</v>
      </c>
      <c r="C98">
        <v>37.313809999999997</v>
      </c>
      <c r="D98">
        <v>56.612434</v>
      </c>
      <c r="E98">
        <v>20.256133999999999</v>
      </c>
      <c r="F98">
        <v>60.330460000000002</v>
      </c>
      <c r="G98">
        <v>75.291737999999995</v>
      </c>
      <c r="H98">
        <v>12.581270999999999</v>
      </c>
      <c r="I98">
        <v>21.005872</v>
      </c>
      <c r="J98">
        <v>85.806218000000001</v>
      </c>
      <c r="K98">
        <v>38</v>
      </c>
      <c r="L98">
        <v>63.898606000000001</v>
      </c>
      <c r="M98">
        <v>1.5</v>
      </c>
      <c r="N98">
        <v>0</v>
      </c>
      <c r="O98">
        <v>20</v>
      </c>
      <c r="P98">
        <v>17.119562999999999</v>
      </c>
    </row>
    <row r="99" spans="1:16" x14ac:dyDescent="0.25">
      <c r="A99">
        <v>2510703.8089339999</v>
      </c>
      <c r="B99">
        <v>1.518791</v>
      </c>
      <c r="C99">
        <v>38.49624</v>
      </c>
      <c r="D99">
        <v>54.921951999999997</v>
      </c>
      <c r="E99">
        <v>20.723258999999999</v>
      </c>
      <c r="F99">
        <v>60.332552</v>
      </c>
      <c r="G99">
        <v>75.421726000000007</v>
      </c>
      <c r="H99">
        <v>12.566148999999999</v>
      </c>
      <c r="I99">
        <v>21.156866000000001</v>
      </c>
      <c r="J99">
        <v>85.800379000000007</v>
      </c>
      <c r="K99">
        <v>38</v>
      </c>
      <c r="L99">
        <v>63.053502000000002</v>
      </c>
      <c r="M99">
        <v>1.5</v>
      </c>
      <c r="N99">
        <v>3.0510989999999998</v>
      </c>
      <c r="O99">
        <v>20</v>
      </c>
      <c r="P99">
        <v>16.823571999999999</v>
      </c>
    </row>
    <row r="100" spans="1:16" x14ac:dyDescent="0.25">
      <c r="A100">
        <v>2510712.8289100002</v>
      </c>
      <c r="B100">
        <v>1.541596</v>
      </c>
      <c r="C100">
        <v>39.051271999999997</v>
      </c>
      <c r="D100">
        <v>56.578623999999998</v>
      </c>
      <c r="E100">
        <v>19.681446999999999</v>
      </c>
      <c r="F100">
        <v>60.272913000000003</v>
      </c>
      <c r="G100">
        <v>75.127695000000003</v>
      </c>
      <c r="H100">
        <v>12.497889000000001</v>
      </c>
      <c r="I100">
        <v>21.137371999999999</v>
      </c>
      <c r="J100">
        <v>85.802544999999995</v>
      </c>
      <c r="K100">
        <v>38</v>
      </c>
      <c r="L100">
        <v>62.846080000000001</v>
      </c>
      <c r="M100">
        <v>1.5</v>
      </c>
      <c r="N100">
        <v>98.547645000000003</v>
      </c>
      <c r="O100">
        <v>20</v>
      </c>
      <c r="P100">
        <v>17.363195999999999</v>
      </c>
    </row>
    <row r="101" spans="1:16" x14ac:dyDescent="0.25">
      <c r="A101">
        <v>2510713.40772</v>
      </c>
      <c r="B101">
        <v>1.5518860000000001</v>
      </c>
      <c r="C101">
        <v>39.028227999999999</v>
      </c>
      <c r="D101">
        <v>54.943466999999998</v>
      </c>
      <c r="E101">
        <v>21.420873</v>
      </c>
      <c r="F101">
        <v>60.531441999999998</v>
      </c>
      <c r="G101">
        <v>75.303679000000002</v>
      </c>
      <c r="H101">
        <v>12.689937</v>
      </c>
      <c r="I101">
        <v>21.263407999999998</v>
      </c>
      <c r="J101">
        <v>85.802758999999995</v>
      </c>
      <c r="K101">
        <v>38</v>
      </c>
      <c r="L101">
        <v>62.653740999999997</v>
      </c>
      <c r="M101">
        <v>1.5</v>
      </c>
      <c r="N101">
        <v>99.578907999999998</v>
      </c>
      <c r="O101">
        <v>20</v>
      </c>
      <c r="P101">
        <v>16.710379</v>
      </c>
    </row>
    <row r="102" spans="1:16" x14ac:dyDescent="0.25">
      <c r="A102">
        <v>2510718.204926</v>
      </c>
      <c r="B102">
        <v>1.4779260000000001</v>
      </c>
      <c r="C102">
        <v>37.120823999999999</v>
      </c>
      <c r="D102">
        <v>55.118662999999998</v>
      </c>
      <c r="E102">
        <v>20.643356000000001</v>
      </c>
      <c r="F102">
        <v>60.505004999999997</v>
      </c>
      <c r="G102">
        <v>75.294465000000002</v>
      </c>
      <c r="H102">
        <v>12.604590999999999</v>
      </c>
      <c r="I102">
        <v>21.290068000000002</v>
      </c>
      <c r="J102">
        <v>85.808096000000006</v>
      </c>
      <c r="K102">
        <v>38</v>
      </c>
      <c r="L102">
        <v>64.033994000000007</v>
      </c>
      <c r="M102">
        <v>1.5</v>
      </c>
      <c r="N102">
        <v>94.047117999999998</v>
      </c>
      <c r="O102">
        <v>20</v>
      </c>
      <c r="P102">
        <v>16.94359</v>
      </c>
    </row>
    <row r="103" spans="1:16" x14ac:dyDescent="0.25">
      <c r="A103">
        <v>2510730.5739250001</v>
      </c>
      <c r="B103">
        <v>1.4542809999999999</v>
      </c>
      <c r="C103">
        <v>36.771566</v>
      </c>
      <c r="D103">
        <v>55.238532999999997</v>
      </c>
      <c r="E103">
        <v>18.741050999999999</v>
      </c>
      <c r="F103">
        <v>59.885860999999998</v>
      </c>
      <c r="G103">
        <v>74.626382000000007</v>
      </c>
      <c r="H103">
        <v>12.668428</v>
      </c>
      <c r="I103">
        <v>21.287105</v>
      </c>
      <c r="J103">
        <v>85.812392000000003</v>
      </c>
      <c r="K103">
        <v>38</v>
      </c>
      <c r="L103">
        <v>64.563265000000001</v>
      </c>
      <c r="M103">
        <v>1.5</v>
      </c>
      <c r="N103">
        <v>0.61198600000000003</v>
      </c>
      <c r="O103">
        <v>20</v>
      </c>
      <c r="P103">
        <v>17.352608</v>
      </c>
    </row>
    <row r="104" spans="1:16" x14ac:dyDescent="0.25">
      <c r="A104">
        <v>2510740.6340259998</v>
      </c>
      <c r="B104">
        <v>1.574397</v>
      </c>
      <c r="C104">
        <v>38.632852999999997</v>
      </c>
      <c r="D104">
        <v>54.571561000000003</v>
      </c>
      <c r="E104">
        <v>18.341536000000001</v>
      </c>
      <c r="F104">
        <v>60.154066</v>
      </c>
      <c r="G104">
        <v>75.175646999999998</v>
      </c>
      <c r="H104">
        <v>12.591068999999999</v>
      </c>
      <c r="I104">
        <v>21.219476</v>
      </c>
      <c r="J104">
        <v>85.801317999999995</v>
      </c>
      <c r="K104">
        <v>38</v>
      </c>
      <c r="L104">
        <v>62.822381999999998</v>
      </c>
      <c r="M104">
        <v>1.5</v>
      </c>
      <c r="N104">
        <v>42.620376999999998</v>
      </c>
      <c r="O104">
        <v>20</v>
      </c>
      <c r="P104">
        <v>17.575869000000001</v>
      </c>
    </row>
    <row r="105" spans="1:16" x14ac:dyDescent="0.25">
      <c r="A105">
        <v>2510742.4788179998</v>
      </c>
      <c r="B105">
        <v>1.5465519999999999</v>
      </c>
      <c r="C105">
        <v>37.914664000000002</v>
      </c>
      <c r="D105">
        <v>56.249749000000001</v>
      </c>
      <c r="E105">
        <v>20.415939999999999</v>
      </c>
      <c r="F105">
        <v>60.258786999999998</v>
      </c>
      <c r="G105">
        <v>75.442864</v>
      </c>
      <c r="H105">
        <v>12.625517</v>
      </c>
      <c r="I105">
        <v>21.220216000000001</v>
      </c>
      <c r="J105">
        <v>85.807333999999997</v>
      </c>
      <c r="K105">
        <v>38</v>
      </c>
      <c r="L105">
        <v>63.088588999999999</v>
      </c>
      <c r="M105">
        <v>1.5</v>
      </c>
      <c r="N105">
        <v>76.780347000000006</v>
      </c>
      <c r="O105">
        <v>20</v>
      </c>
      <c r="P105">
        <v>17.026465000000002</v>
      </c>
    </row>
    <row r="106" spans="1:16" x14ac:dyDescent="0.25">
      <c r="A106">
        <v>2510746.9599239998</v>
      </c>
      <c r="B106">
        <v>1.55176</v>
      </c>
      <c r="C106">
        <v>37.130462999999999</v>
      </c>
      <c r="D106">
        <v>53.674069000000003</v>
      </c>
      <c r="E106">
        <v>20.959894999999999</v>
      </c>
      <c r="F106">
        <v>61.017394000000003</v>
      </c>
      <c r="G106">
        <v>74.762968999999998</v>
      </c>
      <c r="H106">
        <v>12.601079</v>
      </c>
      <c r="I106">
        <v>21.137028999999998</v>
      </c>
      <c r="J106">
        <v>85.802564000000004</v>
      </c>
      <c r="K106">
        <v>38</v>
      </c>
      <c r="L106">
        <v>64.757103999999998</v>
      </c>
      <c r="M106">
        <v>1.5</v>
      </c>
      <c r="N106">
        <v>99.695927999999995</v>
      </c>
      <c r="O106">
        <v>20</v>
      </c>
      <c r="P106">
        <v>16.767177</v>
      </c>
    </row>
    <row r="107" spans="1:16" x14ac:dyDescent="0.25">
      <c r="A107">
        <v>2510752.7574029998</v>
      </c>
      <c r="B107">
        <v>1.4488209999999999</v>
      </c>
      <c r="C107">
        <v>38.436968999999998</v>
      </c>
      <c r="D107">
        <v>56.624727999999998</v>
      </c>
      <c r="E107">
        <v>19.871984999999999</v>
      </c>
      <c r="F107">
        <v>60.146166000000001</v>
      </c>
      <c r="G107">
        <v>74.604375000000005</v>
      </c>
      <c r="H107">
        <v>12.647453000000001</v>
      </c>
      <c r="I107">
        <v>21.309453999999999</v>
      </c>
      <c r="J107">
        <v>85.808049999999994</v>
      </c>
      <c r="K107">
        <v>38</v>
      </c>
      <c r="L107">
        <v>63.417783999999997</v>
      </c>
      <c r="M107">
        <v>1.5</v>
      </c>
      <c r="N107">
        <v>76.053353999999999</v>
      </c>
      <c r="O107">
        <v>20</v>
      </c>
      <c r="P107">
        <v>17.314475999999999</v>
      </c>
    </row>
    <row r="108" spans="1:16" x14ac:dyDescent="0.25">
      <c r="A108">
        <v>2510757.027954</v>
      </c>
      <c r="B108">
        <v>1.413332</v>
      </c>
      <c r="C108">
        <v>37.913369000000003</v>
      </c>
      <c r="D108">
        <v>55.103295000000003</v>
      </c>
      <c r="E108">
        <v>20.947602</v>
      </c>
      <c r="F108">
        <v>60.359628999999998</v>
      </c>
      <c r="G108">
        <v>75.366855999999999</v>
      </c>
      <c r="H108">
        <v>12.651661000000001</v>
      </c>
      <c r="I108">
        <v>21.217756999999999</v>
      </c>
      <c r="J108">
        <v>85.798370000000006</v>
      </c>
      <c r="K108">
        <v>38</v>
      </c>
      <c r="L108">
        <v>63.265148000000003</v>
      </c>
      <c r="M108">
        <v>1.5</v>
      </c>
      <c r="N108">
        <v>17.553343000000002</v>
      </c>
      <c r="O108">
        <v>20</v>
      </c>
      <c r="P108">
        <v>16.757418999999999</v>
      </c>
    </row>
    <row r="109" spans="1:16" x14ac:dyDescent="0.25">
      <c r="A109">
        <v>2510763.6276509999</v>
      </c>
      <c r="B109">
        <v>1.4512989999999999</v>
      </c>
      <c r="C109">
        <v>38.724836000000003</v>
      </c>
      <c r="D109">
        <v>56.265116999999996</v>
      </c>
      <c r="E109">
        <v>19.552372999999999</v>
      </c>
      <c r="F109">
        <v>60.418292000000001</v>
      </c>
      <c r="G109">
        <v>75.130729000000002</v>
      </c>
      <c r="H109">
        <v>12.711130000000001</v>
      </c>
      <c r="I109">
        <v>21.250579999999999</v>
      </c>
      <c r="J109">
        <v>85.795776000000004</v>
      </c>
      <c r="K109">
        <v>38</v>
      </c>
      <c r="L109">
        <v>63.787882000000003</v>
      </c>
      <c r="M109">
        <v>1.5</v>
      </c>
      <c r="N109">
        <v>0.96021100000000004</v>
      </c>
      <c r="O109">
        <v>20</v>
      </c>
      <c r="P109">
        <v>16.432003999999999</v>
      </c>
    </row>
    <row r="110" spans="1:16" x14ac:dyDescent="0.25">
      <c r="A110">
        <v>2510774.1209320002</v>
      </c>
      <c r="B110">
        <v>1.566208</v>
      </c>
      <c r="C110">
        <v>37.212572000000002</v>
      </c>
      <c r="D110">
        <v>53.600302999999997</v>
      </c>
      <c r="E110">
        <v>20.680233999999999</v>
      </c>
      <c r="F110">
        <v>60.856478000000003</v>
      </c>
      <c r="G110">
        <v>74.898992000000007</v>
      </c>
      <c r="H110">
        <v>12.670032000000001</v>
      </c>
      <c r="I110">
        <v>21.218496999999999</v>
      </c>
      <c r="J110">
        <v>85.800825000000003</v>
      </c>
      <c r="K110">
        <v>38</v>
      </c>
      <c r="L110">
        <v>64.982337999999999</v>
      </c>
      <c r="M110">
        <v>1.5</v>
      </c>
      <c r="N110">
        <v>71.572351999999995</v>
      </c>
      <c r="O110">
        <v>20</v>
      </c>
      <c r="P110">
        <v>16.842034999999999</v>
      </c>
    </row>
    <row r="111" spans="1:16" x14ac:dyDescent="0.25">
      <c r="A111">
        <v>2510774.6399320001</v>
      </c>
      <c r="B111">
        <v>1.5192950000000001</v>
      </c>
      <c r="C111">
        <v>37.869224000000003</v>
      </c>
      <c r="D111">
        <v>56.532519999999998</v>
      </c>
      <c r="E111">
        <v>19.663008000000001</v>
      </c>
      <c r="F111">
        <v>60.428482000000002</v>
      </c>
      <c r="G111">
        <v>75.006542999999994</v>
      </c>
      <c r="H111">
        <v>12.595706</v>
      </c>
      <c r="I111">
        <v>21.262931999999999</v>
      </c>
      <c r="J111">
        <v>85.805994999999996</v>
      </c>
      <c r="K111">
        <v>38</v>
      </c>
      <c r="L111">
        <v>64.568292</v>
      </c>
      <c r="M111">
        <v>1.5</v>
      </c>
      <c r="N111">
        <v>74.749815999999996</v>
      </c>
      <c r="O111">
        <v>20</v>
      </c>
      <c r="P111">
        <v>17.344315999999999</v>
      </c>
    </row>
    <row r="112" spans="1:16" x14ac:dyDescent="0.25">
      <c r="A112">
        <v>2510783.7749899998</v>
      </c>
      <c r="B112">
        <v>1.4606650000000001</v>
      </c>
      <c r="C112">
        <v>37.024191999999999</v>
      </c>
      <c r="D112">
        <v>56.219012999999997</v>
      </c>
      <c r="E112">
        <v>20.351403000000001</v>
      </c>
      <c r="F112">
        <v>60.810631999999998</v>
      </c>
      <c r="G112">
        <v>75.648681999999994</v>
      </c>
      <c r="H112">
        <v>12.651930999999999</v>
      </c>
      <c r="I112">
        <v>21.187761999999999</v>
      </c>
      <c r="J112">
        <v>85.805324999999996</v>
      </c>
      <c r="K112">
        <v>38</v>
      </c>
      <c r="L112">
        <v>63.616494000000003</v>
      </c>
      <c r="M112">
        <v>1.5</v>
      </c>
      <c r="N112">
        <v>91.617554999999996</v>
      </c>
      <c r="O112">
        <v>20</v>
      </c>
      <c r="P112">
        <v>16.999569999999999</v>
      </c>
    </row>
    <row r="113" spans="1:16" x14ac:dyDescent="0.25">
      <c r="A113">
        <v>2510794.0199290002</v>
      </c>
      <c r="B113">
        <v>1.4039250000000001</v>
      </c>
      <c r="C113">
        <v>38.674864999999997</v>
      </c>
      <c r="D113">
        <v>56.071480000000001</v>
      </c>
      <c r="E113">
        <v>19.878131</v>
      </c>
      <c r="F113">
        <v>60.453695000000003</v>
      </c>
      <c r="G113">
        <v>75.682126999999994</v>
      </c>
      <c r="H113">
        <v>12.72423</v>
      </c>
      <c r="I113">
        <v>21.208870000000001</v>
      </c>
      <c r="J113">
        <v>85.807463999999996</v>
      </c>
      <c r="K113">
        <v>38</v>
      </c>
      <c r="L113">
        <v>62.416339999999998</v>
      </c>
      <c r="M113">
        <v>1.5</v>
      </c>
      <c r="N113">
        <v>0</v>
      </c>
      <c r="O113">
        <v>20</v>
      </c>
      <c r="P113">
        <v>17.117899000000001</v>
      </c>
    </row>
    <row r="114" spans="1:16" x14ac:dyDescent="0.25">
      <c r="A114">
        <v>2510796.3067370001</v>
      </c>
      <c r="B114">
        <v>1.4892240000000001</v>
      </c>
      <c r="C114">
        <v>37.491743</v>
      </c>
      <c r="D114">
        <v>54.377924</v>
      </c>
      <c r="E114">
        <v>19.942668000000001</v>
      </c>
      <c r="F114">
        <v>60.028367000000003</v>
      </c>
      <c r="G114">
        <v>75.720737</v>
      </c>
      <c r="H114">
        <v>12.657309</v>
      </c>
      <c r="I114">
        <v>21.169484000000001</v>
      </c>
      <c r="J114">
        <v>85.806413000000006</v>
      </c>
      <c r="K114">
        <v>38</v>
      </c>
      <c r="L114">
        <v>63.351688000000003</v>
      </c>
      <c r="M114">
        <v>1.5</v>
      </c>
      <c r="N114">
        <v>1.9347909999999999</v>
      </c>
      <c r="O114">
        <v>20</v>
      </c>
      <c r="P114">
        <v>17.199304999999999</v>
      </c>
    </row>
    <row r="115" spans="1:16" x14ac:dyDescent="0.25">
      <c r="A115">
        <v>2510808.3589150002</v>
      </c>
      <c r="B115">
        <v>1.5413859999999999</v>
      </c>
      <c r="C115">
        <v>37.814439999999998</v>
      </c>
      <c r="D115">
        <v>56.059184999999999</v>
      </c>
      <c r="E115">
        <v>18.648855000000001</v>
      </c>
      <c r="F115">
        <v>61.149456000000001</v>
      </c>
      <c r="G115">
        <v>75.287146000000007</v>
      </c>
      <c r="H115">
        <v>12.742228000000001</v>
      </c>
      <c r="I115">
        <v>21.262533999999999</v>
      </c>
      <c r="J115">
        <v>85.803679000000002</v>
      </c>
      <c r="K115">
        <v>38</v>
      </c>
      <c r="L115">
        <v>63.048189000000001</v>
      </c>
      <c r="M115">
        <v>1.5</v>
      </c>
      <c r="N115">
        <v>80.929948999999993</v>
      </c>
      <c r="O115">
        <v>20</v>
      </c>
      <c r="P115">
        <v>17.842566000000001</v>
      </c>
    </row>
    <row r="116" spans="1:16" x14ac:dyDescent="0.25">
      <c r="A116">
        <v>2510817.2644409998</v>
      </c>
      <c r="B116">
        <v>1.4708289999999999</v>
      </c>
      <c r="C116">
        <v>38.846676000000002</v>
      </c>
      <c r="D116">
        <v>56.209792</v>
      </c>
      <c r="E116">
        <v>20.677161000000002</v>
      </c>
      <c r="F116">
        <v>60.443254000000003</v>
      </c>
      <c r="G116">
        <v>75.003253000000001</v>
      </c>
      <c r="H116">
        <v>12.719021</v>
      </c>
      <c r="I116">
        <v>21.302762000000001</v>
      </c>
      <c r="J116">
        <v>85.804972000000006</v>
      </c>
      <c r="K116">
        <v>38</v>
      </c>
      <c r="L116">
        <v>62.826065999999997</v>
      </c>
      <c r="M116">
        <v>1.5</v>
      </c>
      <c r="N116">
        <v>88.146998999999994</v>
      </c>
      <c r="O116">
        <v>20</v>
      </c>
      <c r="P116">
        <v>17.171738000000001</v>
      </c>
    </row>
    <row r="117" spans="1:16" x14ac:dyDescent="0.25">
      <c r="A117">
        <v>2510819.4749150001</v>
      </c>
      <c r="B117">
        <v>1.447141</v>
      </c>
      <c r="C117">
        <v>38.291246999999998</v>
      </c>
      <c r="D117">
        <v>55.573556000000004</v>
      </c>
      <c r="E117">
        <v>18.326170000000001</v>
      </c>
      <c r="F117">
        <v>59.916289999999996</v>
      </c>
      <c r="G117">
        <v>75.426972000000006</v>
      </c>
      <c r="H117">
        <v>12.754263</v>
      </c>
      <c r="I117">
        <v>21.292764999999999</v>
      </c>
      <c r="J117">
        <v>85.804395</v>
      </c>
      <c r="K117">
        <v>38</v>
      </c>
      <c r="L117">
        <v>62.840142999999998</v>
      </c>
      <c r="M117">
        <v>1.5</v>
      </c>
      <c r="N117">
        <v>64.511067999999995</v>
      </c>
      <c r="O117">
        <v>20</v>
      </c>
      <c r="P117">
        <v>17.924016000000002</v>
      </c>
    </row>
    <row r="118" spans="1:16" x14ac:dyDescent="0.25">
      <c r="A118">
        <v>2510822.8139269999</v>
      </c>
      <c r="B118">
        <v>1.4361379999999999</v>
      </c>
      <c r="C118">
        <v>36.807499999999997</v>
      </c>
      <c r="D118">
        <v>54.900436999999997</v>
      </c>
      <c r="E118">
        <v>19.558520000000001</v>
      </c>
      <c r="F118">
        <v>60.602313000000002</v>
      </c>
      <c r="G118">
        <v>74.871607999999995</v>
      </c>
      <c r="H118">
        <v>12.638683</v>
      </c>
      <c r="I118">
        <v>21.313738000000001</v>
      </c>
      <c r="J118">
        <v>85.798240000000007</v>
      </c>
      <c r="K118">
        <v>38</v>
      </c>
      <c r="L118">
        <v>64.545737000000003</v>
      </c>
      <c r="M118">
        <v>1.5</v>
      </c>
      <c r="N118">
        <v>12.855980000000001</v>
      </c>
      <c r="O118">
        <v>20</v>
      </c>
      <c r="P118">
        <v>17.522221999999999</v>
      </c>
    </row>
    <row r="119" spans="1:16" x14ac:dyDescent="0.25">
      <c r="A119">
        <v>2510827.616924</v>
      </c>
      <c r="B119">
        <v>1.458691</v>
      </c>
      <c r="C119">
        <v>39.357605999999997</v>
      </c>
      <c r="D119">
        <v>55.834811999999999</v>
      </c>
      <c r="E119">
        <v>20.938382000000001</v>
      </c>
      <c r="F119">
        <v>60.674312999999998</v>
      </c>
      <c r="G119">
        <v>74.982229000000004</v>
      </c>
      <c r="H119">
        <v>12.617812000000001</v>
      </c>
      <c r="I119">
        <v>21.323364000000002</v>
      </c>
      <c r="J119">
        <v>85.804171999999994</v>
      </c>
      <c r="K119">
        <v>38</v>
      </c>
      <c r="L119">
        <v>62.731571000000002</v>
      </c>
      <c r="M119">
        <v>1.5</v>
      </c>
      <c r="N119">
        <v>0</v>
      </c>
      <c r="O119">
        <v>20</v>
      </c>
      <c r="P119">
        <v>16.596769999999999</v>
      </c>
    </row>
    <row r="120" spans="1:16" x14ac:dyDescent="0.25">
      <c r="A120">
        <v>2510828.1090970002</v>
      </c>
      <c r="B120">
        <v>1.49187</v>
      </c>
      <c r="C120">
        <v>39.353603999999997</v>
      </c>
      <c r="D120">
        <v>54.470132</v>
      </c>
      <c r="E120">
        <v>19.180516999999998</v>
      </c>
      <c r="F120">
        <v>60.318491999999999</v>
      </c>
      <c r="G120">
        <v>75.219734000000003</v>
      </c>
      <c r="H120">
        <v>12.788709000000001</v>
      </c>
      <c r="I120">
        <v>21.340026000000002</v>
      </c>
      <c r="J120">
        <v>85.810113999999999</v>
      </c>
      <c r="K120">
        <v>38</v>
      </c>
      <c r="L120">
        <v>62.506481000000001</v>
      </c>
      <c r="M120">
        <v>1.5</v>
      </c>
      <c r="N120">
        <v>2.0042439999999999</v>
      </c>
      <c r="O120">
        <v>20</v>
      </c>
      <c r="P120">
        <v>17.474525</v>
      </c>
    </row>
    <row r="121" spans="1:16" x14ac:dyDescent="0.25">
      <c r="A121">
        <v>2510837.8031060002</v>
      </c>
      <c r="B121">
        <v>1.53979</v>
      </c>
      <c r="C121">
        <v>38.901429999999998</v>
      </c>
      <c r="D121">
        <v>55.653469999999999</v>
      </c>
      <c r="E121">
        <v>18.777929</v>
      </c>
      <c r="F121">
        <v>61.329067999999999</v>
      </c>
      <c r="G121">
        <v>75.191246000000007</v>
      </c>
      <c r="H121">
        <v>12.727864</v>
      </c>
      <c r="I121">
        <v>21.21265</v>
      </c>
      <c r="J121">
        <v>85.804655999999994</v>
      </c>
      <c r="K121">
        <v>38</v>
      </c>
      <c r="L121">
        <v>63.937935000000003</v>
      </c>
      <c r="M121">
        <v>1.5</v>
      </c>
      <c r="N121">
        <v>63.036006</v>
      </c>
      <c r="O121">
        <v>20</v>
      </c>
      <c r="P121">
        <v>17.160102999999999</v>
      </c>
    </row>
    <row r="122" spans="1:16" x14ac:dyDescent="0.25">
      <c r="A122">
        <v>2510840.617106</v>
      </c>
      <c r="B122">
        <v>1.528913</v>
      </c>
      <c r="C122">
        <v>39.259075000000003</v>
      </c>
      <c r="D122">
        <v>53.984502999999997</v>
      </c>
      <c r="E122">
        <v>20.013352000000001</v>
      </c>
      <c r="F122">
        <v>61.178089</v>
      </c>
      <c r="G122">
        <v>75.21687</v>
      </c>
      <c r="H122">
        <v>12.748995000000001</v>
      </c>
      <c r="I122">
        <v>21.341270000000002</v>
      </c>
      <c r="J122">
        <v>85.800192999999993</v>
      </c>
      <c r="K122">
        <v>38</v>
      </c>
      <c r="L122">
        <v>62.644458</v>
      </c>
      <c r="M122">
        <v>1.5</v>
      </c>
      <c r="N122">
        <v>87.790004999999994</v>
      </c>
      <c r="O122">
        <v>20</v>
      </c>
      <c r="P122">
        <v>16.990172000000001</v>
      </c>
    </row>
    <row r="123" spans="1:16" x14ac:dyDescent="0.25">
      <c r="A123">
        <v>2510846.8179279999</v>
      </c>
      <c r="B123">
        <v>1.4477709999999999</v>
      </c>
      <c r="C123">
        <v>36.425899000000001</v>
      </c>
      <c r="D123">
        <v>55.650396000000001</v>
      </c>
      <c r="E123">
        <v>18.651928000000002</v>
      </c>
      <c r="F123">
        <v>60.262391000000001</v>
      </c>
      <c r="G123">
        <v>74.758989999999997</v>
      </c>
      <c r="H123">
        <v>12.627561999999999</v>
      </c>
      <c r="I123">
        <v>21.345818000000001</v>
      </c>
      <c r="J123">
        <v>85.808718999999996</v>
      </c>
      <c r="K123">
        <v>38</v>
      </c>
      <c r="L123">
        <v>64.877250000000004</v>
      </c>
      <c r="M123">
        <v>1.5</v>
      </c>
      <c r="N123">
        <v>64.251677999999998</v>
      </c>
      <c r="O123">
        <v>20</v>
      </c>
      <c r="P123">
        <v>17.873660999999998</v>
      </c>
    </row>
    <row r="124" spans="1:16" x14ac:dyDescent="0.25">
      <c r="A124">
        <v>2510857.8209990002</v>
      </c>
      <c r="B124">
        <v>1.49061</v>
      </c>
      <c r="C124">
        <v>36.829661000000002</v>
      </c>
      <c r="D124">
        <v>55.899357999999999</v>
      </c>
      <c r="E124">
        <v>19.653789</v>
      </c>
      <c r="F124">
        <v>60.630952999999998</v>
      </c>
      <c r="G124">
        <v>75.562848000000002</v>
      </c>
      <c r="H124">
        <v>12.668024000000001</v>
      </c>
      <c r="I124">
        <v>21.264728999999999</v>
      </c>
      <c r="J124">
        <v>85.795776000000004</v>
      </c>
      <c r="K124">
        <v>38</v>
      </c>
      <c r="L124">
        <v>63.960985999999998</v>
      </c>
      <c r="M124">
        <v>1.5</v>
      </c>
      <c r="N124">
        <v>0.53282399999999996</v>
      </c>
      <c r="O124">
        <v>20</v>
      </c>
      <c r="P124">
        <v>17.256615</v>
      </c>
    </row>
    <row r="125" spans="1:16" x14ac:dyDescent="0.25">
      <c r="A125">
        <v>2510866.8823810001</v>
      </c>
      <c r="B125">
        <v>1.5392440000000001</v>
      </c>
      <c r="C125">
        <v>39.026299999999999</v>
      </c>
      <c r="D125">
        <v>55.801003000000001</v>
      </c>
      <c r="E125">
        <v>18.907003</v>
      </c>
      <c r="F125">
        <v>61.018127</v>
      </c>
      <c r="G125">
        <v>75.304168000000004</v>
      </c>
      <c r="H125">
        <v>12.588056999999999</v>
      </c>
      <c r="I125">
        <v>21.290040000000001</v>
      </c>
      <c r="J125">
        <v>85.799606999999995</v>
      </c>
      <c r="K125">
        <v>38</v>
      </c>
      <c r="L125">
        <v>62.583070999999997</v>
      </c>
      <c r="M125">
        <v>1.5</v>
      </c>
      <c r="N125">
        <v>74.409773999999999</v>
      </c>
      <c r="O125">
        <v>20</v>
      </c>
      <c r="P125">
        <v>16.566198</v>
      </c>
    </row>
    <row r="126" spans="1:16" x14ac:dyDescent="0.25">
      <c r="A126">
        <v>2510869.2578699999</v>
      </c>
      <c r="B126">
        <v>1.5427299999999999</v>
      </c>
      <c r="C126">
        <v>38.830092</v>
      </c>
      <c r="D126">
        <v>56.314293999999997</v>
      </c>
      <c r="E126">
        <v>19.690667000000001</v>
      </c>
      <c r="F126">
        <v>59.815810999999997</v>
      </c>
      <c r="G126">
        <v>75.984821999999994</v>
      </c>
      <c r="H126">
        <v>12.607436999999999</v>
      </c>
      <c r="I126">
        <v>21.395326000000001</v>
      </c>
      <c r="J126">
        <v>85.799058000000002</v>
      </c>
      <c r="K126">
        <v>38</v>
      </c>
      <c r="L126">
        <v>62.012825999999997</v>
      </c>
      <c r="M126">
        <v>1.5</v>
      </c>
      <c r="N126">
        <v>98.71463</v>
      </c>
      <c r="O126">
        <v>20</v>
      </c>
      <c r="P126">
        <v>16.928452</v>
      </c>
    </row>
    <row r="127" spans="1:16" x14ac:dyDescent="0.25">
      <c r="A127">
        <v>2510874.332928</v>
      </c>
      <c r="B127">
        <v>1.5003960000000001</v>
      </c>
      <c r="C127">
        <v>36.526637000000001</v>
      </c>
      <c r="D127">
        <v>53.830823000000002</v>
      </c>
      <c r="E127">
        <v>19.432518999999999</v>
      </c>
      <c r="F127">
        <v>60.757854000000002</v>
      </c>
      <c r="G127">
        <v>75.144447</v>
      </c>
      <c r="H127">
        <v>12.660148</v>
      </c>
      <c r="I127">
        <v>21.256107</v>
      </c>
      <c r="J127">
        <v>85.805278999999999</v>
      </c>
      <c r="K127">
        <v>38</v>
      </c>
      <c r="L127">
        <v>65.236721000000003</v>
      </c>
      <c r="M127">
        <v>1.5</v>
      </c>
      <c r="N127">
        <v>95.552601999999993</v>
      </c>
      <c r="O127">
        <v>20</v>
      </c>
      <c r="P127">
        <v>17.516500000000001</v>
      </c>
    </row>
    <row r="128" spans="1:16" x14ac:dyDescent="0.25">
      <c r="A128">
        <v>2510880.5339990002</v>
      </c>
      <c r="B128">
        <v>1.4721299999999999</v>
      </c>
      <c r="C128">
        <v>38.943897</v>
      </c>
      <c r="D128">
        <v>54.156624999999998</v>
      </c>
      <c r="E128">
        <v>19.389493999999999</v>
      </c>
      <c r="F128">
        <v>60.948456999999998</v>
      </c>
      <c r="G128">
        <v>75.265754999999999</v>
      </c>
      <c r="H128">
        <v>12.686769</v>
      </c>
      <c r="I128">
        <v>21.132055000000001</v>
      </c>
      <c r="J128">
        <v>85.806263999999999</v>
      </c>
      <c r="K128">
        <v>38</v>
      </c>
      <c r="L128">
        <v>62.691980999999998</v>
      </c>
      <c r="M128">
        <v>1.5</v>
      </c>
      <c r="N128">
        <v>38.052236999999998</v>
      </c>
      <c r="O128">
        <v>20</v>
      </c>
      <c r="P128">
        <v>17.520417999999999</v>
      </c>
    </row>
    <row r="129" spans="1:16" x14ac:dyDescent="0.25">
      <c r="A129">
        <v>2510896.8086430002</v>
      </c>
      <c r="B129">
        <v>1.5493239999999999</v>
      </c>
      <c r="C129">
        <v>36.804527999999998</v>
      </c>
      <c r="D129">
        <v>56.169834999999999</v>
      </c>
      <c r="E129">
        <v>20.240767999999999</v>
      </c>
      <c r="F129">
        <v>60.448808</v>
      </c>
      <c r="G129">
        <v>74.829507000000007</v>
      </c>
      <c r="H129">
        <v>12.675167</v>
      </c>
      <c r="I129">
        <v>21.189454000000001</v>
      </c>
      <c r="J129">
        <v>85.804479000000001</v>
      </c>
      <c r="K129">
        <v>38</v>
      </c>
      <c r="L129">
        <v>64.636815999999996</v>
      </c>
      <c r="M129">
        <v>1.5</v>
      </c>
      <c r="N129">
        <v>43.816467000000003</v>
      </c>
      <c r="O129">
        <v>20</v>
      </c>
      <c r="P129">
        <v>17.094124999999998</v>
      </c>
    </row>
    <row r="130" spans="1:16" x14ac:dyDescent="0.25">
      <c r="A130">
        <v>2510901.143954</v>
      </c>
      <c r="B130">
        <v>1.5482739999999999</v>
      </c>
      <c r="C130">
        <v>38.462234000000002</v>
      </c>
      <c r="D130">
        <v>54.949613999999997</v>
      </c>
      <c r="E130">
        <v>20.560379999999999</v>
      </c>
      <c r="F130">
        <v>60.486508999999998</v>
      </c>
      <c r="G130">
        <v>75.107260999999994</v>
      </c>
      <c r="H130">
        <v>12.65052</v>
      </c>
      <c r="I130">
        <v>21.376576</v>
      </c>
      <c r="J130">
        <v>85.798100000000005</v>
      </c>
      <c r="K130">
        <v>38</v>
      </c>
      <c r="L130">
        <v>63.888927000000002</v>
      </c>
      <c r="M130">
        <v>1.5</v>
      </c>
      <c r="N130">
        <v>99.708078999999998</v>
      </c>
      <c r="O130">
        <v>20</v>
      </c>
      <c r="P130">
        <v>17.513992999999999</v>
      </c>
    </row>
    <row r="131" spans="1:16" x14ac:dyDescent="0.25">
      <c r="A131">
        <v>2510907.4474590002</v>
      </c>
      <c r="B131">
        <v>1.4720880000000001</v>
      </c>
      <c r="C131">
        <v>37.66554</v>
      </c>
      <c r="D131">
        <v>55.785634999999999</v>
      </c>
      <c r="E131">
        <v>18.716464999999999</v>
      </c>
      <c r="F131">
        <v>60.060080999999997</v>
      </c>
      <c r="G131">
        <v>75.602729999999994</v>
      </c>
      <c r="H131">
        <v>12.602815</v>
      </c>
      <c r="I131">
        <v>21.325718999999999</v>
      </c>
      <c r="J131">
        <v>85.796668999999994</v>
      </c>
      <c r="K131">
        <v>38</v>
      </c>
      <c r="L131">
        <v>63.342202</v>
      </c>
      <c r="M131">
        <v>1.5</v>
      </c>
      <c r="N131">
        <v>91.289029999999997</v>
      </c>
      <c r="O131">
        <v>20</v>
      </c>
      <c r="P131">
        <v>17.825589000000001</v>
      </c>
    </row>
    <row r="132" spans="1:16" x14ac:dyDescent="0.25">
      <c r="A132">
        <v>2510909.1881169998</v>
      </c>
      <c r="B132">
        <v>1.4609589999999999</v>
      </c>
      <c r="C132">
        <v>36.808515</v>
      </c>
      <c r="D132">
        <v>55.730310000000003</v>
      </c>
      <c r="E132">
        <v>20.664867999999998</v>
      </c>
      <c r="F132">
        <v>60.446266999999999</v>
      </c>
      <c r="G132">
        <v>75.112577999999999</v>
      </c>
      <c r="H132">
        <v>12.522634</v>
      </c>
      <c r="I132">
        <v>21.319185999999998</v>
      </c>
      <c r="J132">
        <v>85.799839000000006</v>
      </c>
      <c r="K132">
        <v>38</v>
      </c>
      <c r="L132">
        <v>64.413931000000005</v>
      </c>
      <c r="M132">
        <v>1.5</v>
      </c>
      <c r="N132">
        <v>77.626097000000001</v>
      </c>
      <c r="O132">
        <v>20</v>
      </c>
      <c r="P132">
        <v>16.861215999999999</v>
      </c>
    </row>
    <row r="133" spans="1:16" x14ac:dyDescent="0.25">
      <c r="A133">
        <v>2510909.7139260001</v>
      </c>
      <c r="B133">
        <v>1.4578089999999999</v>
      </c>
      <c r="C133">
        <v>36.799185999999999</v>
      </c>
      <c r="D133">
        <v>55.6965</v>
      </c>
      <c r="E133">
        <v>19.072956000000001</v>
      </c>
      <c r="F133">
        <v>60.747475000000001</v>
      </c>
      <c r="G133">
        <v>74.795033000000004</v>
      </c>
      <c r="H133">
        <v>12.617884999999999</v>
      </c>
      <c r="I133">
        <v>21.194268000000001</v>
      </c>
      <c r="J133">
        <v>85.804479000000001</v>
      </c>
      <c r="K133">
        <v>38</v>
      </c>
      <c r="L133">
        <v>64.636420999999999</v>
      </c>
      <c r="M133">
        <v>1.5</v>
      </c>
      <c r="N133">
        <v>71.715515999999994</v>
      </c>
      <c r="O133">
        <v>20</v>
      </c>
      <c r="P133">
        <v>17.324930999999999</v>
      </c>
    </row>
    <row r="134" spans="1:16" x14ac:dyDescent="0.25">
      <c r="A134">
        <v>2510915.7277560001</v>
      </c>
      <c r="B134">
        <v>1.42022</v>
      </c>
      <c r="C134">
        <v>39.235326000000001</v>
      </c>
      <c r="D134">
        <v>55.776414000000003</v>
      </c>
      <c r="E134">
        <v>20.972187000000002</v>
      </c>
      <c r="F134">
        <v>60.354872</v>
      </c>
      <c r="G134">
        <v>75.011263999999997</v>
      </c>
      <c r="H134">
        <v>12.727081</v>
      </c>
      <c r="I134">
        <v>21.227727000000002</v>
      </c>
      <c r="J134">
        <v>85.804944000000006</v>
      </c>
      <c r="K134">
        <v>38</v>
      </c>
      <c r="L134">
        <v>62.572090000000003</v>
      </c>
      <c r="M134">
        <v>1.5</v>
      </c>
      <c r="N134">
        <v>1.2797240000000001</v>
      </c>
      <c r="O134">
        <v>20</v>
      </c>
      <c r="P134">
        <v>16.841103</v>
      </c>
    </row>
    <row r="135" spans="1:16" x14ac:dyDescent="0.25">
      <c r="A135">
        <v>2510923.8249240001</v>
      </c>
      <c r="B135">
        <v>1.514087</v>
      </c>
      <c r="C135">
        <v>37.434767000000001</v>
      </c>
      <c r="D135">
        <v>54.476280000000003</v>
      </c>
      <c r="E135">
        <v>19.721399000000002</v>
      </c>
      <c r="F135">
        <v>61.367589000000002</v>
      </c>
      <c r="G135">
        <v>74.733250999999996</v>
      </c>
      <c r="H135">
        <v>12.531157</v>
      </c>
      <c r="I135">
        <v>21.193156999999999</v>
      </c>
      <c r="J135">
        <v>85.796892</v>
      </c>
      <c r="K135">
        <v>38</v>
      </c>
      <c r="L135">
        <v>64.796935000000005</v>
      </c>
      <c r="M135">
        <v>1.5</v>
      </c>
      <c r="N135">
        <v>2.592765</v>
      </c>
      <c r="O135">
        <v>20</v>
      </c>
      <c r="P135">
        <v>17.327327</v>
      </c>
    </row>
    <row r="136" spans="1:16" x14ac:dyDescent="0.25">
      <c r="A136">
        <v>2510925.985448</v>
      </c>
      <c r="B136">
        <v>1.528157</v>
      </c>
      <c r="C136">
        <v>38.549537999999998</v>
      </c>
      <c r="D136">
        <v>55.840958999999998</v>
      </c>
      <c r="E136">
        <v>19.62613</v>
      </c>
      <c r="F136">
        <v>60.668297000000003</v>
      </c>
      <c r="G136">
        <v>75.075239999999994</v>
      </c>
      <c r="H136">
        <v>12.581099999999999</v>
      </c>
      <c r="I136">
        <v>21.256979999999999</v>
      </c>
      <c r="J136">
        <v>85.799030000000002</v>
      </c>
      <c r="K136">
        <v>38</v>
      </c>
      <c r="L136">
        <v>63.832417</v>
      </c>
      <c r="M136">
        <v>1.5</v>
      </c>
      <c r="N136">
        <v>15.583734</v>
      </c>
      <c r="O136">
        <v>20</v>
      </c>
      <c r="P136">
        <v>16.923848</v>
      </c>
    </row>
    <row r="137" spans="1:16" x14ac:dyDescent="0.25">
      <c r="A137">
        <v>2510932.532565</v>
      </c>
      <c r="B137">
        <v>1.548694</v>
      </c>
      <c r="C137">
        <v>37.804698999999999</v>
      </c>
      <c r="D137">
        <v>55.699573999999998</v>
      </c>
      <c r="E137">
        <v>18.074169000000001</v>
      </c>
      <c r="F137">
        <v>61.003030000000003</v>
      </c>
      <c r="G137">
        <v>75.661946999999998</v>
      </c>
      <c r="H137">
        <v>12.629339999999999</v>
      </c>
      <c r="I137">
        <v>21.279197</v>
      </c>
      <c r="J137">
        <v>85.805380999999997</v>
      </c>
      <c r="K137">
        <v>38</v>
      </c>
      <c r="L137">
        <v>63.246533999999997</v>
      </c>
      <c r="M137">
        <v>1.5</v>
      </c>
      <c r="N137">
        <v>77.844036000000003</v>
      </c>
      <c r="O137">
        <v>20</v>
      </c>
      <c r="P137">
        <v>17.134350999999999</v>
      </c>
    </row>
    <row r="138" spans="1:16" x14ac:dyDescent="0.25">
      <c r="A138">
        <v>2510937.2139309999</v>
      </c>
      <c r="B138">
        <v>1.4976659999999999</v>
      </c>
      <c r="C138">
        <v>37.510342000000001</v>
      </c>
      <c r="D138">
        <v>55.146324999999997</v>
      </c>
      <c r="E138">
        <v>20.843112999999999</v>
      </c>
      <c r="F138">
        <v>60.709147999999999</v>
      </c>
      <c r="G138">
        <v>75.086080999999993</v>
      </c>
      <c r="H138">
        <v>12.66656</v>
      </c>
      <c r="I138">
        <v>21.295251</v>
      </c>
      <c r="J138">
        <v>85.806887000000003</v>
      </c>
      <c r="K138">
        <v>38</v>
      </c>
      <c r="L138">
        <v>64.604536999999993</v>
      </c>
      <c r="M138">
        <v>1.5</v>
      </c>
      <c r="N138">
        <v>99.016516999999993</v>
      </c>
      <c r="O138">
        <v>20</v>
      </c>
      <c r="P138">
        <v>16.881796000000001</v>
      </c>
    </row>
    <row r="139" spans="1:16" x14ac:dyDescent="0.25">
      <c r="A139">
        <v>2510938.3379259999</v>
      </c>
      <c r="B139">
        <v>1.4784299999999999</v>
      </c>
      <c r="C139">
        <v>37.512976000000002</v>
      </c>
      <c r="D139">
        <v>56.391134000000001</v>
      </c>
      <c r="E139">
        <v>19.540081000000001</v>
      </c>
      <c r="F139">
        <v>60.688350999999997</v>
      </c>
      <c r="G139">
        <v>75.171026999999995</v>
      </c>
      <c r="H139">
        <v>12.679766000000001</v>
      </c>
      <c r="I139">
        <v>21.079732</v>
      </c>
      <c r="J139">
        <v>85.794707000000002</v>
      </c>
      <c r="K139">
        <v>38</v>
      </c>
      <c r="L139">
        <v>64.789693999999997</v>
      </c>
      <c r="M139">
        <v>1.5</v>
      </c>
      <c r="N139">
        <v>94.924696999999995</v>
      </c>
      <c r="O139">
        <v>20</v>
      </c>
      <c r="P139">
        <v>17.397787000000001</v>
      </c>
    </row>
    <row r="140" spans="1:16" x14ac:dyDescent="0.25">
      <c r="A140">
        <v>2510946.3143119998</v>
      </c>
      <c r="B140">
        <v>1.410056</v>
      </c>
      <c r="C140">
        <v>38.934553000000001</v>
      </c>
      <c r="D140">
        <v>56.332735999999997</v>
      </c>
      <c r="E140">
        <v>20.465111</v>
      </c>
      <c r="F140">
        <v>60.808377999999998</v>
      </c>
      <c r="G140">
        <v>75.136711000000005</v>
      </c>
      <c r="H140">
        <v>12.629243000000001</v>
      </c>
      <c r="I140">
        <v>21.117639</v>
      </c>
      <c r="J140">
        <v>85.803075000000007</v>
      </c>
      <c r="K140">
        <v>38</v>
      </c>
      <c r="L140">
        <v>62.741306000000002</v>
      </c>
      <c r="M140">
        <v>1.5</v>
      </c>
      <c r="N140">
        <v>29.617875999999999</v>
      </c>
      <c r="O140">
        <v>20</v>
      </c>
      <c r="P140">
        <v>16.765681000000001</v>
      </c>
    </row>
    <row r="141" spans="1:16" x14ac:dyDescent="0.25">
      <c r="A141">
        <v>2510947.0524229999</v>
      </c>
      <c r="B141">
        <v>1.435802</v>
      </c>
      <c r="C141">
        <v>38.927312999999998</v>
      </c>
      <c r="D141">
        <v>54.344115000000002</v>
      </c>
      <c r="E141">
        <v>21.076675999999999</v>
      </c>
      <c r="F141">
        <v>60.423684000000002</v>
      </c>
      <c r="G141">
        <v>75.532452000000006</v>
      </c>
      <c r="H141">
        <v>12.585265</v>
      </c>
      <c r="I141">
        <v>21.164300000000001</v>
      </c>
      <c r="J141">
        <v>85.800675999999996</v>
      </c>
      <c r="K141">
        <v>38</v>
      </c>
      <c r="L141">
        <v>62.510817000000003</v>
      </c>
      <c r="M141">
        <v>1.5</v>
      </c>
      <c r="N141">
        <v>15.646986</v>
      </c>
      <c r="O141">
        <v>20</v>
      </c>
      <c r="P141">
        <v>17.651439</v>
      </c>
    </row>
    <row r="142" spans="1:16" x14ac:dyDescent="0.25">
      <c r="A142">
        <v>2510950.5689229998</v>
      </c>
      <c r="B142">
        <v>1.4262680000000001</v>
      </c>
      <c r="C142">
        <v>35.804209</v>
      </c>
      <c r="D142">
        <v>56.197496999999998</v>
      </c>
      <c r="E142">
        <v>19.982620000000001</v>
      </c>
      <c r="F142">
        <v>60.556893000000002</v>
      </c>
      <c r="G142">
        <v>74.497936999999993</v>
      </c>
      <c r="H142">
        <v>12.62046</v>
      </c>
      <c r="I142">
        <v>21.202945</v>
      </c>
      <c r="J142">
        <v>85.804813999999993</v>
      </c>
      <c r="K142">
        <v>38</v>
      </c>
      <c r="L142">
        <v>67.438677999999996</v>
      </c>
      <c r="M142">
        <v>1.5</v>
      </c>
      <c r="N142">
        <v>0</v>
      </c>
      <c r="O142">
        <v>20</v>
      </c>
      <c r="P142">
        <v>17.064429000000001</v>
      </c>
    </row>
    <row r="143" spans="1:16" x14ac:dyDescent="0.25">
      <c r="A143">
        <v>2510952.7399189998</v>
      </c>
      <c r="B143">
        <v>1.461967</v>
      </c>
      <c r="C143">
        <v>39.735219999999998</v>
      </c>
      <c r="D143">
        <v>55.505937000000003</v>
      </c>
      <c r="E143">
        <v>18.986906000000001</v>
      </c>
      <c r="F143">
        <v>60.460500000000003</v>
      </c>
      <c r="G143">
        <v>74.707930000000005</v>
      </c>
      <c r="H143">
        <v>12.639094999999999</v>
      </c>
      <c r="I143">
        <v>21.230716999999999</v>
      </c>
      <c r="J143">
        <v>85.800777999999994</v>
      </c>
      <c r="K143">
        <v>38</v>
      </c>
      <c r="L143">
        <v>65.181816999999995</v>
      </c>
      <c r="M143">
        <v>1.5</v>
      </c>
      <c r="N143">
        <v>0.17186999999999999</v>
      </c>
      <c r="O143">
        <v>20</v>
      </c>
      <c r="P143">
        <v>17.566383999999999</v>
      </c>
    </row>
    <row r="144" spans="1:16" x14ac:dyDescent="0.25">
      <c r="A144">
        <v>2510959.173922</v>
      </c>
      <c r="B144">
        <v>1.5267710000000001</v>
      </c>
      <c r="C144">
        <v>37.755491999999997</v>
      </c>
      <c r="D144">
        <v>54.992645000000003</v>
      </c>
      <c r="E144">
        <v>19.082174999999999</v>
      </c>
      <c r="F144">
        <v>60.604069000000003</v>
      </c>
      <c r="G144">
        <v>75.646396999999993</v>
      </c>
      <c r="H144">
        <v>12.57995</v>
      </c>
      <c r="I144">
        <v>21.199242000000002</v>
      </c>
      <c r="J144">
        <v>85.806218000000001</v>
      </c>
      <c r="K144">
        <v>38</v>
      </c>
      <c r="L144">
        <v>62.544964999999998</v>
      </c>
      <c r="M144">
        <v>1.5</v>
      </c>
      <c r="N144">
        <v>20.094867000000001</v>
      </c>
      <c r="O144">
        <v>20</v>
      </c>
      <c r="P144">
        <v>17.255663999999999</v>
      </c>
    </row>
    <row r="145" spans="1:16" x14ac:dyDescent="0.25">
      <c r="A145">
        <v>2510962.9178550001</v>
      </c>
      <c r="B145">
        <v>1.561714</v>
      </c>
      <c r="C145">
        <v>37.442138999999997</v>
      </c>
      <c r="D145">
        <v>54.688358000000001</v>
      </c>
      <c r="E145">
        <v>18.885490999999998</v>
      </c>
      <c r="F145">
        <v>61.218141000000003</v>
      </c>
      <c r="G145">
        <v>74.796661999999998</v>
      </c>
      <c r="H145">
        <v>12.706502</v>
      </c>
      <c r="I145">
        <v>21.229977000000002</v>
      </c>
      <c r="J145">
        <v>85.803167999999999</v>
      </c>
      <c r="K145">
        <v>38</v>
      </c>
      <c r="L145">
        <v>64.387887000000006</v>
      </c>
      <c r="M145">
        <v>1.5</v>
      </c>
      <c r="N145">
        <v>61.030222999999999</v>
      </c>
      <c r="O145">
        <v>20</v>
      </c>
      <c r="P145">
        <v>17.743942000000001</v>
      </c>
    </row>
    <row r="146" spans="1:16" x14ac:dyDescent="0.25">
      <c r="A146">
        <v>2510964.7209219998</v>
      </c>
      <c r="B146">
        <v>1.586535</v>
      </c>
      <c r="C146">
        <v>39.205365999999998</v>
      </c>
      <c r="D146">
        <v>53.938398999999997</v>
      </c>
      <c r="E146">
        <v>20.268426999999999</v>
      </c>
      <c r="F146">
        <v>60.897553000000002</v>
      </c>
      <c r="G146">
        <v>75.123463000000001</v>
      </c>
      <c r="H146">
        <v>12.654068000000001</v>
      </c>
      <c r="I146">
        <v>21.207284000000001</v>
      </c>
      <c r="J146">
        <v>85.806580999999994</v>
      </c>
      <c r="K146">
        <v>38</v>
      </c>
      <c r="L146">
        <v>62.788362999999997</v>
      </c>
      <c r="M146">
        <v>1.5</v>
      </c>
      <c r="N146">
        <v>91.870169000000004</v>
      </c>
      <c r="O146">
        <v>20</v>
      </c>
      <c r="P146">
        <v>16.718598</v>
      </c>
    </row>
    <row r="147" spans="1:16" x14ac:dyDescent="0.25">
      <c r="A147">
        <v>2510971.133924</v>
      </c>
      <c r="B147">
        <v>1.468561</v>
      </c>
      <c r="C147">
        <v>36.933548000000002</v>
      </c>
      <c r="D147">
        <v>56.544814000000002</v>
      </c>
      <c r="E147">
        <v>20.105547999999999</v>
      </c>
      <c r="F147">
        <v>60.650359000000002</v>
      </c>
      <c r="G147">
        <v>75.506010000000003</v>
      </c>
      <c r="H147">
        <v>12.639113</v>
      </c>
      <c r="I147">
        <v>21.309481999999999</v>
      </c>
      <c r="J147">
        <v>85.803167999999999</v>
      </c>
      <c r="K147">
        <v>38</v>
      </c>
      <c r="L147">
        <v>64.121058000000005</v>
      </c>
      <c r="M147">
        <v>1.5</v>
      </c>
      <c r="N147">
        <v>87.354862999999995</v>
      </c>
      <c r="O147">
        <v>20</v>
      </c>
      <c r="P147">
        <v>16.627918999999999</v>
      </c>
    </row>
    <row r="148" spans="1:16" x14ac:dyDescent="0.25">
      <c r="A148">
        <v>2510983.3259310001</v>
      </c>
      <c r="B148">
        <v>1.4504589999999999</v>
      </c>
      <c r="C148">
        <v>36.692120000000003</v>
      </c>
      <c r="D148">
        <v>55.659616999999997</v>
      </c>
      <c r="E148">
        <v>19.066808999999999</v>
      </c>
      <c r="F148">
        <v>60.337766000000002</v>
      </c>
      <c r="G148">
        <v>74.738000999999997</v>
      </c>
      <c r="H148">
        <v>12.653601</v>
      </c>
      <c r="I148">
        <v>21.242224</v>
      </c>
      <c r="J148">
        <v>85.795998999999995</v>
      </c>
      <c r="K148">
        <v>38</v>
      </c>
      <c r="L148">
        <v>65.040111999999993</v>
      </c>
      <c r="M148">
        <v>1.5</v>
      </c>
      <c r="N148">
        <v>0.60117500000000001</v>
      </c>
      <c r="O148">
        <v>20</v>
      </c>
      <c r="P148">
        <v>17.515246999999999</v>
      </c>
    </row>
    <row r="149" spans="1:16" x14ac:dyDescent="0.25">
      <c r="A149">
        <v>2510993.6551910001</v>
      </c>
      <c r="B149">
        <v>1.5490299999999999</v>
      </c>
      <c r="C149">
        <v>36.423132000000003</v>
      </c>
      <c r="D149">
        <v>54.251907000000003</v>
      </c>
      <c r="E149">
        <v>21.131993000000001</v>
      </c>
      <c r="F149">
        <v>60.869835999999999</v>
      </c>
      <c r="G149">
        <v>75.262979999999999</v>
      </c>
      <c r="H149">
        <v>12.580878</v>
      </c>
      <c r="I149">
        <v>21.241247000000001</v>
      </c>
      <c r="J149">
        <v>85.798546999999999</v>
      </c>
      <c r="K149">
        <v>38</v>
      </c>
      <c r="L149">
        <v>64.434348999999997</v>
      </c>
      <c r="M149">
        <v>1.5</v>
      </c>
      <c r="N149">
        <v>58.045102999999997</v>
      </c>
      <c r="O149">
        <v>20</v>
      </c>
      <c r="P149">
        <v>16.919830000000001</v>
      </c>
    </row>
    <row r="150" spans="1:16" x14ac:dyDescent="0.25">
      <c r="A150">
        <v>2511000.7146100001</v>
      </c>
      <c r="B150">
        <v>1.4928360000000001</v>
      </c>
      <c r="C150">
        <v>38.697569999999999</v>
      </c>
      <c r="D150">
        <v>54.925026000000003</v>
      </c>
      <c r="E150">
        <v>19.177444000000001</v>
      </c>
      <c r="F150">
        <v>60.491062999999997</v>
      </c>
      <c r="G150">
        <v>74.939452000000003</v>
      </c>
      <c r="H150">
        <v>12.609366</v>
      </c>
      <c r="I150">
        <v>21.182369000000001</v>
      </c>
      <c r="J150">
        <v>85.796046000000004</v>
      </c>
      <c r="K150">
        <v>38</v>
      </c>
      <c r="L150">
        <v>63.374409</v>
      </c>
      <c r="M150">
        <v>1.5</v>
      </c>
      <c r="N150">
        <v>97.787193000000002</v>
      </c>
      <c r="O150">
        <v>20</v>
      </c>
      <c r="P150">
        <v>16.661667999999999</v>
      </c>
    </row>
    <row r="151" spans="1:16" x14ac:dyDescent="0.25">
      <c r="A151">
        <v>2511001.2639990002</v>
      </c>
      <c r="B151">
        <v>1.5001439999999999</v>
      </c>
      <c r="C151">
        <v>38.697172000000002</v>
      </c>
      <c r="D151">
        <v>55.008012999999998</v>
      </c>
      <c r="E151">
        <v>20.514282000000001</v>
      </c>
      <c r="F151">
        <v>61.286385000000003</v>
      </c>
      <c r="G151">
        <v>74.763879000000003</v>
      </c>
      <c r="H151">
        <v>12.579713</v>
      </c>
      <c r="I151">
        <v>21.177555000000002</v>
      </c>
      <c r="J151">
        <v>85.796436</v>
      </c>
      <c r="K151">
        <v>38</v>
      </c>
      <c r="L151">
        <v>63.251316000000003</v>
      </c>
      <c r="M151">
        <v>1.5</v>
      </c>
      <c r="N151">
        <v>99.171964000000003</v>
      </c>
      <c r="O151">
        <v>20</v>
      </c>
      <c r="P151">
        <v>16.846242</v>
      </c>
    </row>
    <row r="152" spans="1:16" x14ac:dyDescent="0.25">
      <c r="A152">
        <v>2511003.9659950002</v>
      </c>
      <c r="B152">
        <v>1.467889</v>
      </c>
      <c r="C152">
        <v>38.378639</v>
      </c>
      <c r="D152">
        <v>53.532682999999999</v>
      </c>
      <c r="E152">
        <v>19.438665</v>
      </c>
      <c r="F152">
        <v>60.607560999999997</v>
      </c>
      <c r="G152">
        <v>75.887636999999998</v>
      </c>
      <c r="H152">
        <v>12.611345</v>
      </c>
      <c r="I152">
        <v>21.121029</v>
      </c>
      <c r="J152">
        <v>85.800899000000001</v>
      </c>
      <c r="K152">
        <v>38</v>
      </c>
      <c r="L152">
        <v>62.950234000000002</v>
      </c>
      <c r="M152">
        <v>1.5</v>
      </c>
      <c r="N152">
        <v>88.380469000000005</v>
      </c>
      <c r="O152">
        <v>20</v>
      </c>
      <c r="P152">
        <v>17.45232</v>
      </c>
    </row>
    <row r="153" spans="1:16" x14ac:dyDescent="0.25">
      <c r="A153">
        <v>2511014.2269270001</v>
      </c>
      <c r="B153">
        <v>1.4629749999999999</v>
      </c>
      <c r="C153">
        <v>38.897001000000003</v>
      </c>
      <c r="D153">
        <v>55.853254</v>
      </c>
      <c r="E153">
        <v>20.926089000000001</v>
      </c>
      <c r="F153">
        <v>60.832619000000001</v>
      </c>
      <c r="G153">
        <v>75.235978000000003</v>
      </c>
      <c r="H153">
        <v>12.609598</v>
      </c>
      <c r="I153">
        <v>21.207075</v>
      </c>
      <c r="J153">
        <v>85.796165999999999</v>
      </c>
      <c r="K153">
        <v>38</v>
      </c>
      <c r="L153">
        <v>62.528053</v>
      </c>
      <c r="M153">
        <v>1.5</v>
      </c>
      <c r="N153">
        <v>1.1407130000000001</v>
      </c>
      <c r="O153">
        <v>20</v>
      </c>
      <c r="P153">
        <v>17.282883000000002</v>
      </c>
    </row>
    <row r="154" spans="1:16" x14ac:dyDescent="0.25">
      <c r="A154">
        <v>2511018.995958</v>
      </c>
      <c r="B154">
        <v>1.520135</v>
      </c>
      <c r="C154">
        <v>36.679715999999999</v>
      </c>
      <c r="D154">
        <v>55.127882999999997</v>
      </c>
      <c r="E154">
        <v>21.218043000000002</v>
      </c>
      <c r="F154">
        <v>60.506596999999999</v>
      </c>
      <c r="G154">
        <v>75.125307000000006</v>
      </c>
      <c r="H154">
        <v>12.614397</v>
      </c>
      <c r="I154">
        <v>21.321017999999999</v>
      </c>
      <c r="J154">
        <v>85.799336999999994</v>
      </c>
      <c r="K154">
        <v>38</v>
      </c>
      <c r="L154">
        <v>64.588637000000006</v>
      </c>
      <c r="M154">
        <v>1.5</v>
      </c>
      <c r="N154">
        <v>5.6595719999999998</v>
      </c>
      <c r="O154">
        <v>20</v>
      </c>
      <c r="P154">
        <v>17.315248</v>
      </c>
    </row>
    <row r="155" spans="1:16" x14ac:dyDescent="0.25">
      <c r="A155">
        <v>2511019.527923</v>
      </c>
      <c r="B155">
        <v>1.513919</v>
      </c>
      <c r="C155">
        <v>36.677875999999998</v>
      </c>
      <c r="D155">
        <v>54.402512999999999</v>
      </c>
      <c r="E155">
        <v>21.211895999999999</v>
      </c>
      <c r="F155">
        <v>60.944960999999999</v>
      </c>
      <c r="G155">
        <v>74.937408000000005</v>
      </c>
      <c r="H155">
        <v>12.591289</v>
      </c>
      <c r="I155">
        <v>21.227944999999998</v>
      </c>
      <c r="J155">
        <v>85.796965999999998</v>
      </c>
      <c r="K155">
        <v>38</v>
      </c>
      <c r="L155">
        <v>64.825706999999994</v>
      </c>
      <c r="M155">
        <v>1.5</v>
      </c>
      <c r="N155">
        <v>8.3974849999999996</v>
      </c>
      <c r="O155">
        <v>20</v>
      </c>
      <c r="P155">
        <v>16.486267000000002</v>
      </c>
    </row>
    <row r="156" spans="1:16" x14ac:dyDescent="0.25">
      <c r="A156">
        <v>2511028.967923</v>
      </c>
      <c r="B156">
        <v>1.5453760000000001</v>
      </c>
      <c r="C156">
        <v>37.740321000000002</v>
      </c>
      <c r="D156">
        <v>53.428181000000002</v>
      </c>
      <c r="E156">
        <v>21.021357999999999</v>
      </c>
      <c r="F156">
        <v>60.678195000000002</v>
      </c>
      <c r="G156">
        <v>75.609319999999997</v>
      </c>
      <c r="H156">
        <v>12.729718999999999</v>
      </c>
      <c r="I156">
        <v>21.202290000000001</v>
      </c>
      <c r="J156">
        <v>85.796445000000006</v>
      </c>
      <c r="K156">
        <v>38</v>
      </c>
      <c r="L156">
        <v>62.918846000000002</v>
      </c>
      <c r="M156">
        <v>1.5</v>
      </c>
      <c r="N156">
        <v>99.832699000000005</v>
      </c>
      <c r="O156">
        <v>20</v>
      </c>
      <c r="P156">
        <v>16.624141999999999</v>
      </c>
    </row>
    <row r="157" spans="1:16" x14ac:dyDescent="0.25">
      <c r="A157">
        <v>2511047.096628</v>
      </c>
      <c r="B157">
        <v>1.4759100000000001</v>
      </c>
      <c r="C157">
        <v>37.763733000000002</v>
      </c>
      <c r="D157">
        <v>54.682211000000002</v>
      </c>
      <c r="E157">
        <v>20.800089</v>
      </c>
      <c r="F157">
        <v>60.654667000000003</v>
      </c>
      <c r="G157">
        <v>74.705427999999998</v>
      </c>
      <c r="H157">
        <v>12.63902</v>
      </c>
      <c r="I157">
        <v>21.184011999999999</v>
      </c>
      <c r="J157">
        <v>85.798592999999997</v>
      </c>
      <c r="K157">
        <v>38</v>
      </c>
      <c r="L157">
        <v>64.489065999999994</v>
      </c>
      <c r="M157">
        <v>1.5</v>
      </c>
      <c r="N157">
        <v>1.1680569999999999</v>
      </c>
      <c r="O157">
        <v>20</v>
      </c>
      <c r="P157">
        <v>16.505859999999998</v>
      </c>
    </row>
    <row r="158" spans="1:16" x14ac:dyDescent="0.25">
      <c r="A158">
        <v>2511055.2699219999</v>
      </c>
      <c r="B158">
        <v>1.550332</v>
      </c>
      <c r="C158">
        <v>37.525233999999998</v>
      </c>
      <c r="D158">
        <v>54.371777000000002</v>
      </c>
      <c r="E158">
        <v>19.712178999999999</v>
      </c>
      <c r="F158">
        <v>60.395004999999998</v>
      </c>
      <c r="G158">
        <v>75.066957000000002</v>
      </c>
      <c r="H158">
        <v>12.747424000000001</v>
      </c>
      <c r="I158">
        <v>21.225249000000002</v>
      </c>
      <c r="J158">
        <v>85.791341000000003</v>
      </c>
      <c r="K158">
        <v>38</v>
      </c>
      <c r="L158">
        <v>63.307386000000001</v>
      </c>
      <c r="M158">
        <v>1.5</v>
      </c>
      <c r="N158">
        <v>24.573933</v>
      </c>
      <c r="O158">
        <v>20</v>
      </c>
      <c r="P158">
        <v>16.986259</v>
      </c>
    </row>
    <row r="159" spans="1:16" x14ac:dyDescent="0.25">
      <c r="A159">
        <v>2511055.8109169998</v>
      </c>
      <c r="B159">
        <v>1.5686020000000001</v>
      </c>
      <c r="C159">
        <v>36.984873</v>
      </c>
      <c r="D159">
        <v>54.470132</v>
      </c>
      <c r="E159">
        <v>19.782862999999999</v>
      </c>
      <c r="F159">
        <v>60.437016</v>
      </c>
      <c r="G159">
        <v>75.30968</v>
      </c>
      <c r="H159">
        <v>12.656864000000001</v>
      </c>
      <c r="I159">
        <v>21.021937999999999</v>
      </c>
      <c r="J159">
        <v>85.799030000000002</v>
      </c>
      <c r="K159">
        <v>38</v>
      </c>
      <c r="L159">
        <v>63.826923999999998</v>
      </c>
      <c r="M159">
        <v>1.5</v>
      </c>
      <c r="N159">
        <v>33.040748000000001</v>
      </c>
      <c r="O159">
        <v>20</v>
      </c>
      <c r="P159">
        <v>16.949425000000002</v>
      </c>
    </row>
    <row r="160" spans="1:16" x14ac:dyDescent="0.25">
      <c r="A160">
        <v>2511056.3155709999</v>
      </c>
      <c r="B160">
        <v>1.5560860000000001</v>
      </c>
      <c r="C160">
        <v>36.987316</v>
      </c>
      <c r="D160">
        <v>55.352255999999997</v>
      </c>
      <c r="E160">
        <v>18.578171999999999</v>
      </c>
      <c r="F160">
        <v>60.621949000000001</v>
      </c>
      <c r="G160">
        <v>75.065117999999998</v>
      </c>
      <c r="H160">
        <v>12.685188</v>
      </c>
      <c r="I160">
        <v>21.224138</v>
      </c>
      <c r="J160">
        <v>85.800286</v>
      </c>
      <c r="K160">
        <v>38</v>
      </c>
      <c r="L160">
        <v>63.999893999999998</v>
      </c>
      <c r="M160">
        <v>1.5</v>
      </c>
      <c r="N160">
        <v>38.13026</v>
      </c>
      <c r="O160">
        <v>20</v>
      </c>
      <c r="P160">
        <v>16.601191</v>
      </c>
    </row>
    <row r="161" spans="1:16" x14ac:dyDescent="0.25">
      <c r="A161">
        <v>2511059.9479169999</v>
      </c>
      <c r="B161">
        <v>1.5454600000000001</v>
      </c>
      <c r="C161">
        <v>38.079867999999998</v>
      </c>
      <c r="D161">
        <v>55.994639999999997</v>
      </c>
      <c r="E161">
        <v>21.635997</v>
      </c>
      <c r="F161">
        <v>60.714745999999998</v>
      </c>
      <c r="G161">
        <v>74.935214000000002</v>
      </c>
      <c r="H161">
        <v>12.654045999999999</v>
      </c>
      <c r="I161">
        <v>21.101800000000001</v>
      </c>
      <c r="J161">
        <v>85.802228999999997</v>
      </c>
      <c r="K161">
        <v>38</v>
      </c>
      <c r="L161">
        <v>64.133893</v>
      </c>
      <c r="M161">
        <v>1.5</v>
      </c>
      <c r="N161">
        <v>91.603223999999997</v>
      </c>
      <c r="O161">
        <v>20</v>
      </c>
      <c r="P161">
        <v>16.031209</v>
      </c>
    </row>
    <row r="162" spans="1:16" x14ac:dyDescent="0.25">
      <c r="A162">
        <v>2511060.6179269999</v>
      </c>
      <c r="B162">
        <v>1.5370189999999999</v>
      </c>
      <c r="C162">
        <v>38.601996</v>
      </c>
      <c r="D162">
        <v>56.418796999999998</v>
      </c>
      <c r="E162">
        <v>21.393214</v>
      </c>
      <c r="F162">
        <v>60.049030000000002</v>
      </c>
      <c r="G162">
        <v>74.736678999999995</v>
      </c>
      <c r="H162">
        <v>12.633921000000001</v>
      </c>
      <c r="I162">
        <v>21.179568</v>
      </c>
      <c r="J162">
        <v>85.797347000000002</v>
      </c>
      <c r="K162">
        <v>38</v>
      </c>
      <c r="L162">
        <v>63.721857999999997</v>
      </c>
      <c r="M162">
        <v>1.5</v>
      </c>
      <c r="N162">
        <v>98.247152</v>
      </c>
      <c r="O162">
        <v>20</v>
      </c>
      <c r="P162">
        <v>16.177838999999999</v>
      </c>
    </row>
    <row r="163" spans="1:16" x14ac:dyDescent="0.25">
      <c r="A163">
        <v>2511061.1484340001</v>
      </c>
      <c r="B163">
        <v>1.55701</v>
      </c>
      <c r="C163">
        <v>38.593918000000002</v>
      </c>
      <c r="D163">
        <v>54.009092000000003</v>
      </c>
      <c r="E163">
        <v>20.243841</v>
      </c>
      <c r="F163">
        <v>60.609864000000002</v>
      </c>
      <c r="G163">
        <v>74.549445000000006</v>
      </c>
      <c r="H163">
        <v>12.542400000000001</v>
      </c>
      <c r="I163">
        <v>21.167110999999998</v>
      </c>
      <c r="J163">
        <v>85.794343999999995</v>
      </c>
      <c r="K163">
        <v>38</v>
      </c>
      <c r="L163">
        <v>63.618617999999998</v>
      </c>
      <c r="M163">
        <v>1.5</v>
      </c>
      <c r="N163">
        <v>100</v>
      </c>
      <c r="O163">
        <v>20</v>
      </c>
      <c r="P163">
        <v>16.759761000000001</v>
      </c>
    </row>
    <row r="164" spans="1:16" x14ac:dyDescent="0.25">
      <c r="A164">
        <v>2511065.640995</v>
      </c>
      <c r="B164">
        <v>1.4964059999999999</v>
      </c>
      <c r="C164">
        <v>38.543475000000001</v>
      </c>
      <c r="D164">
        <v>54.765197999999998</v>
      </c>
      <c r="E164">
        <v>19.340323000000001</v>
      </c>
      <c r="F164">
        <v>60.382078999999997</v>
      </c>
      <c r="G164">
        <v>74.995203000000004</v>
      </c>
      <c r="H164">
        <v>12.629239</v>
      </c>
      <c r="I164">
        <v>21.173776</v>
      </c>
      <c r="J164">
        <v>85.795906000000002</v>
      </c>
      <c r="K164">
        <v>38</v>
      </c>
      <c r="L164">
        <v>62.540089999999999</v>
      </c>
      <c r="M164">
        <v>1.5</v>
      </c>
      <c r="N164">
        <v>96.756833</v>
      </c>
      <c r="O164">
        <v>20</v>
      </c>
      <c r="P164">
        <v>17.184396</v>
      </c>
    </row>
    <row r="165" spans="1:16" x14ac:dyDescent="0.25">
      <c r="A165">
        <v>2511075.8128240001</v>
      </c>
      <c r="B165">
        <v>1.4366000000000001</v>
      </c>
      <c r="C165">
        <v>38.876562</v>
      </c>
      <c r="D165">
        <v>55.235460000000003</v>
      </c>
      <c r="E165">
        <v>19.389493999999999</v>
      </c>
      <c r="F165">
        <v>60.068378000000003</v>
      </c>
      <c r="G165">
        <v>74.71602</v>
      </c>
      <c r="H165">
        <v>12.658965</v>
      </c>
      <c r="I165">
        <v>21.263625999999999</v>
      </c>
      <c r="J165">
        <v>85.790755000000004</v>
      </c>
      <c r="K165">
        <v>38</v>
      </c>
      <c r="L165">
        <v>62.616244000000002</v>
      </c>
      <c r="M165">
        <v>1.5</v>
      </c>
      <c r="N165">
        <v>0</v>
      </c>
      <c r="O165">
        <v>20</v>
      </c>
      <c r="P165">
        <v>16.205487999999999</v>
      </c>
    </row>
    <row r="166" spans="1:16" x14ac:dyDescent="0.25">
      <c r="A166">
        <v>2511076.4159849999</v>
      </c>
      <c r="B166">
        <v>1.4355500000000001</v>
      </c>
      <c r="C166">
        <v>38.877077</v>
      </c>
      <c r="D166">
        <v>54.534678</v>
      </c>
      <c r="E166">
        <v>20.830821</v>
      </c>
      <c r="F166">
        <v>60.234282999999998</v>
      </c>
      <c r="G166">
        <v>75.174974000000006</v>
      </c>
      <c r="H166">
        <v>12.633995000000001</v>
      </c>
      <c r="I166">
        <v>21.262143999999999</v>
      </c>
      <c r="J166">
        <v>85.791452000000007</v>
      </c>
      <c r="K166">
        <v>38</v>
      </c>
      <c r="L166">
        <v>62.433497000000003</v>
      </c>
      <c r="M166">
        <v>1.5</v>
      </c>
      <c r="N166">
        <v>0.73123099999999996</v>
      </c>
      <c r="O166">
        <v>20</v>
      </c>
      <c r="P166">
        <v>16.371594999999999</v>
      </c>
    </row>
    <row r="167" spans="1:16" x14ac:dyDescent="0.25">
      <c r="A167">
        <v>2511077.9369199998</v>
      </c>
      <c r="B167">
        <v>1.4305939999999999</v>
      </c>
      <c r="C167">
        <v>37.826036000000002</v>
      </c>
      <c r="D167">
        <v>56.062258999999997</v>
      </c>
      <c r="E167">
        <v>21.024432000000001</v>
      </c>
      <c r="F167">
        <v>60.324941000000003</v>
      </c>
      <c r="G167">
        <v>74.906425999999996</v>
      </c>
      <c r="H167">
        <v>12.629522</v>
      </c>
      <c r="I167">
        <v>21.208689</v>
      </c>
      <c r="J167">
        <v>85.794167000000002</v>
      </c>
      <c r="K167">
        <v>38</v>
      </c>
      <c r="L167">
        <v>62.974266999999998</v>
      </c>
      <c r="M167">
        <v>1.5</v>
      </c>
      <c r="N167">
        <v>0</v>
      </c>
      <c r="O167">
        <v>20</v>
      </c>
      <c r="P167">
        <v>16.182376999999999</v>
      </c>
    </row>
    <row r="168" spans="1:16" x14ac:dyDescent="0.25">
      <c r="A168">
        <v>2511084.5657330002</v>
      </c>
      <c r="B168">
        <v>1.5473920000000001</v>
      </c>
      <c r="C168">
        <v>37.745927999999999</v>
      </c>
      <c r="D168">
        <v>54.350262000000001</v>
      </c>
      <c r="E168">
        <v>20.809308000000001</v>
      </c>
      <c r="F168">
        <v>60.978715000000001</v>
      </c>
      <c r="G168">
        <v>74.622890999999996</v>
      </c>
      <c r="H168">
        <v>12.660664000000001</v>
      </c>
      <c r="I168">
        <v>21.199061</v>
      </c>
      <c r="J168">
        <v>85.796212999999995</v>
      </c>
      <c r="K168">
        <v>38</v>
      </c>
      <c r="L168">
        <v>64.742613000000006</v>
      </c>
      <c r="M168">
        <v>1.5</v>
      </c>
      <c r="N168">
        <v>19.925470000000001</v>
      </c>
      <c r="O168">
        <v>20</v>
      </c>
      <c r="P168">
        <v>16.895189999999999</v>
      </c>
    </row>
    <row r="169" spans="1:16" x14ac:dyDescent="0.25">
      <c r="A169">
        <v>2511092.5151709998</v>
      </c>
      <c r="B169">
        <v>1.550794</v>
      </c>
      <c r="C169">
        <v>37.11045</v>
      </c>
      <c r="D169">
        <v>54.805154999999999</v>
      </c>
      <c r="E169">
        <v>21.728192</v>
      </c>
      <c r="F169">
        <v>60.667814999999997</v>
      </c>
      <c r="G169">
        <v>74.739957000000004</v>
      </c>
      <c r="H169">
        <v>12.656848</v>
      </c>
      <c r="I169">
        <v>21.233129000000002</v>
      </c>
      <c r="J169">
        <v>85.799430000000001</v>
      </c>
      <c r="K169">
        <v>38</v>
      </c>
      <c r="L169">
        <v>63.534103999999999</v>
      </c>
      <c r="M169">
        <v>1.5</v>
      </c>
      <c r="N169">
        <v>99.991688999999994</v>
      </c>
      <c r="O169">
        <v>20</v>
      </c>
      <c r="P169">
        <v>16.118303000000001</v>
      </c>
    </row>
    <row r="170" spans="1:16" x14ac:dyDescent="0.25">
      <c r="A170">
        <v>2511098.646923</v>
      </c>
      <c r="B170">
        <v>1.470283</v>
      </c>
      <c r="C170">
        <v>38.647509999999997</v>
      </c>
      <c r="D170">
        <v>54.749830000000003</v>
      </c>
      <c r="E170">
        <v>20.065595999999999</v>
      </c>
      <c r="F170">
        <v>59.410488000000001</v>
      </c>
      <c r="G170">
        <v>74.716995999999995</v>
      </c>
      <c r="H170">
        <v>12.647157999999999</v>
      </c>
      <c r="I170">
        <v>21.068574000000002</v>
      </c>
      <c r="J170">
        <v>85.795860000000005</v>
      </c>
      <c r="K170">
        <v>38</v>
      </c>
      <c r="L170">
        <v>63.549174999999998</v>
      </c>
      <c r="M170">
        <v>1.5</v>
      </c>
      <c r="N170">
        <v>67.471320000000006</v>
      </c>
      <c r="O170">
        <v>20</v>
      </c>
      <c r="P170">
        <v>16.756874</v>
      </c>
    </row>
    <row r="171" spans="1:16" x14ac:dyDescent="0.25">
      <c r="A171">
        <v>2511100.5089509999</v>
      </c>
      <c r="B171">
        <v>1.4412609999999999</v>
      </c>
      <c r="C171">
        <v>38.955050999999997</v>
      </c>
      <c r="D171">
        <v>55.247754</v>
      </c>
      <c r="E171">
        <v>18.820954</v>
      </c>
      <c r="F171">
        <v>59.124724999999998</v>
      </c>
      <c r="G171">
        <v>74.303349999999995</v>
      </c>
      <c r="H171">
        <v>12.624216000000001</v>
      </c>
      <c r="I171">
        <v>21.356297000000001</v>
      </c>
      <c r="J171">
        <v>85.788216000000006</v>
      </c>
      <c r="K171">
        <v>38</v>
      </c>
      <c r="L171">
        <v>62.751387999999999</v>
      </c>
      <c r="M171">
        <v>1.5</v>
      </c>
      <c r="N171">
        <v>39.356907999999997</v>
      </c>
      <c r="O171">
        <v>20</v>
      </c>
      <c r="P171">
        <v>17.401223999999999</v>
      </c>
    </row>
    <row r="172" spans="1:16" x14ac:dyDescent="0.25">
      <c r="A172">
        <v>2511118.9159309999</v>
      </c>
      <c r="B172">
        <v>1.5082070000000001</v>
      </c>
      <c r="C172">
        <v>36.946835</v>
      </c>
      <c r="D172">
        <v>56.197496999999998</v>
      </c>
      <c r="E172">
        <v>18.802515</v>
      </c>
      <c r="F172">
        <v>60.783881999999998</v>
      </c>
      <c r="G172">
        <v>74.453411000000003</v>
      </c>
      <c r="H172">
        <v>12.591703000000001</v>
      </c>
      <c r="I172">
        <v>21.207816000000001</v>
      </c>
      <c r="J172">
        <v>85.798946999999998</v>
      </c>
      <c r="K172">
        <v>38</v>
      </c>
      <c r="L172">
        <v>64.919483</v>
      </c>
      <c r="M172">
        <v>1.5</v>
      </c>
      <c r="N172">
        <v>75.456863999999996</v>
      </c>
      <c r="O172">
        <v>20</v>
      </c>
      <c r="P172">
        <v>17.507569</v>
      </c>
    </row>
    <row r="173" spans="1:16" x14ac:dyDescent="0.25">
      <c r="A173">
        <v>2511122.7159259999</v>
      </c>
      <c r="B173">
        <v>1.481622</v>
      </c>
      <c r="C173">
        <v>38.688372999999999</v>
      </c>
      <c r="D173">
        <v>56.713863000000003</v>
      </c>
      <c r="E173">
        <v>20.308378000000001</v>
      </c>
      <c r="F173">
        <v>60.095751</v>
      </c>
      <c r="G173">
        <v>74.737054000000001</v>
      </c>
      <c r="H173">
        <v>12.697875</v>
      </c>
      <c r="I173">
        <v>21.230404</v>
      </c>
      <c r="J173">
        <v>85.798370000000006</v>
      </c>
      <c r="K173">
        <v>38</v>
      </c>
      <c r="L173">
        <v>63.634641999999999</v>
      </c>
      <c r="M173">
        <v>1.5</v>
      </c>
      <c r="N173">
        <v>76.631732999999997</v>
      </c>
      <c r="O173">
        <v>20</v>
      </c>
      <c r="P173">
        <v>16.758051999999999</v>
      </c>
    </row>
    <row r="174" spans="1:16" x14ac:dyDescent="0.25">
      <c r="A174">
        <v>2511123.2251840001</v>
      </c>
      <c r="B174">
        <v>1.5034620000000001</v>
      </c>
      <c r="C174">
        <v>38.723159000000003</v>
      </c>
      <c r="D174">
        <v>55.419876000000002</v>
      </c>
      <c r="E174">
        <v>20.120913999999999</v>
      </c>
      <c r="F174">
        <v>60.549245999999997</v>
      </c>
      <c r="G174">
        <v>74.572063999999997</v>
      </c>
      <c r="H174">
        <v>12.746157999999999</v>
      </c>
      <c r="I174">
        <v>21.156580000000002</v>
      </c>
      <c r="J174">
        <v>85.798760999999999</v>
      </c>
      <c r="K174">
        <v>38</v>
      </c>
      <c r="L174">
        <v>63.487879999999997</v>
      </c>
      <c r="M174">
        <v>1.5</v>
      </c>
      <c r="N174">
        <v>75.607496999999995</v>
      </c>
      <c r="O174">
        <v>20</v>
      </c>
      <c r="P174">
        <v>16.895028</v>
      </c>
    </row>
    <row r="175" spans="1:16" x14ac:dyDescent="0.25">
      <c r="A175">
        <v>2511137.3908990002</v>
      </c>
      <c r="B175">
        <v>1.5118609999999999</v>
      </c>
      <c r="C175">
        <v>39.024932</v>
      </c>
      <c r="D175">
        <v>55.177061000000002</v>
      </c>
      <c r="E175">
        <v>20.240767999999999</v>
      </c>
      <c r="F175">
        <v>59.762408999999998</v>
      </c>
      <c r="G175">
        <v>74.732758000000004</v>
      </c>
      <c r="H175">
        <v>12.633938000000001</v>
      </c>
      <c r="I175">
        <v>21.241008999999998</v>
      </c>
      <c r="J175">
        <v>85.795784999999995</v>
      </c>
      <c r="K175">
        <v>38</v>
      </c>
      <c r="L175">
        <v>62.909086000000002</v>
      </c>
      <c r="M175">
        <v>1.5</v>
      </c>
      <c r="N175">
        <v>7.4745340000000002</v>
      </c>
      <c r="O175">
        <v>20</v>
      </c>
      <c r="P175">
        <v>17.570726000000001</v>
      </c>
    </row>
    <row r="176" spans="1:16" x14ac:dyDescent="0.25">
      <c r="A176">
        <v>2511137.8259259998</v>
      </c>
      <c r="B176">
        <v>1.4962800000000001</v>
      </c>
      <c r="C176">
        <v>39.037880999999999</v>
      </c>
      <c r="D176">
        <v>57.153388</v>
      </c>
      <c r="E176">
        <v>20.354475999999998</v>
      </c>
      <c r="F176">
        <v>60.320312000000001</v>
      </c>
      <c r="G176">
        <v>74.656862000000004</v>
      </c>
      <c r="H176">
        <v>12.64433</v>
      </c>
      <c r="I176">
        <v>21.158935</v>
      </c>
      <c r="J176">
        <v>85.796529000000007</v>
      </c>
      <c r="K176">
        <v>38</v>
      </c>
      <c r="L176">
        <v>62.740434999999998</v>
      </c>
      <c r="M176">
        <v>1.5</v>
      </c>
      <c r="N176">
        <v>9.4854420000000008</v>
      </c>
      <c r="O176">
        <v>20</v>
      </c>
      <c r="P176">
        <v>17.434843999999998</v>
      </c>
    </row>
    <row r="177" spans="1:16" x14ac:dyDescent="0.25">
      <c r="A177">
        <v>2511148.0429969998</v>
      </c>
      <c r="B177">
        <v>1.5171110000000001</v>
      </c>
      <c r="C177">
        <v>38.69576</v>
      </c>
      <c r="D177">
        <v>56.421869999999998</v>
      </c>
      <c r="E177">
        <v>18.280072000000001</v>
      </c>
      <c r="F177">
        <v>60.129275</v>
      </c>
      <c r="G177">
        <v>74.416751000000005</v>
      </c>
      <c r="H177">
        <v>12.747769999999999</v>
      </c>
      <c r="I177">
        <v>21.293589000000001</v>
      </c>
      <c r="J177">
        <v>85.784237000000005</v>
      </c>
      <c r="K177">
        <v>38</v>
      </c>
      <c r="L177">
        <v>63.410342999999997</v>
      </c>
      <c r="M177">
        <v>1.5</v>
      </c>
      <c r="N177">
        <v>98.142346000000003</v>
      </c>
      <c r="O177">
        <v>20</v>
      </c>
      <c r="P177">
        <v>17.062659</v>
      </c>
    </row>
    <row r="178" spans="1:16" x14ac:dyDescent="0.25">
      <c r="A178">
        <v>2511150.9589189999</v>
      </c>
      <c r="B178">
        <v>1.4983379999999999</v>
      </c>
      <c r="C178">
        <v>38.774954999999999</v>
      </c>
      <c r="D178">
        <v>57.076548000000003</v>
      </c>
      <c r="E178">
        <v>18.811734000000001</v>
      </c>
      <c r="F178">
        <v>58.991878</v>
      </c>
      <c r="G178">
        <v>75.393217000000007</v>
      </c>
      <c r="H178">
        <v>12.664039000000001</v>
      </c>
      <c r="I178">
        <v>21.233232999999998</v>
      </c>
      <c r="J178">
        <v>85.796892</v>
      </c>
      <c r="K178">
        <v>38</v>
      </c>
      <c r="L178">
        <v>62.544246000000001</v>
      </c>
      <c r="M178">
        <v>1.5</v>
      </c>
      <c r="N178">
        <v>98.093008999999995</v>
      </c>
      <c r="O178">
        <v>20</v>
      </c>
      <c r="P178">
        <v>17.516179000000001</v>
      </c>
    </row>
    <row r="179" spans="1:16" x14ac:dyDescent="0.25">
      <c r="A179">
        <v>2511151.5075079999</v>
      </c>
      <c r="B179">
        <v>1.4732639999999999</v>
      </c>
      <c r="C179">
        <v>38.348812000000002</v>
      </c>
      <c r="D179">
        <v>57.442307</v>
      </c>
      <c r="E179">
        <v>19.871984999999999</v>
      </c>
      <c r="F179">
        <v>60.121924</v>
      </c>
      <c r="G179">
        <v>75.150649999999999</v>
      </c>
      <c r="H179">
        <v>12.675385</v>
      </c>
      <c r="I179">
        <v>21.289279000000001</v>
      </c>
      <c r="J179">
        <v>85.789899000000005</v>
      </c>
      <c r="K179">
        <v>38</v>
      </c>
      <c r="L179">
        <v>62.790895999999996</v>
      </c>
      <c r="M179">
        <v>1.5</v>
      </c>
      <c r="N179">
        <v>96.806297999999998</v>
      </c>
      <c r="O179">
        <v>20</v>
      </c>
      <c r="P179">
        <v>16.868274</v>
      </c>
    </row>
    <row r="180" spans="1:16" x14ac:dyDescent="0.25">
      <c r="A180">
        <v>2511155.7733809999</v>
      </c>
      <c r="B180">
        <v>1.4637309999999999</v>
      </c>
      <c r="C180">
        <v>36.906502000000003</v>
      </c>
      <c r="D180">
        <v>54.968055999999997</v>
      </c>
      <c r="E180">
        <v>20.342182999999999</v>
      </c>
      <c r="F180">
        <v>60.156525999999999</v>
      </c>
      <c r="G180">
        <v>74.631348000000003</v>
      </c>
      <c r="H180">
        <v>12.682257999999999</v>
      </c>
      <c r="I180">
        <v>21.213607</v>
      </c>
      <c r="J180">
        <v>85.789340999999993</v>
      </c>
      <c r="K180">
        <v>38</v>
      </c>
      <c r="L180">
        <v>64.766459999999995</v>
      </c>
      <c r="M180">
        <v>1.5</v>
      </c>
      <c r="N180">
        <v>53.922195000000002</v>
      </c>
      <c r="O180">
        <v>20</v>
      </c>
      <c r="P180">
        <v>17.240749999999998</v>
      </c>
    </row>
    <row r="181" spans="1:16" x14ac:dyDescent="0.25">
      <c r="A181">
        <v>2511156.3077560002</v>
      </c>
      <c r="B181">
        <v>1.461295</v>
      </c>
      <c r="C181">
        <v>37.415387000000003</v>
      </c>
      <c r="D181">
        <v>56.464900999999998</v>
      </c>
      <c r="E181">
        <v>20.671015000000001</v>
      </c>
      <c r="F181">
        <v>59.526955999999998</v>
      </c>
      <c r="G181">
        <v>74.574270999999996</v>
      </c>
      <c r="H181">
        <v>12.696956999999999</v>
      </c>
      <c r="I181">
        <v>21.284331999999999</v>
      </c>
      <c r="J181">
        <v>85.791349999999994</v>
      </c>
      <c r="K181">
        <v>38</v>
      </c>
      <c r="L181">
        <v>64.562695000000005</v>
      </c>
      <c r="M181">
        <v>1.5</v>
      </c>
      <c r="N181">
        <v>47.748083999999999</v>
      </c>
      <c r="O181">
        <v>20</v>
      </c>
      <c r="P181">
        <v>17.594009</v>
      </c>
    </row>
    <row r="182" spans="1:16" x14ac:dyDescent="0.25">
      <c r="A182">
        <v>2511156.8464529999</v>
      </c>
      <c r="B182">
        <v>1.4365159999999999</v>
      </c>
      <c r="C182">
        <v>37.408102999999997</v>
      </c>
      <c r="D182">
        <v>57.654384999999998</v>
      </c>
      <c r="E182">
        <v>19.592324999999999</v>
      </c>
      <c r="F182">
        <v>59.805846000000003</v>
      </c>
      <c r="G182">
        <v>74.479913999999994</v>
      </c>
      <c r="H182">
        <v>12.645943000000001</v>
      </c>
      <c r="I182">
        <v>21.333207999999999</v>
      </c>
      <c r="J182">
        <v>85.796128999999993</v>
      </c>
      <c r="K182">
        <v>38</v>
      </c>
      <c r="L182">
        <v>64.676462000000001</v>
      </c>
      <c r="M182">
        <v>1.5</v>
      </c>
      <c r="N182">
        <v>39.644877999999999</v>
      </c>
      <c r="O182">
        <v>20</v>
      </c>
      <c r="P182">
        <v>17.176120999999998</v>
      </c>
    </row>
    <row r="183" spans="1:16" x14ac:dyDescent="0.25">
      <c r="A183">
        <v>2511157.7409319999</v>
      </c>
      <c r="B183">
        <v>1.4442429999999999</v>
      </c>
      <c r="C183">
        <v>37.893253000000001</v>
      </c>
      <c r="D183">
        <v>56.692346999999998</v>
      </c>
      <c r="E183">
        <v>18.522853999999999</v>
      </c>
      <c r="F183">
        <v>60.174142000000003</v>
      </c>
      <c r="G183">
        <v>74.189777000000007</v>
      </c>
      <c r="H183">
        <v>12.728097</v>
      </c>
      <c r="I183">
        <v>21.360607000000002</v>
      </c>
      <c r="J183">
        <v>85.793581000000003</v>
      </c>
      <c r="K183">
        <v>38</v>
      </c>
      <c r="L183">
        <v>64.391965999999996</v>
      </c>
      <c r="M183">
        <v>1.5</v>
      </c>
      <c r="N183">
        <v>29.655125999999999</v>
      </c>
      <c r="O183">
        <v>20</v>
      </c>
      <c r="P183">
        <v>17.730692000000001</v>
      </c>
    </row>
    <row r="184" spans="1:16" x14ac:dyDescent="0.25">
      <c r="A184">
        <v>2511160.2689220002</v>
      </c>
      <c r="B184">
        <v>1.4370620000000001</v>
      </c>
      <c r="C184">
        <v>38.978299999999997</v>
      </c>
      <c r="D184">
        <v>56.477195000000002</v>
      </c>
      <c r="E184">
        <v>20.483550000000001</v>
      </c>
      <c r="F184">
        <v>59.628756000000003</v>
      </c>
      <c r="G184">
        <v>74.705657000000002</v>
      </c>
      <c r="H184">
        <v>12.591321000000001</v>
      </c>
      <c r="I184">
        <v>21.317287</v>
      </c>
      <c r="J184">
        <v>85.792400999999998</v>
      </c>
      <c r="K184">
        <v>38</v>
      </c>
      <c r="L184">
        <v>63.090435999999997</v>
      </c>
      <c r="M184">
        <v>1.5</v>
      </c>
      <c r="N184">
        <v>0.17118700000000001</v>
      </c>
      <c r="O184">
        <v>20</v>
      </c>
      <c r="P184">
        <v>16.738923</v>
      </c>
    </row>
    <row r="185" spans="1:16" x14ac:dyDescent="0.25">
      <c r="A185">
        <v>2511160.7969200001</v>
      </c>
      <c r="B185">
        <v>1.438447</v>
      </c>
      <c r="C185">
        <v>38.993001</v>
      </c>
      <c r="D185">
        <v>57.048884999999999</v>
      </c>
      <c r="E185">
        <v>19.678374000000002</v>
      </c>
      <c r="F185">
        <v>60.128495000000001</v>
      </c>
      <c r="G185">
        <v>74.560058999999995</v>
      </c>
      <c r="H185">
        <v>12.603413</v>
      </c>
      <c r="I185">
        <v>21.264945000000001</v>
      </c>
      <c r="J185">
        <v>85.798760999999999</v>
      </c>
      <c r="K185">
        <v>38</v>
      </c>
      <c r="L185">
        <v>62.902228000000001</v>
      </c>
      <c r="M185">
        <v>1.5</v>
      </c>
      <c r="N185">
        <v>0</v>
      </c>
      <c r="O185">
        <v>20</v>
      </c>
      <c r="P185">
        <v>17.108174000000002</v>
      </c>
    </row>
    <row r="186" spans="1:16" x14ac:dyDescent="0.25">
      <c r="A186">
        <v>2511162.3361010002</v>
      </c>
      <c r="B186">
        <v>1.4485269999999999</v>
      </c>
      <c r="C186">
        <v>38.989792999999999</v>
      </c>
      <c r="D186">
        <v>57.248669999999997</v>
      </c>
      <c r="E186">
        <v>19.730618</v>
      </c>
      <c r="F186">
        <v>59.625523000000001</v>
      </c>
      <c r="G186">
        <v>74.910742999999997</v>
      </c>
      <c r="H186">
        <v>12.680559000000001</v>
      </c>
      <c r="I186">
        <v>21.319137999999999</v>
      </c>
      <c r="J186">
        <v>85.793915999999996</v>
      </c>
      <c r="K186">
        <v>38</v>
      </c>
      <c r="L186">
        <v>62.371161999999998</v>
      </c>
      <c r="M186">
        <v>1.5</v>
      </c>
      <c r="N186">
        <v>0</v>
      </c>
      <c r="O186">
        <v>20</v>
      </c>
      <c r="P186">
        <v>17.007812000000001</v>
      </c>
    </row>
    <row r="187" spans="1:16" x14ac:dyDescent="0.25">
      <c r="A187">
        <v>2511166.0049220002</v>
      </c>
      <c r="B187">
        <v>1.497036</v>
      </c>
      <c r="C187">
        <v>37.764718999999999</v>
      </c>
      <c r="D187">
        <v>55.426023000000001</v>
      </c>
      <c r="E187">
        <v>19.257346999999999</v>
      </c>
      <c r="F187">
        <v>59.777073000000001</v>
      </c>
      <c r="G187">
        <v>75.120577999999995</v>
      </c>
      <c r="H187">
        <v>12.665817000000001</v>
      </c>
      <c r="I187">
        <v>21.157691</v>
      </c>
      <c r="J187">
        <v>85.795040999999998</v>
      </c>
      <c r="K187">
        <v>38</v>
      </c>
      <c r="L187">
        <v>62.950648999999999</v>
      </c>
      <c r="M187">
        <v>1.5</v>
      </c>
      <c r="N187">
        <v>1.345429</v>
      </c>
      <c r="O187">
        <v>20</v>
      </c>
      <c r="P187">
        <v>17.271939</v>
      </c>
    </row>
    <row r="188" spans="1:16" x14ac:dyDescent="0.25">
      <c r="A188">
        <v>2511166.5309509998</v>
      </c>
      <c r="B188">
        <v>1.4856119999999999</v>
      </c>
      <c r="C188">
        <v>36.623564000000002</v>
      </c>
      <c r="D188">
        <v>56.517152000000003</v>
      </c>
      <c r="E188">
        <v>17.966607</v>
      </c>
      <c r="F188">
        <v>59.643292000000002</v>
      </c>
      <c r="G188">
        <v>74.945577</v>
      </c>
      <c r="H188">
        <v>12.662671</v>
      </c>
      <c r="I188">
        <v>21.220140000000001</v>
      </c>
      <c r="J188">
        <v>85.785826999999998</v>
      </c>
      <c r="K188">
        <v>38</v>
      </c>
      <c r="L188">
        <v>63.967925999999999</v>
      </c>
      <c r="M188">
        <v>1.5</v>
      </c>
      <c r="N188">
        <v>1.1165890000000001</v>
      </c>
      <c r="O188">
        <v>20</v>
      </c>
      <c r="P188">
        <v>17.903853999999999</v>
      </c>
    </row>
    <row r="189" spans="1:16" x14ac:dyDescent="0.25">
      <c r="A189">
        <v>2511168.2569269999</v>
      </c>
      <c r="B189">
        <v>1.494264</v>
      </c>
      <c r="C189">
        <v>36.727303999999997</v>
      </c>
      <c r="D189">
        <v>56.818365</v>
      </c>
      <c r="E189">
        <v>20.624917</v>
      </c>
      <c r="F189">
        <v>60.424380999999997</v>
      </c>
      <c r="G189">
        <v>74.246448999999998</v>
      </c>
      <c r="H189">
        <v>12.673643</v>
      </c>
      <c r="I189">
        <v>21.229766999999999</v>
      </c>
      <c r="J189">
        <v>85.795822000000001</v>
      </c>
      <c r="K189">
        <v>38</v>
      </c>
      <c r="L189">
        <v>64.811503000000002</v>
      </c>
      <c r="M189">
        <v>1.5</v>
      </c>
      <c r="N189">
        <v>1.488828</v>
      </c>
      <c r="O189">
        <v>20</v>
      </c>
      <c r="P189">
        <v>16.597324</v>
      </c>
    </row>
    <row r="190" spans="1:16" x14ac:dyDescent="0.25">
      <c r="A190">
        <v>2511174.6899950001</v>
      </c>
      <c r="B190">
        <v>1.5329870000000001</v>
      </c>
      <c r="C190">
        <v>39.131585000000001</v>
      </c>
      <c r="D190">
        <v>56.750745999999999</v>
      </c>
      <c r="E190">
        <v>20.388280999999999</v>
      </c>
      <c r="F190">
        <v>59.848374999999997</v>
      </c>
      <c r="G190">
        <v>74.901387999999997</v>
      </c>
      <c r="H190">
        <v>12.629044</v>
      </c>
      <c r="I190">
        <v>21.298137000000001</v>
      </c>
      <c r="J190">
        <v>85.796492000000001</v>
      </c>
      <c r="K190">
        <v>38</v>
      </c>
      <c r="L190">
        <v>62.727778999999998</v>
      </c>
      <c r="M190">
        <v>1.5</v>
      </c>
      <c r="N190">
        <v>55.238745999999999</v>
      </c>
      <c r="O190">
        <v>20</v>
      </c>
      <c r="P190">
        <v>16.775037999999999</v>
      </c>
    </row>
    <row r="191" spans="1:16" x14ac:dyDescent="0.25">
      <c r="A191">
        <v>2511186.609983</v>
      </c>
      <c r="B191">
        <v>1.460833</v>
      </c>
      <c r="C191">
        <v>39.07714</v>
      </c>
      <c r="D191">
        <v>55.180135</v>
      </c>
      <c r="E191">
        <v>20.354475999999998</v>
      </c>
      <c r="F191">
        <v>60.860016999999999</v>
      </c>
      <c r="G191">
        <v>74.571062999999995</v>
      </c>
      <c r="H191">
        <v>12.650575</v>
      </c>
      <c r="I191">
        <v>21.221858000000001</v>
      </c>
      <c r="J191">
        <v>85.792400999999998</v>
      </c>
      <c r="K191">
        <v>38</v>
      </c>
      <c r="L191">
        <v>62.668044000000002</v>
      </c>
      <c r="M191">
        <v>1.5</v>
      </c>
      <c r="N191">
        <v>62.520333999999998</v>
      </c>
      <c r="O191">
        <v>20</v>
      </c>
      <c r="P191">
        <v>16.814943</v>
      </c>
    </row>
    <row r="192" spans="1:16" x14ac:dyDescent="0.25">
      <c r="A192">
        <v>2511198.0436610002</v>
      </c>
      <c r="B192">
        <v>1.512659</v>
      </c>
      <c r="C192">
        <v>38.627246999999997</v>
      </c>
      <c r="D192">
        <v>55.127882999999997</v>
      </c>
      <c r="E192">
        <v>19.616910000000001</v>
      </c>
      <c r="F192">
        <v>60.585157000000002</v>
      </c>
      <c r="G192">
        <v>74.498294999999999</v>
      </c>
      <c r="H192">
        <v>12.587878999999999</v>
      </c>
      <c r="I192">
        <v>21.315407</v>
      </c>
      <c r="J192">
        <v>85.798564999999996</v>
      </c>
      <c r="K192">
        <v>38</v>
      </c>
      <c r="L192">
        <v>63.430048999999997</v>
      </c>
      <c r="M192">
        <v>1.5</v>
      </c>
      <c r="N192">
        <v>1.275997</v>
      </c>
      <c r="O192">
        <v>20</v>
      </c>
      <c r="P192">
        <v>16.278901000000001</v>
      </c>
    </row>
    <row r="193" spans="1:16" x14ac:dyDescent="0.25">
      <c r="A193">
        <v>2511205.2438170002</v>
      </c>
      <c r="B193">
        <v>1.519463</v>
      </c>
      <c r="C193">
        <v>36.782220000000002</v>
      </c>
      <c r="D193">
        <v>56.428018000000002</v>
      </c>
      <c r="E193">
        <v>21.033650999999999</v>
      </c>
      <c r="F193">
        <v>61.025094000000003</v>
      </c>
      <c r="G193">
        <v>74.998530000000002</v>
      </c>
      <c r="H193">
        <v>12.771197000000001</v>
      </c>
      <c r="I193">
        <v>21.344287000000001</v>
      </c>
      <c r="J193">
        <v>85.794381000000001</v>
      </c>
      <c r="K193">
        <v>38</v>
      </c>
      <c r="L193">
        <v>64.362617</v>
      </c>
      <c r="M193">
        <v>1.5</v>
      </c>
      <c r="N193">
        <v>54.362675000000003</v>
      </c>
      <c r="O193">
        <v>20</v>
      </c>
      <c r="P193">
        <v>17.096222999999998</v>
      </c>
    </row>
    <row r="194" spans="1:16" x14ac:dyDescent="0.25">
      <c r="A194">
        <v>2511215.292924</v>
      </c>
      <c r="B194">
        <v>1.4749019999999999</v>
      </c>
      <c r="C194">
        <v>37.67821</v>
      </c>
      <c r="D194">
        <v>55.785634999999999</v>
      </c>
      <c r="E194">
        <v>21.239554999999999</v>
      </c>
      <c r="F194">
        <v>59.623210999999998</v>
      </c>
      <c r="G194">
        <v>74.979326999999998</v>
      </c>
      <c r="H194">
        <v>12.692356</v>
      </c>
      <c r="I194">
        <v>21.369938999999999</v>
      </c>
      <c r="J194">
        <v>85.795728999999994</v>
      </c>
      <c r="K194">
        <v>38</v>
      </c>
      <c r="L194">
        <v>63.289476000000001</v>
      </c>
      <c r="M194">
        <v>1.5</v>
      </c>
      <c r="N194">
        <v>62.133146000000004</v>
      </c>
      <c r="O194">
        <v>20</v>
      </c>
      <c r="P194">
        <v>17.634954</v>
      </c>
    </row>
    <row r="195" spans="1:16" x14ac:dyDescent="0.25">
      <c r="A195">
        <v>2511217.5230020001</v>
      </c>
      <c r="B195">
        <v>1.451635</v>
      </c>
      <c r="C195">
        <v>36.886915999999999</v>
      </c>
      <c r="D195">
        <v>56.225160000000002</v>
      </c>
      <c r="E195">
        <v>19.309591000000001</v>
      </c>
      <c r="F195">
        <v>60.408616000000002</v>
      </c>
      <c r="G195">
        <v>74.395026000000001</v>
      </c>
      <c r="H195">
        <v>12.738113</v>
      </c>
      <c r="I195">
        <v>21.354019000000001</v>
      </c>
      <c r="J195">
        <v>85.791127000000003</v>
      </c>
      <c r="K195">
        <v>38</v>
      </c>
      <c r="L195">
        <v>64.730571999999995</v>
      </c>
      <c r="M195">
        <v>1.5</v>
      </c>
      <c r="N195">
        <v>40.734853000000001</v>
      </c>
      <c r="O195">
        <v>20</v>
      </c>
      <c r="P195">
        <v>16.540454</v>
      </c>
    </row>
    <row r="196" spans="1:16" x14ac:dyDescent="0.25">
      <c r="A196">
        <v>2511221.8324270002</v>
      </c>
      <c r="B196">
        <v>1.4583550000000001</v>
      </c>
      <c r="C196">
        <v>39.071387000000001</v>
      </c>
      <c r="D196">
        <v>55.106368000000003</v>
      </c>
      <c r="E196">
        <v>21.712826</v>
      </c>
      <c r="F196">
        <v>60.904418</v>
      </c>
      <c r="G196">
        <v>74.644820999999993</v>
      </c>
      <c r="H196">
        <v>12.594837</v>
      </c>
      <c r="I196">
        <v>21.400670000000002</v>
      </c>
      <c r="J196">
        <v>85.789852999999994</v>
      </c>
      <c r="K196">
        <v>38</v>
      </c>
      <c r="L196">
        <v>63.399743000000001</v>
      </c>
      <c r="M196">
        <v>1.5</v>
      </c>
      <c r="N196">
        <v>0</v>
      </c>
      <c r="O196">
        <v>20</v>
      </c>
      <c r="P196">
        <v>16.859294999999999</v>
      </c>
    </row>
    <row r="197" spans="1:16" x14ac:dyDescent="0.25">
      <c r="A197">
        <v>2511222.3379310002</v>
      </c>
      <c r="B197">
        <v>1.470199</v>
      </c>
      <c r="C197">
        <v>39.080450999999996</v>
      </c>
      <c r="D197">
        <v>55.671911000000001</v>
      </c>
      <c r="E197">
        <v>19.604617999999999</v>
      </c>
      <c r="F197">
        <v>60.850738</v>
      </c>
      <c r="G197">
        <v>74.729510000000005</v>
      </c>
      <c r="H197">
        <v>12.678692</v>
      </c>
      <c r="I197">
        <v>21.252061000000001</v>
      </c>
      <c r="J197">
        <v>85.790346</v>
      </c>
      <c r="K197">
        <v>38</v>
      </c>
      <c r="L197">
        <v>63.205739999999999</v>
      </c>
      <c r="M197">
        <v>1.5</v>
      </c>
      <c r="N197">
        <v>1.4872380000000001</v>
      </c>
      <c r="O197">
        <v>20</v>
      </c>
      <c r="P197">
        <v>17.116396000000002</v>
      </c>
    </row>
    <row r="198" spans="1:16" x14ac:dyDescent="0.25">
      <c r="A198">
        <v>2511228.5789109999</v>
      </c>
      <c r="B198">
        <v>1.526645</v>
      </c>
      <c r="C198">
        <v>36.601683000000001</v>
      </c>
      <c r="D198">
        <v>56.999707999999998</v>
      </c>
      <c r="E198">
        <v>18.240120999999998</v>
      </c>
      <c r="F198">
        <v>60.363695</v>
      </c>
      <c r="G198">
        <v>74.923613000000003</v>
      </c>
      <c r="H198">
        <v>12.624984</v>
      </c>
      <c r="I198">
        <v>21.368193000000002</v>
      </c>
      <c r="J198">
        <v>85.796306000000001</v>
      </c>
      <c r="K198">
        <v>38</v>
      </c>
      <c r="L198">
        <v>64.167575999999997</v>
      </c>
      <c r="M198">
        <v>1.5</v>
      </c>
      <c r="N198">
        <v>5.8901269999999997</v>
      </c>
      <c r="O198">
        <v>20</v>
      </c>
      <c r="P198">
        <v>17.774305999999999</v>
      </c>
    </row>
    <row r="199" spans="1:16" x14ac:dyDescent="0.25">
      <c r="A199">
        <v>2511238.4989209999</v>
      </c>
      <c r="B199">
        <v>1.495398</v>
      </c>
      <c r="C199">
        <v>38.718302999999999</v>
      </c>
      <c r="D199">
        <v>57.386982000000003</v>
      </c>
      <c r="E199">
        <v>19.724471999999999</v>
      </c>
      <c r="F199">
        <v>60.193435000000001</v>
      </c>
      <c r="G199">
        <v>75.293808999999996</v>
      </c>
      <c r="H199">
        <v>12.664655</v>
      </c>
      <c r="I199">
        <v>21.261793999999998</v>
      </c>
      <c r="J199">
        <v>85.793991000000005</v>
      </c>
      <c r="K199">
        <v>38</v>
      </c>
      <c r="L199">
        <v>62.376896000000002</v>
      </c>
      <c r="M199">
        <v>1.5</v>
      </c>
      <c r="N199">
        <v>94.152151000000003</v>
      </c>
      <c r="O199">
        <v>20</v>
      </c>
      <c r="P199">
        <v>17.098837</v>
      </c>
    </row>
    <row r="200" spans="1:16" x14ac:dyDescent="0.25">
      <c r="A200">
        <v>2511241.2048240001</v>
      </c>
      <c r="B200">
        <v>1.497414</v>
      </c>
      <c r="C200">
        <v>37.131712999999998</v>
      </c>
      <c r="D200">
        <v>55.687278999999997</v>
      </c>
      <c r="E200">
        <v>18.753343999999998</v>
      </c>
      <c r="F200">
        <v>60.160586000000002</v>
      </c>
      <c r="G200">
        <v>75.064803999999995</v>
      </c>
      <c r="H200">
        <v>12.692773000000001</v>
      </c>
      <c r="I200">
        <v>21.381627000000002</v>
      </c>
      <c r="J200">
        <v>85.793935000000005</v>
      </c>
      <c r="K200">
        <v>38</v>
      </c>
      <c r="L200">
        <v>63.809452999999998</v>
      </c>
      <c r="M200">
        <v>1.5</v>
      </c>
      <c r="N200">
        <v>93.376851000000002</v>
      </c>
      <c r="O200">
        <v>20</v>
      </c>
      <c r="P200">
        <v>17.096927999999998</v>
      </c>
    </row>
    <row r="201" spans="1:16" x14ac:dyDescent="0.25">
      <c r="A201">
        <v>2511246.5239900001</v>
      </c>
      <c r="B201">
        <v>1.462345</v>
      </c>
      <c r="C201">
        <v>38.451684</v>
      </c>
      <c r="D201">
        <v>56.630875000000003</v>
      </c>
      <c r="E201">
        <v>18.698025999999999</v>
      </c>
      <c r="F201">
        <v>60.351602999999997</v>
      </c>
      <c r="G201">
        <v>74.671435000000002</v>
      </c>
      <c r="H201">
        <v>12.713975</v>
      </c>
      <c r="I201">
        <v>21.443826999999999</v>
      </c>
      <c r="J201">
        <v>85.787751</v>
      </c>
      <c r="K201">
        <v>38</v>
      </c>
      <c r="L201">
        <v>63.902194999999999</v>
      </c>
      <c r="M201">
        <v>1.5</v>
      </c>
      <c r="N201">
        <v>57.769950000000001</v>
      </c>
      <c r="O201">
        <v>20</v>
      </c>
      <c r="P201">
        <v>17.076891</v>
      </c>
    </row>
    <row r="202" spans="1:16" x14ac:dyDescent="0.25">
      <c r="A202">
        <v>2511478.3476129998</v>
      </c>
      <c r="B202">
        <v>1.561294</v>
      </c>
      <c r="C202">
        <v>25.247727000000001</v>
      </c>
      <c r="D202">
        <v>53.809308000000001</v>
      </c>
      <c r="E202">
        <v>25.35763</v>
      </c>
      <c r="F202">
        <v>60.023885</v>
      </c>
      <c r="G202">
        <v>81.304000000000002</v>
      </c>
      <c r="H202">
        <v>12.697718999999999</v>
      </c>
      <c r="I202">
        <v>21.335637999999999</v>
      </c>
      <c r="J202">
        <v>85.777235000000005</v>
      </c>
      <c r="K202">
        <v>25</v>
      </c>
      <c r="L202">
        <v>47.571224000000001</v>
      </c>
      <c r="M202">
        <v>1.5</v>
      </c>
      <c r="N202">
        <v>100</v>
      </c>
      <c r="O202">
        <v>25</v>
      </c>
      <c r="P202">
        <v>22.000989000000001</v>
      </c>
    </row>
    <row r="203" spans="1:16" x14ac:dyDescent="0.25">
      <c r="A203">
        <v>2511479.1089289999</v>
      </c>
      <c r="B203">
        <v>1.5049729999999999</v>
      </c>
      <c r="C203">
        <v>25.236279</v>
      </c>
      <c r="D203">
        <v>55.548966999999998</v>
      </c>
      <c r="E203">
        <v>23.400008</v>
      </c>
      <c r="F203">
        <v>60.240602000000003</v>
      </c>
      <c r="G203">
        <v>81.304389</v>
      </c>
      <c r="H203">
        <v>12.726618</v>
      </c>
      <c r="I203">
        <v>21.385992999999999</v>
      </c>
      <c r="J203">
        <v>85.772464999999997</v>
      </c>
      <c r="K203">
        <v>25</v>
      </c>
      <c r="L203">
        <v>47.516748999999997</v>
      </c>
      <c r="M203">
        <v>1.5</v>
      </c>
      <c r="N203">
        <v>96.307631999999998</v>
      </c>
      <c r="O203">
        <v>25</v>
      </c>
      <c r="P203">
        <v>22.983533000000001</v>
      </c>
    </row>
    <row r="204" spans="1:16" x14ac:dyDescent="0.25">
      <c r="A204">
        <v>2511481.3026939998</v>
      </c>
      <c r="B204">
        <v>1.475322</v>
      </c>
      <c r="C204">
        <v>25.389623</v>
      </c>
      <c r="D204">
        <v>56.314293999999997</v>
      </c>
      <c r="E204">
        <v>24.438745999999998</v>
      </c>
      <c r="F204">
        <v>60.437375000000003</v>
      </c>
      <c r="G204">
        <v>81.200197000000003</v>
      </c>
      <c r="H204">
        <v>12.684640999999999</v>
      </c>
      <c r="I204">
        <v>21.432272000000001</v>
      </c>
      <c r="J204">
        <v>85.772958000000003</v>
      </c>
      <c r="K204">
        <v>25</v>
      </c>
      <c r="L204">
        <v>47.145964999999997</v>
      </c>
      <c r="M204">
        <v>1.5</v>
      </c>
      <c r="N204">
        <v>97.424953000000002</v>
      </c>
      <c r="O204">
        <v>25</v>
      </c>
      <c r="P204">
        <v>21.914929000000001</v>
      </c>
    </row>
    <row r="205" spans="1:16" x14ac:dyDescent="0.25">
      <c r="A205">
        <v>2511491.3999239998</v>
      </c>
      <c r="B205">
        <v>1.4583550000000001</v>
      </c>
      <c r="C205">
        <v>25.276613000000001</v>
      </c>
      <c r="D205">
        <v>55.192428999999997</v>
      </c>
      <c r="E205">
        <v>24.616990999999999</v>
      </c>
      <c r="F205">
        <v>59.812528</v>
      </c>
      <c r="G205">
        <v>81.528628999999995</v>
      </c>
      <c r="H205">
        <v>12.713507</v>
      </c>
      <c r="I205">
        <v>21.360683000000002</v>
      </c>
      <c r="J205">
        <v>85.784023000000005</v>
      </c>
      <c r="K205">
        <v>25</v>
      </c>
      <c r="L205">
        <v>47.644008999999997</v>
      </c>
      <c r="M205">
        <v>1.5</v>
      </c>
      <c r="N205">
        <v>1.3312489999999999</v>
      </c>
      <c r="O205">
        <v>25</v>
      </c>
      <c r="P205">
        <v>22.272898999999999</v>
      </c>
    </row>
    <row r="206" spans="1:16" x14ac:dyDescent="0.25">
      <c r="A206">
        <v>2511512.9687760002</v>
      </c>
      <c r="B206">
        <v>1.447981</v>
      </c>
      <c r="C206">
        <v>24.908342999999999</v>
      </c>
      <c r="D206">
        <v>54.946541000000003</v>
      </c>
      <c r="E206">
        <v>26.058318</v>
      </c>
      <c r="F206">
        <v>60.180073999999998</v>
      </c>
      <c r="G206">
        <v>81.147416000000007</v>
      </c>
      <c r="H206">
        <v>12.729061</v>
      </c>
      <c r="I206">
        <v>21.314373</v>
      </c>
      <c r="J206">
        <v>85.775766000000004</v>
      </c>
      <c r="K206">
        <v>25</v>
      </c>
      <c r="L206">
        <v>47.829628999999997</v>
      </c>
      <c r="M206">
        <v>1.5</v>
      </c>
      <c r="N206">
        <v>28.88983</v>
      </c>
      <c r="O206">
        <v>25</v>
      </c>
      <c r="P206">
        <v>22.563545000000001</v>
      </c>
    </row>
    <row r="207" spans="1:16" x14ac:dyDescent="0.25">
      <c r="A207">
        <v>2511524.2289160001</v>
      </c>
      <c r="B207">
        <v>1.553944</v>
      </c>
      <c r="C207">
        <v>24.505580999999999</v>
      </c>
      <c r="D207">
        <v>54.473205999999998</v>
      </c>
      <c r="E207">
        <v>25.732559999999999</v>
      </c>
      <c r="F207">
        <v>59.540967999999999</v>
      </c>
      <c r="G207">
        <v>80.861813999999995</v>
      </c>
      <c r="H207">
        <v>12.712258</v>
      </c>
      <c r="I207">
        <v>21.357931000000001</v>
      </c>
      <c r="J207">
        <v>85.781828000000004</v>
      </c>
      <c r="K207">
        <v>25</v>
      </c>
      <c r="L207">
        <v>47.855614000000003</v>
      </c>
      <c r="M207">
        <v>1.5</v>
      </c>
      <c r="N207">
        <v>17.963038000000001</v>
      </c>
      <c r="O207">
        <v>25</v>
      </c>
      <c r="P207">
        <v>21.755635000000002</v>
      </c>
    </row>
    <row r="208" spans="1:16" x14ac:dyDescent="0.25">
      <c r="A208">
        <v>2511528.6591349998</v>
      </c>
      <c r="B208">
        <v>1.541428</v>
      </c>
      <c r="C208">
        <v>25.234542999999999</v>
      </c>
      <c r="D208">
        <v>54.639181000000001</v>
      </c>
      <c r="E208">
        <v>24.758358000000001</v>
      </c>
      <c r="F208">
        <v>59.511690000000002</v>
      </c>
      <c r="G208">
        <v>80.681315999999995</v>
      </c>
      <c r="H208">
        <v>12.756978</v>
      </c>
      <c r="I208">
        <v>21.470483000000002</v>
      </c>
      <c r="J208">
        <v>85.781353999999993</v>
      </c>
      <c r="K208">
        <v>25</v>
      </c>
      <c r="L208">
        <v>47.384614999999997</v>
      </c>
      <c r="M208">
        <v>1.5</v>
      </c>
      <c r="N208">
        <v>73.272599</v>
      </c>
      <c r="O208">
        <v>25</v>
      </c>
      <c r="P208">
        <v>22.665362999999999</v>
      </c>
    </row>
    <row r="209" spans="1:16" x14ac:dyDescent="0.25">
      <c r="A209">
        <v>2511536.5360050001</v>
      </c>
      <c r="B209">
        <v>1.5000599999999999</v>
      </c>
      <c r="C209">
        <v>24.345379999999999</v>
      </c>
      <c r="D209">
        <v>53.812381000000002</v>
      </c>
      <c r="E209">
        <v>25.947683000000001</v>
      </c>
      <c r="F209">
        <v>59.644942</v>
      </c>
      <c r="G209">
        <v>80.984655000000004</v>
      </c>
      <c r="H209">
        <v>12.737365</v>
      </c>
      <c r="I209">
        <v>21.395430999999999</v>
      </c>
      <c r="J209">
        <v>85.777951000000002</v>
      </c>
      <c r="K209">
        <v>25</v>
      </c>
      <c r="L209">
        <v>48.020029000000001</v>
      </c>
      <c r="M209">
        <v>1.5</v>
      </c>
      <c r="N209">
        <v>96.431168</v>
      </c>
      <c r="O209">
        <v>25</v>
      </c>
      <c r="P209">
        <v>22.548995999999999</v>
      </c>
    </row>
    <row r="210" spans="1:16" x14ac:dyDescent="0.25">
      <c r="A210">
        <v>2511544.7906479998</v>
      </c>
      <c r="B210">
        <v>1.431602</v>
      </c>
      <c r="C210">
        <v>25.302378000000001</v>
      </c>
      <c r="D210">
        <v>55.825591000000003</v>
      </c>
      <c r="E210">
        <v>25.277726999999999</v>
      </c>
      <c r="F210">
        <v>60.236255</v>
      </c>
      <c r="G210">
        <v>82.035550999999998</v>
      </c>
      <c r="H210">
        <v>12.797704</v>
      </c>
      <c r="I210">
        <v>21.314346</v>
      </c>
      <c r="J210">
        <v>85.779736</v>
      </c>
      <c r="K210">
        <v>25</v>
      </c>
      <c r="L210">
        <v>46.897607999999998</v>
      </c>
      <c r="M210">
        <v>1.5</v>
      </c>
      <c r="N210">
        <v>0</v>
      </c>
      <c r="O210">
        <v>25</v>
      </c>
      <c r="P210">
        <v>21.997774</v>
      </c>
    </row>
    <row r="211" spans="1:16" x14ac:dyDescent="0.25">
      <c r="A211">
        <v>2511550.9609579998</v>
      </c>
      <c r="B211">
        <v>1.5192110000000001</v>
      </c>
      <c r="C211">
        <v>24.708234999999998</v>
      </c>
      <c r="D211">
        <v>55.973123999999999</v>
      </c>
      <c r="E211">
        <v>23.940888999999999</v>
      </c>
      <c r="F211">
        <v>60.116491000000003</v>
      </c>
      <c r="G211">
        <v>81.081517000000005</v>
      </c>
      <c r="H211">
        <v>12.693528000000001</v>
      </c>
      <c r="I211">
        <v>21.357296000000002</v>
      </c>
      <c r="J211">
        <v>85.781223999999995</v>
      </c>
      <c r="K211">
        <v>25</v>
      </c>
      <c r="L211">
        <v>48.007497000000001</v>
      </c>
      <c r="M211">
        <v>1.5</v>
      </c>
      <c r="N211">
        <v>5.4290419999999999</v>
      </c>
      <c r="O211">
        <v>25</v>
      </c>
      <c r="P211">
        <v>22.640767</v>
      </c>
    </row>
    <row r="212" spans="1:16" x14ac:dyDescent="0.25">
      <c r="A212">
        <v>2511559.162422</v>
      </c>
      <c r="B212">
        <v>1.527401</v>
      </c>
      <c r="C212">
        <v>24.660367000000001</v>
      </c>
      <c r="D212">
        <v>54.685285</v>
      </c>
      <c r="E212">
        <v>24.023866000000002</v>
      </c>
      <c r="F212">
        <v>59.756636999999998</v>
      </c>
      <c r="G212">
        <v>81.859126000000003</v>
      </c>
      <c r="H212">
        <v>12.732627000000001</v>
      </c>
      <c r="I212">
        <v>21.379987</v>
      </c>
      <c r="J212">
        <v>85.777282</v>
      </c>
      <c r="K212">
        <v>25</v>
      </c>
      <c r="L212">
        <v>47.538614000000003</v>
      </c>
      <c r="M212">
        <v>1.5</v>
      </c>
      <c r="N212">
        <v>58.981521999999998</v>
      </c>
      <c r="O212">
        <v>25</v>
      </c>
      <c r="P212">
        <v>21.823418</v>
      </c>
    </row>
    <row r="213" spans="1:16" x14ac:dyDescent="0.25">
      <c r="A213">
        <v>2511562.5736099998</v>
      </c>
      <c r="B213">
        <v>1.525847</v>
      </c>
      <c r="C213">
        <v>24.859960000000001</v>
      </c>
      <c r="D213">
        <v>54.012165000000003</v>
      </c>
      <c r="E213">
        <v>25.830901999999998</v>
      </c>
      <c r="F213">
        <v>59.719636000000001</v>
      </c>
      <c r="G213">
        <v>80.932366000000002</v>
      </c>
      <c r="H213">
        <v>12.565087999999999</v>
      </c>
      <c r="I213">
        <v>21.276444999999999</v>
      </c>
      <c r="J213">
        <v>85.771339999999995</v>
      </c>
      <c r="K213">
        <v>25</v>
      </c>
      <c r="L213">
        <v>47.776024</v>
      </c>
      <c r="M213">
        <v>1.5</v>
      </c>
      <c r="N213">
        <v>73.057205999999994</v>
      </c>
      <c r="O213">
        <v>25</v>
      </c>
      <c r="P213">
        <v>22.499556999999999</v>
      </c>
    </row>
    <row r="214" spans="1:16" x14ac:dyDescent="0.25">
      <c r="A214">
        <v>2511565.1389259999</v>
      </c>
      <c r="B214">
        <v>1.526057</v>
      </c>
      <c r="C214">
        <v>25.462078999999999</v>
      </c>
      <c r="D214">
        <v>54.368702999999996</v>
      </c>
      <c r="E214">
        <v>24.002352999999999</v>
      </c>
      <c r="F214">
        <v>59.998686999999997</v>
      </c>
      <c r="G214">
        <v>81.122572000000005</v>
      </c>
      <c r="H214">
        <v>12.719148000000001</v>
      </c>
      <c r="I214">
        <v>21.336296999999998</v>
      </c>
      <c r="J214">
        <v>85.771173000000005</v>
      </c>
      <c r="K214">
        <v>25</v>
      </c>
      <c r="L214">
        <v>47.210124</v>
      </c>
      <c r="M214">
        <v>1.5</v>
      </c>
      <c r="N214">
        <v>84.634493000000006</v>
      </c>
      <c r="O214">
        <v>25</v>
      </c>
      <c r="P214">
        <v>22.101376999999999</v>
      </c>
    </row>
    <row r="215" spans="1:16" x14ac:dyDescent="0.25">
      <c r="A215">
        <v>2511565.6299149999</v>
      </c>
      <c r="B215">
        <v>1.502748</v>
      </c>
      <c r="C215">
        <v>25.465610999999999</v>
      </c>
      <c r="D215">
        <v>56.283557999999999</v>
      </c>
      <c r="E215">
        <v>23.833328000000002</v>
      </c>
      <c r="F215">
        <v>59.971041</v>
      </c>
      <c r="G215">
        <v>81.182382000000004</v>
      </c>
      <c r="H215">
        <v>12.681134999999999</v>
      </c>
      <c r="I215">
        <v>21.364806000000002</v>
      </c>
      <c r="J215">
        <v>85.772670000000005</v>
      </c>
      <c r="K215">
        <v>25</v>
      </c>
      <c r="L215">
        <v>47.128709999999998</v>
      </c>
      <c r="M215">
        <v>1.5</v>
      </c>
      <c r="N215">
        <v>85.765350999999995</v>
      </c>
      <c r="O215">
        <v>25</v>
      </c>
      <c r="P215">
        <v>22.762989999999999</v>
      </c>
    </row>
    <row r="216" spans="1:16" x14ac:dyDescent="0.25">
      <c r="A216">
        <v>2511575.4651119998</v>
      </c>
      <c r="B216">
        <v>1.4479390000000001</v>
      </c>
      <c r="C216">
        <v>25.114512999999999</v>
      </c>
      <c r="D216">
        <v>55.32152</v>
      </c>
      <c r="E216">
        <v>24.285087000000001</v>
      </c>
      <c r="F216">
        <v>59.860242999999997</v>
      </c>
      <c r="G216">
        <v>81.031603000000004</v>
      </c>
      <c r="H216">
        <v>12.547338</v>
      </c>
      <c r="I216">
        <v>21.29964</v>
      </c>
      <c r="J216">
        <v>85.781353999999993</v>
      </c>
      <c r="K216">
        <v>25</v>
      </c>
      <c r="L216">
        <v>47.729053999999998</v>
      </c>
      <c r="M216">
        <v>1.5</v>
      </c>
      <c r="N216">
        <v>0.34988000000000002</v>
      </c>
      <c r="O216">
        <v>25</v>
      </c>
      <c r="P216">
        <v>21.735448000000002</v>
      </c>
    </row>
    <row r="217" spans="1:16" x14ac:dyDescent="0.25">
      <c r="A217">
        <v>2511581.6989239999</v>
      </c>
      <c r="B217">
        <v>1.530929</v>
      </c>
      <c r="C217">
        <v>25.236014000000001</v>
      </c>
      <c r="D217">
        <v>55.705720999999997</v>
      </c>
      <c r="E217">
        <v>23.077323</v>
      </c>
      <c r="F217">
        <v>59.274211999999999</v>
      </c>
      <c r="G217">
        <v>81.438659999999999</v>
      </c>
      <c r="H217">
        <v>12.69449</v>
      </c>
      <c r="I217">
        <v>21.256450000000001</v>
      </c>
      <c r="J217">
        <v>85.784031999999996</v>
      </c>
      <c r="K217">
        <v>25</v>
      </c>
      <c r="L217">
        <v>46.973168000000001</v>
      </c>
      <c r="M217">
        <v>1.5</v>
      </c>
      <c r="N217">
        <v>8.4066240000000008</v>
      </c>
      <c r="O217">
        <v>25</v>
      </c>
      <c r="P217">
        <v>23.056946</v>
      </c>
    </row>
    <row r="218" spans="1:16" x14ac:dyDescent="0.25">
      <c r="A218">
        <v>2511585.5659989999</v>
      </c>
      <c r="B218">
        <v>1.540462</v>
      </c>
      <c r="C218">
        <v>24.381726</v>
      </c>
      <c r="D218">
        <v>54.150478</v>
      </c>
      <c r="E218">
        <v>24.503283</v>
      </c>
      <c r="F218">
        <v>59.355750999999998</v>
      </c>
      <c r="G218">
        <v>81.101113999999995</v>
      </c>
      <c r="H218">
        <v>12.752254000000001</v>
      </c>
      <c r="I218">
        <v>21.318999999999999</v>
      </c>
      <c r="J218">
        <v>85.777011999999999</v>
      </c>
      <c r="K218">
        <v>25</v>
      </c>
      <c r="L218">
        <v>47.774895000000001</v>
      </c>
      <c r="M218">
        <v>1.5</v>
      </c>
      <c r="N218">
        <v>43.473719000000003</v>
      </c>
      <c r="O218">
        <v>25</v>
      </c>
      <c r="P218">
        <v>22.389118</v>
      </c>
    </row>
    <row r="219" spans="1:16" x14ac:dyDescent="0.25">
      <c r="A219">
        <v>2511590.9309189999</v>
      </c>
      <c r="B219">
        <v>1.520807</v>
      </c>
      <c r="C219">
        <v>25.333632999999999</v>
      </c>
      <c r="D219">
        <v>55.106368000000003</v>
      </c>
      <c r="E219">
        <v>23.968547999999998</v>
      </c>
      <c r="F219">
        <v>59.751759</v>
      </c>
      <c r="G219">
        <v>80.480082999999993</v>
      </c>
      <c r="H219">
        <v>12.664132</v>
      </c>
      <c r="I219">
        <v>21.340608</v>
      </c>
      <c r="J219">
        <v>85.779690000000002</v>
      </c>
      <c r="K219">
        <v>25</v>
      </c>
      <c r="L219">
        <v>47.544505000000001</v>
      </c>
      <c r="M219">
        <v>1.5</v>
      </c>
      <c r="N219">
        <v>85.753972000000005</v>
      </c>
      <c r="O219">
        <v>25</v>
      </c>
      <c r="P219">
        <v>22.671498</v>
      </c>
    </row>
    <row r="220" spans="1:16" x14ac:dyDescent="0.25">
      <c r="A220">
        <v>2511595.6464789999</v>
      </c>
      <c r="B220">
        <v>1.4438230000000001</v>
      </c>
      <c r="C220">
        <v>24.879928</v>
      </c>
      <c r="D220">
        <v>55.011087000000003</v>
      </c>
      <c r="E220">
        <v>25.35763</v>
      </c>
      <c r="F220">
        <v>59.784626000000003</v>
      </c>
      <c r="G220">
        <v>81.437780000000004</v>
      </c>
      <c r="H220">
        <v>12.815777000000001</v>
      </c>
      <c r="I220">
        <v>21.293213000000002</v>
      </c>
      <c r="J220">
        <v>85.769304000000005</v>
      </c>
      <c r="K220">
        <v>25</v>
      </c>
      <c r="L220">
        <v>47.194370999999997</v>
      </c>
      <c r="M220">
        <v>1.5</v>
      </c>
      <c r="N220">
        <v>71.988525999999993</v>
      </c>
      <c r="O220">
        <v>25</v>
      </c>
      <c r="P220">
        <v>22.837893000000001</v>
      </c>
    </row>
    <row r="221" spans="1:16" x14ac:dyDescent="0.25">
      <c r="A221">
        <v>2511601.912703</v>
      </c>
      <c r="B221">
        <v>1.464067</v>
      </c>
      <c r="C221">
        <v>25.182614000000001</v>
      </c>
      <c r="D221">
        <v>54.313378999999998</v>
      </c>
      <c r="E221">
        <v>25.203970999999999</v>
      </c>
      <c r="F221">
        <v>59.529780000000002</v>
      </c>
      <c r="G221">
        <v>80.830003000000005</v>
      </c>
      <c r="H221">
        <v>12.656415000000001</v>
      </c>
      <c r="I221">
        <v>21.264332</v>
      </c>
      <c r="J221">
        <v>85.773636999999994</v>
      </c>
      <c r="K221">
        <v>25</v>
      </c>
      <c r="L221">
        <v>47.641491000000002</v>
      </c>
      <c r="M221">
        <v>1.5</v>
      </c>
      <c r="N221">
        <v>0</v>
      </c>
      <c r="O221">
        <v>25</v>
      </c>
      <c r="P221">
        <v>21.908539000000001</v>
      </c>
    </row>
    <row r="222" spans="1:16" x14ac:dyDescent="0.25">
      <c r="A222">
        <v>2511604.3649280001</v>
      </c>
      <c r="B222">
        <v>1.4581029999999999</v>
      </c>
      <c r="C222">
        <v>25.455781000000002</v>
      </c>
      <c r="D222">
        <v>55.837885999999997</v>
      </c>
      <c r="E222">
        <v>25.680315</v>
      </c>
      <c r="F222">
        <v>59.646157000000002</v>
      </c>
      <c r="G222">
        <v>80.889810999999995</v>
      </c>
      <c r="H222">
        <v>12.734133999999999</v>
      </c>
      <c r="I222">
        <v>21.401699000000001</v>
      </c>
      <c r="J222">
        <v>85.780739999999994</v>
      </c>
      <c r="K222">
        <v>25</v>
      </c>
      <c r="L222">
        <v>47.112450000000003</v>
      </c>
      <c r="M222">
        <v>1.5</v>
      </c>
      <c r="N222">
        <v>1.35836</v>
      </c>
      <c r="O222">
        <v>25</v>
      </c>
      <c r="P222">
        <v>21.946116</v>
      </c>
    </row>
    <row r="223" spans="1:16" x14ac:dyDescent="0.25">
      <c r="A223">
        <v>2511612.1687469999</v>
      </c>
      <c r="B223">
        <v>1.5532300000000001</v>
      </c>
      <c r="C223">
        <v>24.734559999999998</v>
      </c>
      <c r="D223">
        <v>54.752904000000001</v>
      </c>
      <c r="E223">
        <v>26.285734000000001</v>
      </c>
      <c r="F223">
        <v>59.486857999999998</v>
      </c>
      <c r="G223">
        <v>80.446777999999995</v>
      </c>
      <c r="H223">
        <v>12.647441000000001</v>
      </c>
      <c r="I223">
        <v>21.383927</v>
      </c>
      <c r="J223">
        <v>85.778351000000001</v>
      </c>
      <c r="K223">
        <v>25</v>
      </c>
      <c r="L223">
        <v>47.908591000000001</v>
      </c>
      <c r="M223">
        <v>1.5</v>
      </c>
      <c r="N223">
        <v>54.948013000000003</v>
      </c>
      <c r="O223">
        <v>25</v>
      </c>
      <c r="P223">
        <v>21.473002000000001</v>
      </c>
    </row>
    <row r="224" spans="1:16" x14ac:dyDescent="0.25">
      <c r="A224">
        <v>2511625.8339220001</v>
      </c>
      <c r="B224">
        <v>1.3931309999999999</v>
      </c>
      <c r="C224">
        <v>25.22748</v>
      </c>
      <c r="D224">
        <v>56.787629000000003</v>
      </c>
      <c r="E224">
        <v>25.58812</v>
      </c>
      <c r="F224">
        <v>59.733248000000003</v>
      </c>
      <c r="G224">
        <v>80.819942999999995</v>
      </c>
      <c r="H224">
        <v>12.750641999999999</v>
      </c>
      <c r="I224">
        <v>21.321961999999999</v>
      </c>
      <c r="J224">
        <v>85.774687</v>
      </c>
      <c r="K224">
        <v>25</v>
      </c>
      <c r="L224">
        <v>47.387794</v>
      </c>
      <c r="M224">
        <v>1.5</v>
      </c>
      <c r="N224">
        <v>24.304953999999999</v>
      </c>
      <c r="O224">
        <v>25</v>
      </c>
      <c r="P224">
        <v>22.106816999999999</v>
      </c>
    </row>
    <row r="225" spans="1:16" x14ac:dyDescent="0.25">
      <c r="A225">
        <v>2511629.7050109999</v>
      </c>
      <c r="B225">
        <v>1.4214800000000001</v>
      </c>
      <c r="C225">
        <v>25.189751000000001</v>
      </c>
      <c r="D225">
        <v>54.282643</v>
      </c>
      <c r="E225">
        <v>26.021439999999998</v>
      </c>
      <c r="F225">
        <v>59.595866000000001</v>
      </c>
      <c r="G225">
        <v>81.687588000000005</v>
      </c>
      <c r="H225">
        <v>12.730719000000001</v>
      </c>
      <c r="I225">
        <v>21.34431</v>
      </c>
      <c r="J225">
        <v>85.770047000000005</v>
      </c>
      <c r="K225">
        <v>25</v>
      </c>
      <c r="L225">
        <v>47.006878999999998</v>
      </c>
      <c r="M225">
        <v>1.5</v>
      </c>
      <c r="N225">
        <v>0</v>
      </c>
      <c r="O225">
        <v>25</v>
      </c>
      <c r="P225">
        <v>21.828773000000002</v>
      </c>
    </row>
    <row r="226" spans="1:16" x14ac:dyDescent="0.25">
      <c r="A226">
        <v>2511634.390379</v>
      </c>
      <c r="B226">
        <v>1.4769600000000001</v>
      </c>
      <c r="C226">
        <v>24.455624</v>
      </c>
      <c r="D226">
        <v>56.252822000000002</v>
      </c>
      <c r="E226">
        <v>23.771864000000001</v>
      </c>
      <c r="F226">
        <v>59.391120000000001</v>
      </c>
      <c r="G226">
        <v>80.845759999999999</v>
      </c>
      <c r="H226">
        <v>12.674647</v>
      </c>
      <c r="I226">
        <v>21.399979999999999</v>
      </c>
      <c r="J226">
        <v>85.775096000000005</v>
      </c>
      <c r="K226">
        <v>25</v>
      </c>
      <c r="L226">
        <v>47.897852</v>
      </c>
      <c r="M226">
        <v>1.5</v>
      </c>
      <c r="N226">
        <v>0.11888899999999999</v>
      </c>
      <c r="O226">
        <v>25</v>
      </c>
      <c r="P226">
        <v>22.707332000000001</v>
      </c>
    </row>
    <row r="227" spans="1:16" x14ac:dyDescent="0.25">
      <c r="A227">
        <v>2511639.2729250002</v>
      </c>
      <c r="B227">
        <v>1.54966</v>
      </c>
      <c r="C227">
        <v>25.445333999999999</v>
      </c>
      <c r="D227">
        <v>56.514077999999998</v>
      </c>
      <c r="E227">
        <v>25.686461999999999</v>
      </c>
      <c r="F227">
        <v>59.081093000000003</v>
      </c>
      <c r="G227">
        <v>80.621409</v>
      </c>
      <c r="H227">
        <v>12.646091999999999</v>
      </c>
      <c r="I227">
        <v>21.246928</v>
      </c>
      <c r="J227">
        <v>85.780034000000001</v>
      </c>
      <c r="K227">
        <v>25</v>
      </c>
      <c r="L227">
        <v>47.353484999999999</v>
      </c>
      <c r="M227">
        <v>1.5</v>
      </c>
      <c r="N227">
        <v>35.190696000000003</v>
      </c>
      <c r="O227">
        <v>25</v>
      </c>
      <c r="P227">
        <v>22.353366999999999</v>
      </c>
    </row>
    <row r="228" spans="1:16" x14ac:dyDescent="0.25">
      <c r="A228">
        <v>2511650.5529200002</v>
      </c>
      <c r="B228">
        <v>1.481244</v>
      </c>
      <c r="C228">
        <v>25.410857</v>
      </c>
      <c r="D228">
        <v>54.811301999999998</v>
      </c>
      <c r="E228">
        <v>24.647722999999999</v>
      </c>
      <c r="F228">
        <v>60.010325999999999</v>
      </c>
      <c r="G228">
        <v>81.092161000000004</v>
      </c>
      <c r="H228">
        <v>12.651652</v>
      </c>
      <c r="I228">
        <v>21.315562</v>
      </c>
      <c r="J228">
        <v>85.768922000000003</v>
      </c>
      <c r="K228">
        <v>25</v>
      </c>
      <c r="L228">
        <v>47.459575000000001</v>
      </c>
      <c r="M228">
        <v>1.5</v>
      </c>
      <c r="N228">
        <v>87.202241999999998</v>
      </c>
      <c r="O228">
        <v>25</v>
      </c>
      <c r="P228">
        <v>21.899408999999999</v>
      </c>
    </row>
    <row r="229" spans="1:16" x14ac:dyDescent="0.25">
      <c r="A229">
        <v>2511652.760921</v>
      </c>
      <c r="B229">
        <v>1.4047229999999999</v>
      </c>
      <c r="C229">
        <v>25.479119000000001</v>
      </c>
      <c r="D229">
        <v>55.893211000000001</v>
      </c>
      <c r="E229">
        <v>25.452898999999999</v>
      </c>
      <c r="F229">
        <v>59.827348000000001</v>
      </c>
      <c r="G229">
        <v>81.217708000000002</v>
      </c>
      <c r="H229">
        <v>12.684448</v>
      </c>
      <c r="I229">
        <v>21.362954999999999</v>
      </c>
      <c r="J229">
        <v>85.775319999999994</v>
      </c>
      <c r="K229">
        <v>25</v>
      </c>
      <c r="L229">
        <v>47.070858999999999</v>
      </c>
      <c r="M229">
        <v>1.5</v>
      </c>
      <c r="N229">
        <v>39.532029999999999</v>
      </c>
      <c r="O229">
        <v>25</v>
      </c>
      <c r="P229">
        <v>21.927761</v>
      </c>
    </row>
    <row r="230" spans="1:16" x14ac:dyDescent="0.25">
      <c r="A230">
        <v>2511657.0669169999</v>
      </c>
      <c r="B230">
        <v>1.3973310000000001</v>
      </c>
      <c r="C230">
        <v>24.680527000000001</v>
      </c>
      <c r="D230">
        <v>55.143250999999999</v>
      </c>
      <c r="E230">
        <v>25.833974999999999</v>
      </c>
      <c r="F230">
        <v>59.630882999999997</v>
      </c>
      <c r="G230">
        <v>81.606672000000003</v>
      </c>
      <c r="H230">
        <v>12.761792</v>
      </c>
      <c r="I230">
        <v>21.328282999999999</v>
      </c>
      <c r="J230">
        <v>85.774780000000007</v>
      </c>
      <c r="K230">
        <v>25</v>
      </c>
      <c r="L230">
        <v>47.339176999999999</v>
      </c>
      <c r="M230">
        <v>1.5</v>
      </c>
      <c r="N230">
        <v>0.47710999999999998</v>
      </c>
      <c r="O230">
        <v>25</v>
      </c>
      <c r="P230">
        <v>21.643726000000001</v>
      </c>
    </row>
    <row r="231" spans="1:16" x14ac:dyDescent="0.25">
      <c r="A231">
        <v>2511659.2699950002</v>
      </c>
      <c r="B231">
        <v>1.434752</v>
      </c>
      <c r="C231">
        <v>24.461098</v>
      </c>
      <c r="D231">
        <v>56.532519999999998</v>
      </c>
      <c r="E231">
        <v>24.199037000000001</v>
      </c>
      <c r="F231">
        <v>59.499237000000001</v>
      </c>
      <c r="G231">
        <v>80.968991000000003</v>
      </c>
      <c r="H231">
        <v>12.753765</v>
      </c>
      <c r="I231">
        <v>21.426029</v>
      </c>
      <c r="J231">
        <v>85.774910000000006</v>
      </c>
      <c r="K231">
        <v>25</v>
      </c>
      <c r="L231">
        <v>47.870313000000003</v>
      </c>
      <c r="M231">
        <v>1.5</v>
      </c>
      <c r="N231">
        <v>0</v>
      </c>
      <c r="O231">
        <v>25</v>
      </c>
      <c r="P231">
        <v>22.467168000000001</v>
      </c>
    </row>
    <row r="232" spans="1:16" x14ac:dyDescent="0.25">
      <c r="A232">
        <v>2511660.4654910001</v>
      </c>
      <c r="B232">
        <v>1.487082</v>
      </c>
      <c r="C232">
        <v>24.475577999999999</v>
      </c>
      <c r="D232">
        <v>55.979270999999997</v>
      </c>
      <c r="E232">
        <v>24.094549000000001</v>
      </c>
      <c r="F232">
        <v>59.057022000000003</v>
      </c>
      <c r="G232">
        <v>80.808351000000002</v>
      </c>
      <c r="H232">
        <v>12.758983000000001</v>
      </c>
      <c r="I232">
        <v>21.308157000000001</v>
      </c>
      <c r="J232">
        <v>85.775096000000005</v>
      </c>
      <c r="K232">
        <v>25</v>
      </c>
      <c r="L232">
        <v>48.073013000000003</v>
      </c>
      <c r="M232">
        <v>1.5</v>
      </c>
      <c r="N232">
        <v>2.8986580000000002</v>
      </c>
      <c r="O232">
        <v>25</v>
      </c>
      <c r="P232">
        <v>21.634640999999998</v>
      </c>
    </row>
    <row r="233" spans="1:16" x14ac:dyDescent="0.25">
      <c r="A233">
        <v>2511665.448049</v>
      </c>
      <c r="B233">
        <v>1.5384880000000001</v>
      </c>
      <c r="C233">
        <v>25.466964999999998</v>
      </c>
      <c r="D233">
        <v>54.974203000000003</v>
      </c>
      <c r="E233">
        <v>24.220549999999999</v>
      </c>
      <c r="F233">
        <v>59.224071000000002</v>
      </c>
      <c r="G233">
        <v>80.709539000000007</v>
      </c>
      <c r="H233">
        <v>12.707927</v>
      </c>
      <c r="I233">
        <v>21.257798999999999</v>
      </c>
      <c r="J233">
        <v>85.777635000000004</v>
      </c>
      <c r="K233">
        <v>25</v>
      </c>
      <c r="L233">
        <v>47.110852999999999</v>
      </c>
      <c r="M233">
        <v>1.5</v>
      </c>
      <c r="N233">
        <v>14.498421</v>
      </c>
      <c r="O233">
        <v>25</v>
      </c>
      <c r="P233">
        <v>22.458545000000001</v>
      </c>
    </row>
    <row r="234" spans="1:16" x14ac:dyDescent="0.25">
      <c r="A234">
        <v>2511669.062922</v>
      </c>
      <c r="B234">
        <v>1.570492</v>
      </c>
      <c r="C234">
        <v>24.802322</v>
      </c>
      <c r="D234">
        <v>54.731389</v>
      </c>
      <c r="E234">
        <v>26.414808000000001</v>
      </c>
      <c r="F234">
        <v>59.356093000000001</v>
      </c>
      <c r="G234">
        <v>81.262151000000003</v>
      </c>
      <c r="H234">
        <v>12.690009</v>
      </c>
      <c r="I234">
        <v>21.382339999999999</v>
      </c>
      <c r="J234">
        <v>85.772502000000003</v>
      </c>
      <c r="K234">
        <v>25</v>
      </c>
      <c r="L234">
        <v>47.394055000000002</v>
      </c>
      <c r="M234">
        <v>1.5</v>
      </c>
      <c r="N234">
        <v>58.584124000000003</v>
      </c>
      <c r="O234">
        <v>25</v>
      </c>
      <c r="P234">
        <v>22.813791999999999</v>
      </c>
    </row>
    <row r="235" spans="1:16" x14ac:dyDescent="0.25">
      <c r="A235">
        <v>2511671.6733019999</v>
      </c>
      <c r="B235">
        <v>1.576371</v>
      </c>
      <c r="C235">
        <v>24.590001000000001</v>
      </c>
      <c r="D235">
        <v>54.925026000000003</v>
      </c>
      <c r="E235">
        <v>26.356417</v>
      </c>
      <c r="F235">
        <v>59.483797000000003</v>
      </c>
      <c r="G235">
        <v>80.706153</v>
      </c>
      <c r="H235">
        <v>12.770676999999999</v>
      </c>
      <c r="I235">
        <v>21.310880999999998</v>
      </c>
      <c r="J235">
        <v>85.768782999999999</v>
      </c>
      <c r="K235">
        <v>25</v>
      </c>
      <c r="L235">
        <v>47.949187999999999</v>
      </c>
      <c r="M235">
        <v>1.5</v>
      </c>
      <c r="N235">
        <v>100</v>
      </c>
      <c r="O235">
        <v>25</v>
      </c>
      <c r="P235">
        <v>22.711480000000002</v>
      </c>
    </row>
    <row r="236" spans="1:16" x14ac:dyDescent="0.25">
      <c r="A236">
        <v>2511673.986364</v>
      </c>
      <c r="B236">
        <v>1.5517179999999999</v>
      </c>
      <c r="C236">
        <v>25.085128000000001</v>
      </c>
      <c r="D236">
        <v>55.161693</v>
      </c>
      <c r="E236">
        <v>23.406154000000001</v>
      </c>
      <c r="F236">
        <v>59.614719999999998</v>
      </c>
      <c r="G236">
        <v>80.690558999999993</v>
      </c>
      <c r="H236">
        <v>12.695428</v>
      </c>
      <c r="I236">
        <v>21.337910000000001</v>
      </c>
      <c r="J236">
        <v>85.769953999999998</v>
      </c>
      <c r="K236">
        <v>25</v>
      </c>
      <c r="L236">
        <v>47.759273999999998</v>
      </c>
      <c r="M236">
        <v>1.5</v>
      </c>
      <c r="N236">
        <v>97.553917999999996</v>
      </c>
      <c r="O236">
        <v>25</v>
      </c>
      <c r="P236">
        <v>22.198823000000001</v>
      </c>
    </row>
    <row r="237" spans="1:16" x14ac:dyDescent="0.25">
      <c r="A237">
        <v>2511676.9848130001</v>
      </c>
      <c r="B237">
        <v>1.4678469999999999</v>
      </c>
      <c r="C237">
        <v>25.528973000000001</v>
      </c>
      <c r="D237">
        <v>55.524377999999999</v>
      </c>
      <c r="E237">
        <v>25.849340999999999</v>
      </c>
      <c r="F237">
        <v>59.527431</v>
      </c>
      <c r="G237">
        <v>81.077376999999998</v>
      </c>
      <c r="H237">
        <v>12.737539999999999</v>
      </c>
      <c r="I237">
        <v>21.334710000000001</v>
      </c>
      <c r="J237">
        <v>85.770353999999998</v>
      </c>
      <c r="K237">
        <v>25</v>
      </c>
      <c r="L237">
        <v>47.123021999999999</v>
      </c>
      <c r="M237">
        <v>1.5</v>
      </c>
      <c r="N237">
        <v>88.259527000000006</v>
      </c>
      <c r="O237">
        <v>25</v>
      </c>
      <c r="P237">
        <v>22.552354000000001</v>
      </c>
    </row>
    <row r="238" spans="1:16" x14ac:dyDescent="0.25">
      <c r="A238">
        <v>2511681.348919</v>
      </c>
      <c r="B238">
        <v>1.4657469999999999</v>
      </c>
      <c r="C238">
        <v>25.034376000000002</v>
      </c>
      <c r="D238">
        <v>54.808228999999997</v>
      </c>
      <c r="E238">
        <v>25.474412000000001</v>
      </c>
      <c r="F238">
        <v>59.551675000000003</v>
      </c>
      <c r="G238">
        <v>81.730665000000002</v>
      </c>
      <c r="H238">
        <v>12.717788000000001</v>
      </c>
      <c r="I238">
        <v>21.362241999999998</v>
      </c>
      <c r="J238">
        <v>85.781717</v>
      </c>
      <c r="K238">
        <v>25</v>
      </c>
      <c r="L238">
        <v>47.095571999999997</v>
      </c>
      <c r="M238">
        <v>1.5</v>
      </c>
      <c r="N238">
        <v>46.817512000000001</v>
      </c>
      <c r="O238">
        <v>25</v>
      </c>
      <c r="P238">
        <v>21.765294999999998</v>
      </c>
    </row>
    <row r="239" spans="1:16" x14ac:dyDescent="0.25">
      <c r="A239">
        <v>2511682.068397</v>
      </c>
      <c r="B239">
        <v>1.4360539999999999</v>
      </c>
      <c r="C239">
        <v>24.501344</v>
      </c>
      <c r="D239">
        <v>56.375765999999999</v>
      </c>
      <c r="E239">
        <v>24.395721999999999</v>
      </c>
      <c r="F239">
        <v>59.832548000000003</v>
      </c>
      <c r="G239">
        <v>81.580590000000001</v>
      </c>
      <c r="H239">
        <v>12.798828</v>
      </c>
      <c r="I239">
        <v>21.393713000000002</v>
      </c>
      <c r="J239">
        <v>85.775496000000004</v>
      </c>
      <c r="K239">
        <v>25</v>
      </c>
      <c r="L239">
        <v>47.549604000000002</v>
      </c>
      <c r="M239">
        <v>1.5</v>
      </c>
      <c r="N239">
        <v>36.809308999999999</v>
      </c>
      <c r="O239">
        <v>25</v>
      </c>
      <c r="P239">
        <v>22.322358000000001</v>
      </c>
    </row>
    <row r="240" spans="1:16" x14ac:dyDescent="0.25">
      <c r="A240">
        <v>2511689.213118</v>
      </c>
      <c r="B240">
        <v>1.499808</v>
      </c>
      <c r="C240">
        <v>25.494938000000001</v>
      </c>
      <c r="D240">
        <v>55.044896000000001</v>
      </c>
      <c r="E240">
        <v>26.448613000000002</v>
      </c>
      <c r="F240">
        <v>59.918571</v>
      </c>
      <c r="G240">
        <v>80.798257000000007</v>
      </c>
      <c r="H240">
        <v>12.769043999999999</v>
      </c>
      <c r="I240">
        <v>21.316700000000001</v>
      </c>
      <c r="J240">
        <v>85.772186000000005</v>
      </c>
      <c r="K240">
        <v>25</v>
      </c>
      <c r="L240">
        <v>47.173457999999997</v>
      </c>
      <c r="M240">
        <v>1.5</v>
      </c>
      <c r="N240">
        <v>0.68972599999999995</v>
      </c>
      <c r="O240">
        <v>25</v>
      </c>
      <c r="P240">
        <v>21.483367999999999</v>
      </c>
    </row>
    <row r="241" spans="1:16" x14ac:dyDescent="0.25">
      <c r="A241">
        <v>2511694.1789190001</v>
      </c>
      <c r="B241">
        <v>1.562638</v>
      </c>
      <c r="C241">
        <v>24.767433</v>
      </c>
      <c r="D241">
        <v>55.309226000000002</v>
      </c>
      <c r="E241">
        <v>24.152940000000001</v>
      </c>
      <c r="F241">
        <v>59.28622</v>
      </c>
      <c r="G241">
        <v>81.319878000000003</v>
      </c>
      <c r="H241">
        <v>12.747199999999999</v>
      </c>
      <c r="I241">
        <v>21.371127999999999</v>
      </c>
      <c r="J241">
        <v>85.771767999999994</v>
      </c>
      <c r="K241">
        <v>25</v>
      </c>
      <c r="L241">
        <v>47.220475</v>
      </c>
      <c r="M241">
        <v>1.5</v>
      </c>
      <c r="N241">
        <v>21.558468000000001</v>
      </c>
      <c r="O241">
        <v>25</v>
      </c>
      <c r="P241">
        <v>22.502216000000001</v>
      </c>
    </row>
    <row r="242" spans="1:16" x14ac:dyDescent="0.25">
      <c r="A242">
        <v>2511696.429918</v>
      </c>
      <c r="B242">
        <v>1.578471</v>
      </c>
      <c r="C242">
        <v>24.404108000000001</v>
      </c>
      <c r="D242">
        <v>55.681131999999998</v>
      </c>
      <c r="E242">
        <v>23.950109000000001</v>
      </c>
      <c r="F242">
        <v>59.484327</v>
      </c>
      <c r="G242">
        <v>81.075782000000004</v>
      </c>
      <c r="H242">
        <v>12.79748</v>
      </c>
      <c r="I242">
        <v>21.334842999999999</v>
      </c>
      <c r="J242">
        <v>85.779829000000007</v>
      </c>
      <c r="K242">
        <v>25</v>
      </c>
      <c r="L242">
        <v>47.840877999999996</v>
      </c>
      <c r="M242">
        <v>1.5</v>
      </c>
      <c r="N242">
        <v>58.360199999999999</v>
      </c>
      <c r="O242">
        <v>25</v>
      </c>
      <c r="P242">
        <v>22.618441000000001</v>
      </c>
    </row>
    <row r="243" spans="1:16" x14ac:dyDescent="0.25">
      <c r="A243">
        <v>2511700.4127429998</v>
      </c>
      <c r="B243">
        <v>1.5476859999999999</v>
      </c>
      <c r="C243">
        <v>25.086452000000001</v>
      </c>
      <c r="D243">
        <v>56.102215999999999</v>
      </c>
      <c r="E243">
        <v>26.156659999999999</v>
      </c>
      <c r="F243">
        <v>59.228923999999999</v>
      </c>
      <c r="G243">
        <v>80.645499000000001</v>
      </c>
      <c r="H243">
        <v>12.772168000000001</v>
      </c>
      <c r="I243">
        <v>21.318684000000001</v>
      </c>
      <c r="J243">
        <v>85.784571</v>
      </c>
      <c r="K243">
        <v>25</v>
      </c>
      <c r="L243">
        <v>47.696250999999997</v>
      </c>
      <c r="M243">
        <v>1.5</v>
      </c>
      <c r="N243">
        <v>100</v>
      </c>
      <c r="O243">
        <v>25</v>
      </c>
      <c r="P243">
        <v>22.296078000000001</v>
      </c>
    </row>
    <row r="244" spans="1:16" x14ac:dyDescent="0.25">
      <c r="A244">
        <v>2511709.9529220001</v>
      </c>
      <c r="B244">
        <v>1.42526</v>
      </c>
      <c r="C244">
        <v>24.712810999999999</v>
      </c>
      <c r="D244">
        <v>56.904426000000001</v>
      </c>
      <c r="E244">
        <v>24.512502999999999</v>
      </c>
      <c r="F244">
        <v>59.377287000000003</v>
      </c>
      <c r="G244">
        <v>80.827819000000005</v>
      </c>
      <c r="H244">
        <v>12.689435</v>
      </c>
      <c r="I244">
        <v>21.413468000000002</v>
      </c>
      <c r="J244">
        <v>85.773124999999993</v>
      </c>
      <c r="K244">
        <v>25</v>
      </c>
      <c r="L244">
        <v>47.758262000000002</v>
      </c>
      <c r="M244">
        <v>1.5</v>
      </c>
      <c r="N244">
        <v>1.5888519999999999</v>
      </c>
      <c r="O244">
        <v>25</v>
      </c>
      <c r="P244">
        <v>22.476289999999999</v>
      </c>
    </row>
    <row r="245" spans="1:16" x14ac:dyDescent="0.25">
      <c r="A245">
        <v>2511725.0039149998</v>
      </c>
      <c r="B245">
        <v>1.5313490000000001</v>
      </c>
      <c r="C245">
        <v>25.034213999999999</v>
      </c>
      <c r="D245">
        <v>56.532519999999998</v>
      </c>
      <c r="E245">
        <v>25.35763</v>
      </c>
      <c r="F245">
        <v>59.362371000000003</v>
      </c>
      <c r="G245">
        <v>80.537542000000002</v>
      </c>
      <c r="H245">
        <v>12.642620000000001</v>
      </c>
      <c r="I245">
        <v>21.349177999999998</v>
      </c>
      <c r="J245">
        <v>85.775988999999996</v>
      </c>
      <c r="K245">
        <v>25</v>
      </c>
      <c r="L245">
        <v>47.595115999999997</v>
      </c>
      <c r="M245">
        <v>1.5</v>
      </c>
      <c r="N245">
        <v>65.144150999999994</v>
      </c>
      <c r="O245">
        <v>25</v>
      </c>
      <c r="P245">
        <v>22.175034</v>
      </c>
    </row>
    <row r="246" spans="1:16" x14ac:dyDescent="0.25">
      <c r="A246">
        <v>2511732.9874120001</v>
      </c>
      <c r="B246">
        <v>1.501614</v>
      </c>
      <c r="C246">
        <v>24.557068999999998</v>
      </c>
      <c r="D246">
        <v>54.344115000000002</v>
      </c>
      <c r="E246">
        <v>24.598552000000002</v>
      </c>
      <c r="F246">
        <v>59.516119000000003</v>
      </c>
      <c r="G246">
        <v>81.264201</v>
      </c>
      <c r="H246">
        <v>12.761846999999999</v>
      </c>
      <c r="I246">
        <v>21.403234000000001</v>
      </c>
      <c r="J246">
        <v>85.774473</v>
      </c>
      <c r="K246">
        <v>25</v>
      </c>
      <c r="L246">
        <v>47.588864999999998</v>
      </c>
      <c r="M246">
        <v>1.5</v>
      </c>
      <c r="N246">
        <v>98.311515</v>
      </c>
      <c r="O246">
        <v>25</v>
      </c>
      <c r="P246">
        <v>22.21771</v>
      </c>
    </row>
    <row r="247" spans="1:16" x14ac:dyDescent="0.25">
      <c r="A247">
        <v>2511735.532112</v>
      </c>
      <c r="B247">
        <v>1.43597</v>
      </c>
      <c r="C247">
        <v>24.453226000000001</v>
      </c>
      <c r="D247">
        <v>55.029527999999999</v>
      </c>
      <c r="E247">
        <v>25.987634</v>
      </c>
      <c r="F247">
        <v>59.462592999999998</v>
      </c>
      <c r="G247">
        <v>80.770486000000005</v>
      </c>
      <c r="H247">
        <v>12.798166999999999</v>
      </c>
      <c r="I247">
        <v>21.363247000000001</v>
      </c>
      <c r="J247">
        <v>85.776835000000005</v>
      </c>
      <c r="K247">
        <v>25</v>
      </c>
      <c r="L247">
        <v>48.098956000000001</v>
      </c>
      <c r="M247">
        <v>1.5</v>
      </c>
      <c r="N247">
        <v>72.132588999999996</v>
      </c>
      <c r="O247">
        <v>25</v>
      </c>
      <c r="P247">
        <v>22.668282999999999</v>
      </c>
    </row>
    <row r="248" spans="1:16" x14ac:dyDescent="0.25">
      <c r="A248">
        <v>2511738.546993</v>
      </c>
      <c r="B248">
        <v>1.453273</v>
      </c>
      <c r="C248">
        <v>25.357765000000001</v>
      </c>
      <c r="D248">
        <v>55.444465000000001</v>
      </c>
      <c r="E248">
        <v>23.569033000000001</v>
      </c>
      <c r="F248">
        <v>59.542695000000002</v>
      </c>
      <c r="G248">
        <v>80.656633999999997</v>
      </c>
      <c r="H248">
        <v>12.677452000000001</v>
      </c>
      <c r="I248">
        <v>21.338439999999999</v>
      </c>
      <c r="J248">
        <v>85.781037999999995</v>
      </c>
      <c r="K248">
        <v>25</v>
      </c>
      <c r="L248">
        <v>47.407487000000003</v>
      </c>
      <c r="M248">
        <v>1.5</v>
      </c>
      <c r="N248">
        <v>25.639682000000001</v>
      </c>
      <c r="O248">
        <v>25</v>
      </c>
      <c r="P248">
        <v>22.720655000000001</v>
      </c>
    </row>
    <row r="249" spans="1:16" x14ac:dyDescent="0.25">
      <c r="A249">
        <v>2511740.8509200001</v>
      </c>
      <c r="B249">
        <v>1.4302999999999999</v>
      </c>
      <c r="C249">
        <v>25.559345</v>
      </c>
      <c r="D249">
        <v>56.965898000000003</v>
      </c>
      <c r="E249">
        <v>25.474412000000001</v>
      </c>
      <c r="F249">
        <v>59.701276999999997</v>
      </c>
      <c r="G249">
        <v>81.184169999999995</v>
      </c>
      <c r="H249">
        <v>12.716009</v>
      </c>
      <c r="I249">
        <v>21.421507999999999</v>
      </c>
      <c r="J249">
        <v>85.768698999999998</v>
      </c>
      <c r="K249">
        <v>25</v>
      </c>
      <c r="L249">
        <v>46.839295</v>
      </c>
      <c r="M249">
        <v>1.5</v>
      </c>
      <c r="N249">
        <v>0</v>
      </c>
      <c r="O249">
        <v>25</v>
      </c>
      <c r="P249">
        <v>21.757438</v>
      </c>
    </row>
    <row r="250" spans="1:16" x14ac:dyDescent="0.25">
      <c r="A250">
        <v>2511745.5609209999</v>
      </c>
      <c r="B250">
        <v>1.497414</v>
      </c>
      <c r="C250">
        <v>24.351472000000001</v>
      </c>
      <c r="D250">
        <v>54.485500000000002</v>
      </c>
      <c r="E250">
        <v>25.489778000000001</v>
      </c>
      <c r="F250">
        <v>59.550955999999999</v>
      </c>
      <c r="G250">
        <v>81.492545000000007</v>
      </c>
      <c r="H250">
        <v>12.702764999999999</v>
      </c>
      <c r="I250">
        <v>21.389534999999999</v>
      </c>
      <c r="J250">
        <v>85.775766000000004</v>
      </c>
      <c r="K250">
        <v>25</v>
      </c>
      <c r="L250">
        <v>47.799765000000001</v>
      </c>
      <c r="M250">
        <v>1.5</v>
      </c>
      <c r="N250">
        <v>2.0835949999999999</v>
      </c>
      <c r="O250">
        <v>25</v>
      </c>
      <c r="P250">
        <v>21.691063</v>
      </c>
    </row>
    <row r="251" spans="1:16" x14ac:dyDescent="0.25">
      <c r="A251">
        <v>2511753.0925139999</v>
      </c>
      <c r="B251">
        <v>1.537523</v>
      </c>
      <c r="C251">
        <v>25.419362</v>
      </c>
      <c r="D251">
        <v>56.544814000000002</v>
      </c>
      <c r="E251">
        <v>24.005426</v>
      </c>
      <c r="F251">
        <v>59.234307000000001</v>
      </c>
      <c r="G251">
        <v>80.528914999999998</v>
      </c>
      <c r="H251">
        <v>12.743014000000001</v>
      </c>
      <c r="I251">
        <v>21.315484000000001</v>
      </c>
      <c r="J251">
        <v>85.776212000000001</v>
      </c>
      <c r="K251">
        <v>25</v>
      </c>
      <c r="L251">
        <v>46.959193999999997</v>
      </c>
      <c r="M251">
        <v>1.5</v>
      </c>
      <c r="N251">
        <v>48.493557000000003</v>
      </c>
      <c r="O251">
        <v>25</v>
      </c>
      <c r="P251">
        <v>21.912517999999999</v>
      </c>
    </row>
    <row r="252" spans="1:16" x14ac:dyDescent="0.25">
      <c r="A252">
        <v>2511765.4999210001</v>
      </c>
      <c r="B252">
        <v>1.426226</v>
      </c>
      <c r="C252">
        <v>25.335692999999999</v>
      </c>
      <c r="D252">
        <v>57.110357</v>
      </c>
      <c r="E252">
        <v>25.486704</v>
      </c>
      <c r="F252">
        <v>59.431159000000001</v>
      </c>
      <c r="G252">
        <v>80.843902999999997</v>
      </c>
      <c r="H252">
        <v>12.617564</v>
      </c>
      <c r="I252">
        <v>21.299087</v>
      </c>
      <c r="J252">
        <v>85.769080000000002</v>
      </c>
      <c r="K252">
        <v>25</v>
      </c>
      <c r="L252">
        <v>46.910637000000001</v>
      </c>
      <c r="M252">
        <v>1.5</v>
      </c>
      <c r="N252">
        <v>65.735951</v>
      </c>
      <c r="O252">
        <v>25</v>
      </c>
      <c r="P252">
        <v>21.787949999999999</v>
      </c>
    </row>
    <row r="253" spans="1:16" x14ac:dyDescent="0.25">
      <c r="A253">
        <v>2511772.6506420001</v>
      </c>
      <c r="B253">
        <v>1.4425209999999999</v>
      </c>
      <c r="C253">
        <v>24.911079999999998</v>
      </c>
      <c r="D253">
        <v>55.419876000000002</v>
      </c>
      <c r="E253">
        <v>25.963049000000002</v>
      </c>
      <c r="F253">
        <v>59.000062999999997</v>
      </c>
      <c r="G253">
        <v>80.780317999999994</v>
      </c>
      <c r="H253">
        <v>12.628</v>
      </c>
      <c r="I253">
        <v>21.291549</v>
      </c>
      <c r="J253">
        <v>85.775450000000006</v>
      </c>
      <c r="K253">
        <v>25</v>
      </c>
      <c r="L253">
        <v>47.886046</v>
      </c>
      <c r="M253">
        <v>1.5</v>
      </c>
      <c r="N253">
        <v>0.58129799999999998</v>
      </c>
      <c r="O253">
        <v>25</v>
      </c>
      <c r="P253">
        <v>21.452724</v>
      </c>
    </row>
    <row r="254" spans="1:16" x14ac:dyDescent="0.25">
      <c r="A254">
        <v>2511778.6779880002</v>
      </c>
      <c r="B254">
        <v>1.4872080000000001</v>
      </c>
      <c r="C254">
        <v>25.187117000000001</v>
      </c>
      <c r="D254">
        <v>56.603212999999997</v>
      </c>
      <c r="E254">
        <v>24.500209999999999</v>
      </c>
      <c r="F254">
        <v>58.978678000000002</v>
      </c>
      <c r="G254">
        <v>81.202762000000007</v>
      </c>
      <c r="H254">
        <v>12.742584000000001</v>
      </c>
      <c r="I254">
        <v>21.354019000000001</v>
      </c>
      <c r="J254">
        <v>85.781587000000002</v>
      </c>
      <c r="K254">
        <v>25</v>
      </c>
      <c r="L254">
        <v>47.104076999999997</v>
      </c>
      <c r="M254">
        <v>1.5</v>
      </c>
      <c r="N254">
        <v>1.3691519999999999</v>
      </c>
      <c r="O254">
        <v>25</v>
      </c>
      <c r="P254">
        <v>22.259287</v>
      </c>
    </row>
    <row r="255" spans="1:16" x14ac:dyDescent="0.25">
      <c r="A255">
        <v>2511797.1299899998</v>
      </c>
      <c r="B255">
        <v>1.429586</v>
      </c>
      <c r="C255">
        <v>24.793125</v>
      </c>
      <c r="D255">
        <v>56.781481999999997</v>
      </c>
      <c r="E255">
        <v>24.014645999999999</v>
      </c>
      <c r="F255">
        <v>59.342599999999997</v>
      </c>
      <c r="G255">
        <v>80.444888000000006</v>
      </c>
      <c r="H255">
        <v>12.656986</v>
      </c>
      <c r="I255">
        <v>21.274305999999999</v>
      </c>
      <c r="J255">
        <v>85.772502000000003</v>
      </c>
      <c r="K255">
        <v>25</v>
      </c>
      <c r="L255">
        <v>47.821371999999997</v>
      </c>
      <c r="M255">
        <v>1.5</v>
      </c>
      <c r="N255">
        <v>60.969051</v>
      </c>
      <c r="O255">
        <v>25</v>
      </c>
      <c r="P255">
        <v>22.204934999999999</v>
      </c>
    </row>
    <row r="256" spans="1:16" x14ac:dyDescent="0.25">
      <c r="A256">
        <v>2511807.4457729999</v>
      </c>
      <c r="B256">
        <v>1.470745</v>
      </c>
      <c r="C256">
        <v>24.548680999999998</v>
      </c>
      <c r="D256">
        <v>55.392212999999998</v>
      </c>
      <c r="E256">
        <v>25.210117</v>
      </c>
      <c r="F256">
        <v>59.097057</v>
      </c>
      <c r="G256">
        <v>80.902540999999999</v>
      </c>
      <c r="H256">
        <v>12.599218</v>
      </c>
      <c r="I256">
        <v>21.172370000000001</v>
      </c>
      <c r="J256">
        <v>85.774249999999995</v>
      </c>
      <c r="K256">
        <v>25</v>
      </c>
      <c r="L256">
        <v>47.875971999999997</v>
      </c>
      <c r="M256">
        <v>1.5</v>
      </c>
      <c r="N256">
        <v>0.70377999999999996</v>
      </c>
      <c r="O256">
        <v>25</v>
      </c>
      <c r="P256">
        <v>21.963802000000001</v>
      </c>
    </row>
    <row r="257" spans="1:16" x14ac:dyDescent="0.25">
      <c r="A257">
        <v>2511808.239815</v>
      </c>
      <c r="B257">
        <v>1.4785140000000001</v>
      </c>
      <c r="C257">
        <v>24.553891</v>
      </c>
      <c r="D257">
        <v>55.576628999999997</v>
      </c>
      <c r="E257">
        <v>24.014645999999999</v>
      </c>
      <c r="F257">
        <v>58.929088</v>
      </c>
      <c r="G257">
        <v>80.698048</v>
      </c>
      <c r="H257">
        <v>12.693108000000001</v>
      </c>
      <c r="I257">
        <v>21.242728</v>
      </c>
      <c r="J257">
        <v>85.778890000000004</v>
      </c>
      <c r="K257">
        <v>25</v>
      </c>
      <c r="L257">
        <v>47.998767000000001</v>
      </c>
      <c r="M257">
        <v>1.5</v>
      </c>
      <c r="N257">
        <v>1.2452369999999999</v>
      </c>
      <c r="O257">
        <v>25</v>
      </c>
      <c r="P257">
        <v>22.494505</v>
      </c>
    </row>
    <row r="258" spans="1:16" x14ac:dyDescent="0.25">
      <c r="A258">
        <v>2511813.4979309998</v>
      </c>
      <c r="B258">
        <v>1.5585640000000001</v>
      </c>
      <c r="C258">
        <v>25.425660000000001</v>
      </c>
      <c r="D258">
        <v>56.031523</v>
      </c>
      <c r="E258">
        <v>24.162158999999999</v>
      </c>
      <c r="F258">
        <v>59.022146999999997</v>
      </c>
      <c r="G258">
        <v>80.559617000000003</v>
      </c>
      <c r="H258">
        <v>12.682501</v>
      </c>
      <c r="I258">
        <v>21.212259</v>
      </c>
      <c r="J258">
        <v>85.775766000000004</v>
      </c>
      <c r="K258">
        <v>25</v>
      </c>
      <c r="L258">
        <v>46.937289</v>
      </c>
      <c r="M258">
        <v>1.5</v>
      </c>
      <c r="N258">
        <v>33.986077000000002</v>
      </c>
      <c r="O258">
        <v>25</v>
      </c>
      <c r="P258">
        <v>22.425218000000001</v>
      </c>
    </row>
    <row r="259" spans="1:16" x14ac:dyDescent="0.25">
      <c r="A259">
        <v>2511814.5767060001</v>
      </c>
      <c r="B259">
        <v>1.55596</v>
      </c>
      <c r="C259">
        <v>25.165545000000002</v>
      </c>
      <c r="D259">
        <v>56.360398000000004</v>
      </c>
      <c r="E259">
        <v>26.325685</v>
      </c>
      <c r="F259">
        <v>58.925854000000001</v>
      </c>
      <c r="G259">
        <v>81.010699000000002</v>
      </c>
      <c r="H259">
        <v>12.678774000000001</v>
      </c>
      <c r="I259">
        <v>21.201283</v>
      </c>
      <c r="J259">
        <v>85.773757000000003</v>
      </c>
      <c r="K259">
        <v>25</v>
      </c>
      <c r="L259">
        <v>47.003248999999997</v>
      </c>
      <c r="M259">
        <v>1.5</v>
      </c>
      <c r="N259">
        <v>50.325242000000003</v>
      </c>
      <c r="O259">
        <v>25</v>
      </c>
      <c r="P259">
        <v>21.891002</v>
      </c>
    </row>
    <row r="260" spans="1:16" x14ac:dyDescent="0.25">
      <c r="A260">
        <v>2511821.2197929998</v>
      </c>
      <c r="B260">
        <v>1.511315</v>
      </c>
      <c r="C260">
        <v>24.910520999999999</v>
      </c>
      <c r="D260">
        <v>54.851258999999999</v>
      </c>
      <c r="E260">
        <v>25.102556</v>
      </c>
      <c r="F260">
        <v>59.214170000000003</v>
      </c>
      <c r="G260">
        <v>80.356565000000003</v>
      </c>
      <c r="H260">
        <v>12.799291</v>
      </c>
      <c r="I260">
        <v>21.174251000000002</v>
      </c>
      <c r="J260">
        <v>85.775450000000006</v>
      </c>
      <c r="K260">
        <v>25</v>
      </c>
      <c r="L260">
        <v>47.894883999999998</v>
      </c>
      <c r="M260">
        <v>1.5</v>
      </c>
      <c r="N260">
        <v>99.541634999999999</v>
      </c>
      <c r="O260">
        <v>25</v>
      </c>
      <c r="P260">
        <v>22.012737999999999</v>
      </c>
    </row>
    <row r="261" spans="1:16" x14ac:dyDescent="0.25">
      <c r="A261">
        <v>2511827.5630879998</v>
      </c>
      <c r="B261">
        <v>1.450207</v>
      </c>
      <c r="C261">
        <v>24.929414999999999</v>
      </c>
      <c r="D261">
        <v>55.281564000000003</v>
      </c>
      <c r="E261">
        <v>24.653870000000001</v>
      </c>
      <c r="F261">
        <v>59.761060999999998</v>
      </c>
      <c r="G261">
        <v>81.310632999999996</v>
      </c>
      <c r="H261">
        <v>12.715814</v>
      </c>
      <c r="I261">
        <v>21.222286</v>
      </c>
      <c r="J261">
        <v>85.779354999999995</v>
      </c>
      <c r="K261">
        <v>25</v>
      </c>
      <c r="L261">
        <v>47.213149000000001</v>
      </c>
      <c r="M261">
        <v>1.5</v>
      </c>
      <c r="N261">
        <v>31.92774</v>
      </c>
      <c r="O261">
        <v>25</v>
      </c>
      <c r="P261">
        <v>21.538831999999999</v>
      </c>
    </row>
    <row r="262" spans="1:16" x14ac:dyDescent="0.25">
      <c r="A262">
        <v>2511830.6759259999</v>
      </c>
      <c r="B262">
        <v>1.4234960000000001</v>
      </c>
      <c r="C262">
        <v>24.356976</v>
      </c>
      <c r="D262">
        <v>57.479190000000003</v>
      </c>
      <c r="E262">
        <v>24.635431000000001</v>
      </c>
      <c r="F262">
        <v>59.707368000000002</v>
      </c>
      <c r="G262">
        <v>81.255476999999999</v>
      </c>
      <c r="H262">
        <v>12.664757</v>
      </c>
      <c r="I262">
        <v>21.250427999999999</v>
      </c>
      <c r="J262">
        <v>85.776482000000001</v>
      </c>
      <c r="K262">
        <v>25</v>
      </c>
      <c r="L262">
        <v>47.916777000000003</v>
      </c>
      <c r="M262">
        <v>1.5</v>
      </c>
      <c r="N262">
        <v>0</v>
      </c>
      <c r="O262">
        <v>25</v>
      </c>
      <c r="P262">
        <v>22.198429999999998</v>
      </c>
    </row>
    <row r="263" spans="1:16" x14ac:dyDescent="0.25">
      <c r="A263">
        <v>2511842.192545</v>
      </c>
      <c r="B263">
        <v>1.5555399999999999</v>
      </c>
      <c r="C263">
        <v>25.232748000000001</v>
      </c>
      <c r="D263">
        <v>56.898279000000002</v>
      </c>
      <c r="E263">
        <v>24.35577</v>
      </c>
      <c r="F263">
        <v>59.027354000000003</v>
      </c>
      <c r="G263">
        <v>80.856863000000004</v>
      </c>
      <c r="H263">
        <v>12.645923</v>
      </c>
      <c r="I263">
        <v>21.225145000000001</v>
      </c>
      <c r="J263">
        <v>85.777635000000004</v>
      </c>
      <c r="K263">
        <v>25</v>
      </c>
      <c r="L263">
        <v>47.148252999999997</v>
      </c>
      <c r="M263">
        <v>1.5</v>
      </c>
      <c r="N263">
        <v>39.269122000000003</v>
      </c>
      <c r="O263">
        <v>25</v>
      </c>
      <c r="P263">
        <v>21.358785000000001</v>
      </c>
    </row>
    <row r="264" spans="1:16" x14ac:dyDescent="0.25">
      <c r="A264">
        <v>2511850.3299250002</v>
      </c>
      <c r="B264">
        <v>1.5239990000000001</v>
      </c>
      <c r="C264">
        <v>24.732897000000001</v>
      </c>
      <c r="D264">
        <v>55.026454999999999</v>
      </c>
      <c r="E264">
        <v>24.620065</v>
      </c>
      <c r="F264">
        <v>59.412824999999998</v>
      </c>
      <c r="G264">
        <v>80.552096000000006</v>
      </c>
      <c r="H264">
        <v>12.67422</v>
      </c>
      <c r="I264">
        <v>21.231573000000001</v>
      </c>
      <c r="J264">
        <v>85.783911000000003</v>
      </c>
      <c r="K264">
        <v>25</v>
      </c>
      <c r="L264">
        <v>48.002180000000003</v>
      </c>
      <c r="M264">
        <v>1.5</v>
      </c>
      <c r="N264">
        <v>99.859039999999993</v>
      </c>
      <c r="O264">
        <v>25</v>
      </c>
      <c r="P264">
        <v>22.208402</v>
      </c>
    </row>
    <row r="265" spans="1:16" x14ac:dyDescent="0.25">
      <c r="A265">
        <v>2511852.5461690002</v>
      </c>
      <c r="B265">
        <v>1.4426049999999999</v>
      </c>
      <c r="C265">
        <v>25.412137000000001</v>
      </c>
      <c r="D265">
        <v>56.809144000000003</v>
      </c>
      <c r="E265">
        <v>25.462119000000001</v>
      </c>
      <c r="F265">
        <v>59.300382999999997</v>
      </c>
      <c r="G265">
        <v>80.710745000000003</v>
      </c>
      <c r="H265">
        <v>12.6934</v>
      </c>
      <c r="I265">
        <v>21.279102999999999</v>
      </c>
      <c r="J265">
        <v>85.781326000000007</v>
      </c>
      <c r="K265">
        <v>25</v>
      </c>
      <c r="L265">
        <v>47.512183999999998</v>
      </c>
      <c r="M265">
        <v>1.5</v>
      </c>
      <c r="N265">
        <v>85.668935000000005</v>
      </c>
      <c r="O265">
        <v>25</v>
      </c>
      <c r="P265">
        <v>21.782643</v>
      </c>
    </row>
    <row r="266" spans="1:16" x14ac:dyDescent="0.25">
      <c r="A266">
        <v>2511855.996483</v>
      </c>
      <c r="B266">
        <v>1.439371</v>
      </c>
      <c r="C266">
        <v>25.440507</v>
      </c>
      <c r="D266">
        <v>56.726157000000001</v>
      </c>
      <c r="E266">
        <v>26.36871</v>
      </c>
      <c r="F266">
        <v>59.335583999999997</v>
      </c>
      <c r="G266">
        <v>80.961601999999999</v>
      </c>
      <c r="H266">
        <v>12.693054</v>
      </c>
      <c r="I266">
        <v>21.335014000000001</v>
      </c>
      <c r="J266">
        <v>85.770661000000004</v>
      </c>
      <c r="K266">
        <v>25</v>
      </c>
      <c r="L266">
        <v>46.952098999999997</v>
      </c>
      <c r="M266">
        <v>1.5</v>
      </c>
      <c r="N266">
        <v>47.983058</v>
      </c>
      <c r="O266">
        <v>25</v>
      </c>
      <c r="P266">
        <v>21.715833</v>
      </c>
    </row>
    <row r="267" spans="1:16" x14ac:dyDescent="0.25">
      <c r="A267">
        <v>2511858.707004</v>
      </c>
      <c r="B267">
        <v>1.408334</v>
      </c>
      <c r="C267">
        <v>24.679821</v>
      </c>
      <c r="D267">
        <v>56.643169999999998</v>
      </c>
      <c r="E267">
        <v>26.042952</v>
      </c>
      <c r="F267">
        <v>59.517169000000003</v>
      </c>
      <c r="G267">
        <v>81.320824999999999</v>
      </c>
      <c r="H267">
        <v>12.702197999999999</v>
      </c>
      <c r="I267">
        <v>21.166163000000001</v>
      </c>
      <c r="J267">
        <v>85.774371000000002</v>
      </c>
      <c r="K267">
        <v>25</v>
      </c>
      <c r="L267">
        <v>47.382840000000002</v>
      </c>
      <c r="M267">
        <v>1.5</v>
      </c>
      <c r="N267">
        <v>0</v>
      </c>
      <c r="O267">
        <v>25</v>
      </c>
      <c r="P267">
        <v>21.473915000000002</v>
      </c>
    </row>
    <row r="268" spans="1:16" x14ac:dyDescent="0.25">
      <c r="A268">
        <v>2511873.0410000002</v>
      </c>
      <c r="B268">
        <v>1.566292</v>
      </c>
      <c r="C268">
        <v>24.645844</v>
      </c>
      <c r="D268">
        <v>57.094988999999998</v>
      </c>
      <c r="E268">
        <v>24.033085</v>
      </c>
      <c r="F268">
        <v>59.552546999999997</v>
      </c>
      <c r="G268">
        <v>81.363741000000005</v>
      </c>
      <c r="H268">
        <v>12.775959</v>
      </c>
      <c r="I268">
        <v>21.236416999999999</v>
      </c>
      <c r="J268">
        <v>85.775766000000004</v>
      </c>
      <c r="K268">
        <v>25</v>
      </c>
      <c r="L268">
        <v>47.654829999999997</v>
      </c>
      <c r="M268">
        <v>1.5</v>
      </c>
      <c r="N268">
        <v>84.031835999999998</v>
      </c>
      <c r="O268">
        <v>25</v>
      </c>
      <c r="P268">
        <v>22.457861999999999</v>
      </c>
    </row>
    <row r="269" spans="1:16" x14ac:dyDescent="0.25">
      <c r="A269">
        <v>2511877.1518680002</v>
      </c>
      <c r="B269">
        <v>1.5415540000000001</v>
      </c>
      <c r="C269">
        <v>25.010435000000001</v>
      </c>
      <c r="D269">
        <v>55.287711000000002</v>
      </c>
      <c r="E269">
        <v>25.010359999999999</v>
      </c>
      <c r="F269">
        <v>59.347079000000001</v>
      </c>
      <c r="G269">
        <v>80.894566999999995</v>
      </c>
      <c r="H269">
        <v>12.725796000000001</v>
      </c>
      <c r="I269">
        <v>21.294048</v>
      </c>
      <c r="J269">
        <v>85.777811999999997</v>
      </c>
      <c r="K269">
        <v>25</v>
      </c>
      <c r="L269">
        <v>47.757663000000001</v>
      </c>
      <c r="M269">
        <v>1.5</v>
      </c>
      <c r="N269">
        <v>97.896950000000004</v>
      </c>
      <c r="O269">
        <v>25</v>
      </c>
      <c r="P269">
        <v>21.989301000000001</v>
      </c>
    </row>
    <row r="270" spans="1:16" x14ac:dyDescent="0.25">
      <c r="A270">
        <v>2511881.6424529999</v>
      </c>
      <c r="B270">
        <v>1.4571369999999999</v>
      </c>
      <c r="C270">
        <v>25.251567999999999</v>
      </c>
      <c r="D270">
        <v>57.242522000000001</v>
      </c>
      <c r="E270">
        <v>24.392648999999999</v>
      </c>
      <c r="F270">
        <v>59.454662999999996</v>
      </c>
      <c r="G270">
        <v>81.039061000000004</v>
      </c>
      <c r="H270">
        <v>12.722295000000001</v>
      </c>
      <c r="I270">
        <v>21.219013</v>
      </c>
      <c r="J270">
        <v>85.768698999999998</v>
      </c>
      <c r="K270">
        <v>25</v>
      </c>
      <c r="L270">
        <v>47.321579</v>
      </c>
      <c r="M270">
        <v>1.5</v>
      </c>
      <c r="N270">
        <v>87.600825</v>
      </c>
      <c r="O270">
        <v>25</v>
      </c>
      <c r="P270">
        <v>21.556113</v>
      </c>
    </row>
    <row r="271" spans="1:16" x14ac:dyDescent="0.25">
      <c r="A271">
        <v>2511886.886992</v>
      </c>
      <c r="B271">
        <v>1.3750290000000001</v>
      </c>
      <c r="C271">
        <v>24.666415000000001</v>
      </c>
      <c r="D271">
        <v>57.088842</v>
      </c>
      <c r="E271">
        <v>25.637291000000001</v>
      </c>
      <c r="F271">
        <v>59.786366999999998</v>
      </c>
      <c r="G271">
        <v>80.810374999999993</v>
      </c>
      <c r="H271">
        <v>12.634715</v>
      </c>
      <c r="I271">
        <v>21.303438</v>
      </c>
      <c r="J271">
        <v>85.768782999999999</v>
      </c>
      <c r="K271">
        <v>25</v>
      </c>
      <c r="L271">
        <v>47.970542000000002</v>
      </c>
      <c r="M271">
        <v>1.5</v>
      </c>
      <c r="N271">
        <v>7.558389</v>
      </c>
      <c r="O271">
        <v>25</v>
      </c>
      <c r="P271">
        <v>21.701136000000002</v>
      </c>
    </row>
    <row r="272" spans="1:16" x14ac:dyDescent="0.25">
      <c r="A272">
        <v>2511887.4979269998</v>
      </c>
      <c r="B272">
        <v>1.3977930000000001</v>
      </c>
      <c r="C272">
        <v>24.65635</v>
      </c>
      <c r="D272">
        <v>55.530524999999997</v>
      </c>
      <c r="E272">
        <v>26.23349</v>
      </c>
      <c r="F272">
        <v>59.489502000000002</v>
      </c>
      <c r="G272">
        <v>80.788723000000005</v>
      </c>
      <c r="H272">
        <v>12.735711</v>
      </c>
      <c r="I272">
        <v>21.317641999999999</v>
      </c>
      <c r="J272">
        <v>85.773971000000003</v>
      </c>
      <c r="K272">
        <v>25</v>
      </c>
      <c r="L272">
        <v>48.049321999999997</v>
      </c>
      <c r="M272">
        <v>1.5</v>
      </c>
      <c r="N272">
        <v>0.30761100000000002</v>
      </c>
      <c r="O272">
        <v>25</v>
      </c>
      <c r="P272">
        <v>21.411550999999999</v>
      </c>
    </row>
    <row r="273" spans="1:16" x14ac:dyDescent="0.25">
      <c r="A273">
        <v>2511890.1529279999</v>
      </c>
      <c r="B273">
        <v>1.471794</v>
      </c>
      <c r="C273">
        <v>25.301348000000001</v>
      </c>
      <c r="D273">
        <v>56.071480000000001</v>
      </c>
      <c r="E273">
        <v>25.990708000000001</v>
      </c>
      <c r="F273">
        <v>59.399158999999997</v>
      </c>
      <c r="G273">
        <v>80.828671</v>
      </c>
      <c r="H273">
        <v>12.648505</v>
      </c>
      <c r="I273">
        <v>21.265063000000001</v>
      </c>
      <c r="J273">
        <v>85.772864999999996</v>
      </c>
      <c r="K273">
        <v>25</v>
      </c>
      <c r="L273">
        <v>47.581972</v>
      </c>
      <c r="M273">
        <v>1.5</v>
      </c>
      <c r="N273">
        <v>9.4895999999999994E-2</v>
      </c>
      <c r="O273">
        <v>25</v>
      </c>
      <c r="P273">
        <v>21.63982</v>
      </c>
    </row>
    <row r="274" spans="1:16" x14ac:dyDescent="0.25">
      <c r="A274">
        <v>2511910.0260239998</v>
      </c>
      <c r="B274">
        <v>1.5326930000000001</v>
      </c>
      <c r="C274">
        <v>24.783458</v>
      </c>
      <c r="D274">
        <v>56.406502000000003</v>
      </c>
      <c r="E274">
        <v>24.561674</v>
      </c>
      <c r="F274">
        <v>58.942368999999999</v>
      </c>
      <c r="G274">
        <v>81.047984</v>
      </c>
      <c r="H274">
        <v>12.617372</v>
      </c>
      <c r="I274">
        <v>21.306667000000001</v>
      </c>
      <c r="J274">
        <v>85.777951000000002</v>
      </c>
      <c r="K274">
        <v>25</v>
      </c>
      <c r="L274">
        <v>47.499236000000003</v>
      </c>
      <c r="M274">
        <v>1.5</v>
      </c>
      <c r="N274">
        <v>98.365031999999999</v>
      </c>
      <c r="O274">
        <v>25</v>
      </c>
      <c r="P274">
        <v>21.615576000000001</v>
      </c>
    </row>
    <row r="275" spans="1:16" x14ac:dyDescent="0.25">
      <c r="A275">
        <v>2511924.757913</v>
      </c>
      <c r="B275">
        <v>1.463983</v>
      </c>
      <c r="C275">
        <v>24.429372999999998</v>
      </c>
      <c r="D275">
        <v>56.984340000000003</v>
      </c>
      <c r="E275">
        <v>23.950109000000001</v>
      </c>
      <c r="F275">
        <v>59.134940999999998</v>
      </c>
      <c r="G275">
        <v>80.837531999999996</v>
      </c>
      <c r="H275">
        <v>12.675112</v>
      </c>
      <c r="I275">
        <v>21.377223000000001</v>
      </c>
      <c r="J275">
        <v>85.765798000000004</v>
      </c>
      <c r="K275">
        <v>25</v>
      </c>
      <c r="L275">
        <v>47.906666999999999</v>
      </c>
      <c r="M275">
        <v>1.5</v>
      </c>
      <c r="N275">
        <v>1.8075730000000001</v>
      </c>
      <c r="O275">
        <v>25</v>
      </c>
      <c r="P275">
        <v>22.031955</v>
      </c>
    </row>
    <row r="276" spans="1:16" x14ac:dyDescent="0.25">
      <c r="A276">
        <v>2511929.0524289999</v>
      </c>
      <c r="B276">
        <v>1.5421</v>
      </c>
      <c r="C276">
        <v>25.569365999999999</v>
      </c>
      <c r="D276">
        <v>57.479190000000003</v>
      </c>
      <c r="E276">
        <v>24.272794000000001</v>
      </c>
      <c r="F276">
        <v>59.114458999999997</v>
      </c>
      <c r="G276">
        <v>80.090337000000005</v>
      </c>
      <c r="H276">
        <v>12.792502000000001</v>
      </c>
      <c r="I276">
        <v>21.362176000000002</v>
      </c>
      <c r="J276">
        <v>85.772306999999998</v>
      </c>
      <c r="K276">
        <v>25</v>
      </c>
      <c r="L276">
        <v>47.119377</v>
      </c>
      <c r="M276">
        <v>1.5</v>
      </c>
      <c r="N276">
        <v>15.76112</v>
      </c>
      <c r="O276">
        <v>25</v>
      </c>
      <c r="P276">
        <v>22.235503000000001</v>
      </c>
    </row>
    <row r="277" spans="1:16" x14ac:dyDescent="0.25">
      <c r="A277">
        <v>2511939.1259260001</v>
      </c>
      <c r="B277">
        <v>1.5298369999999999</v>
      </c>
      <c r="C277">
        <v>25.251052999999999</v>
      </c>
      <c r="D277">
        <v>55.220092000000001</v>
      </c>
      <c r="E277">
        <v>26.132073999999999</v>
      </c>
      <c r="F277">
        <v>59.103503000000003</v>
      </c>
      <c r="G277">
        <v>80.235921000000005</v>
      </c>
      <c r="H277">
        <v>12.53965</v>
      </c>
      <c r="I277">
        <v>21.317374999999998</v>
      </c>
      <c r="J277">
        <v>85.776482000000001</v>
      </c>
      <c r="K277">
        <v>25</v>
      </c>
      <c r="L277">
        <v>47.617404999999998</v>
      </c>
      <c r="M277">
        <v>1.5</v>
      </c>
      <c r="N277">
        <v>100</v>
      </c>
      <c r="O277">
        <v>25</v>
      </c>
      <c r="P277">
        <v>21.434028000000001</v>
      </c>
    </row>
    <row r="278" spans="1:16" x14ac:dyDescent="0.25">
      <c r="A278">
        <v>2511939.6589939999</v>
      </c>
      <c r="B278">
        <v>1.517069</v>
      </c>
      <c r="C278">
        <v>25.251788999999999</v>
      </c>
      <c r="D278">
        <v>57.479190000000003</v>
      </c>
      <c r="E278">
        <v>25.019579</v>
      </c>
      <c r="F278">
        <v>59.030386999999997</v>
      </c>
      <c r="G278">
        <v>80.413901999999993</v>
      </c>
      <c r="H278">
        <v>12.773868999999999</v>
      </c>
      <c r="I278">
        <v>21.328348999999999</v>
      </c>
      <c r="J278">
        <v>85.777057999999997</v>
      </c>
      <c r="K278">
        <v>25</v>
      </c>
      <c r="L278">
        <v>47.572789</v>
      </c>
      <c r="M278">
        <v>1.5</v>
      </c>
      <c r="N278">
        <v>98.478948000000003</v>
      </c>
      <c r="O278">
        <v>25</v>
      </c>
      <c r="P278">
        <v>22.025507000000001</v>
      </c>
    </row>
    <row r="279" spans="1:16" x14ac:dyDescent="0.25">
      <c r="A279">
        <v>2511940.178024</v>
      </c>
      <c r="B279">
        <v>1.501236</v>
      </c>
      <c r="C279">
        <v>25.583138999999999</v>
      </c>
      <c r="D279">
        <v>57.024296999999997</v>
      </c>
      <c r="E279">
        <v>25.240849000000001</v>
      </c>
      <c r="F279">
        <v>59.102066000000001</v>
      </c>
      <c r="G279">
        <v>80.229639000000006</v>
      </c>
      <c r="H279">
        <v>12.641743</v>
      </c>
      <c r="I279">
        <v>21.376853000000001</v>
      </c>
      <c r="J279">
        <v>85.770353999999998</v>
      </c>
      <c r="K279">
        <v>25</v>
      </c>
      <c r="L279">
        <v>47.252961999999997</v>
      </c>
      <c r="M279">
        <v>1.5</v>
      </c>
      <c r="N279">
        <v>97.894498999999996</v>
      </c>
      <c r="O279">
        <v>25</v>
      </c>
      <c r="P279">
        <v>21.920911</v>
      </c>
    </row>
    <row r="280" spans="1:16" x14ac:dyDescent="0.25">
      <c r="A280">
        <v>2511943.2929989998</v>
      </c>
      <c r="B280">
        <v>1.459951</v>
      </c>
      <c r="C280">
        <v>25.462712</v>
      </c>
      <c r="D280">
        <v>57.282479000000002</v>
      </c>
      <c r="E280">
        <v>25.031872</v>
      </c>
      <c r="F280">
        <v>59.445493999999997</v>
      </c>
      <c r="G280">
        <v>81.132281000000006</v>
      </c>
      <c r="H280">
        <v>12.693746000000001</v>
      </c>
      <c r="I280">
        <v>21.420407999999998</v>
      </c>
      <c r="J280">
        <v>85.782906999999994</v>
      </c>
      <c r="K280">
        <v>25</v>
      </c>
      <c r="L280">
        <v>46.700074000000001</v>
      </c>
      <c r="M280">
        <v>1.5</v>
      </c>
      <c r="N280">
        <v>87.143953999999994</v>
      </c>
      <c r="O280">
        <v>25</v>
      </c>
      <c r="P280">
        <v>22.337788</v>
      </c>
    </row>
    <row r="281" spans="1:16" x14ac:dyDescent="0.25">
      <c r="A281">
        <v>2511944.5809960002</v>
      </c>
      <c r="B281">
        <v>1.4567589999999999</v>
      </c>
      <c r="C281">
        <v>25.113541999999999</v>
      </c>
      <c r="D281">
        <v>55.662689999999998</v>
      </c>
      <c r="E281">
        <v>24.128354000000002</v>
      </c>
      <c r="F281">
        <v>59.456270000000004</v>
      </c>
      <c r="G281">
        <v>81.456055000000006</v>
      </c>
      <c r="H281">
        <v>12.740702000000001</v>
      </c>
      <c r="I281">
        <v>21.458171</v>
      </c>
      <c r="J281">
        <v>85.777282</v>
      </c>
      <c r="K281">
        <v>25</v>
      </c>
      <c r="L281">
        <v>46.832791</v>
      </c>
      <c r="M281">
        <v>1.5</v>
      </c>
      <c r="N281">
        <v>69.968242000000004</v>
      </c>
      <c r="O281">
        <v>25</v>
      </c>
      <c r="P281">
        <v>22.483632</v>
      </c>
    </row>
    <row r="282" spans="1:16" x14ac:dyDescent="0.25">
      <c r="A282">
        <v>2511948.115925</v>
      </c>
      <c r="B282">
        <v>1.4194640000000001</v>
      </c>
      <c r="C282">
        <v>24.376282</v>
      </c>
      <c r="D282">
        <v>56.944383000000002</v>
      </c>
      <c r="E282">
        <v>24.411087999999999</v>
      </c>
      <c r="F282">
        <v>59.130267000000003</v>
      </c>
      <c r="G282">
        <v>80.940479999999994</v>
      </c>
      <c r="H282">
        <v>12.612474000000001</v>
      </c>
      <c r="I282">
        <v>21.357835999999999</v>
      </c>
      <c r="J282">
        <v>85.780359000000004</v>
      </c>
      <c r="K282">
        <v>25</v>
      </c>
      <c r="L282">
        <v>47.843012000000002</v>
      </c>
      <c r="M282">
        <v>1.5</v>
      </c>
      <c r="N282">
        <v>14.546267</v>
      </c>
      <c r="O282">
        <v>25</v>
      </c>
      <c r="P282">
        <v>22.342502</v>
      </c>
    </row>
    <row r="283" spans="1:16" x14ac:dyDescent="0.25">
      <c r="A283">
        <v>2511969.5089250002</v>
      </c>
      <c r="B283">
        <v>1.519547</v>
      </c>
      <c r="C283">
        <v>25.285736</v>
      </c>
      <c r="D283">
        <v>57.091915999999998</v>
      </c>
      <c r="E283">
        <v>25.480557999999998</v>
      </c>
      <c r="F283">
        <v>58.849122999999999</v>
      </c>
      <c r="G283">
        <v>80.265583000000007</v>
      </c>
      <c r="H283">
        <v>12.648225999999999</v>
      </c>
      <c r="I283">
        <v>21.347573000000001</v>
      </c>
      <c r="J283">
        <v>85.779420000000002</v>
      </c>
      <c r="K283">
        <v>25</v>
      </c>
      <c r="L283">
        <v>47.179637999999997</v>
      </c>
      <c r="M283">
        <v>1.5</v>
      </c>
      <c r="N283">
        <v>98.109567999999996</v>
      </c>
      <c r="O283">
        <v>25</v>
      </c>
      <c r="P283">
        <v>21.777560000000001</v>
      </c>
    </row>
    <row r="284" spans="1:16" x14ac:dyDescent="0.25">
      <c r="A284">
        <v>2511977.6570029999</v>
      </c>
      <c r="B284">
        <v>1.455373</v>
      </c>
      <c r="C284">
        <v>24.680143999999999</v>
      </c>
      <c r="D284">
        <v>55.484420999999998</v>
      </c>
      <c r="E284">
        <v>25.790949999999999</v>
      </c>
      <c r="F284">
        <v>59.224744000000001</v>
      </c>
      <c r="G284">
        <v>80.380505999999997</v>
      </c>
      <c r="H284">
        <v>12.685668</v>
      </c>
      <c r="I284">
        <v>21.533664000000002</v>
      </c>
      <c r="J284">
        <v>85.774557000000001</v>
      </c>
      <c r="K284">
        <v>25</v>
      </c>
      <c r="L284">
        <v>47.910201999999998</v>
      </c>
      <c r="M284">
        <v>1.5</v>
      </c>
      <c r="N284">
        <v>65.147277000000003</v>
      </c>
      <c r="O284">
        <v>25</v>
      </c>
      <c r="P284">
        <v>22.406548999999998</v>
      </c>
    </row>
    <row r="285" spans="1:16" x14ac:dyDescent="0.25">
      <c r="A285">
        <v>2511982.1348819998</v>
      </c>
      <c r="B285">
        <v>1.411484</v>
      </c>
      <c r="C285">
        <v>25.569306999999998</v>
      </c>
      <c r="D285">
        <v>55.770265999999999</v>
      </c>
      <c r="E285">
        <v>23.986986999999999</v>
      </c>
      <c r="F285">
        <v>59.634968000000001</v>
      </c>
      <c r="G285">
        <v>80.724137999999996</v>
      </c>
      <c r="H285">
        <v>12.68845</v>
      </c>
      <c r="I285">
        <v>21.375209000000002</v>
      </c>
      <c r="J285">
        <v>85.767229999999998</v>
      </c>
      <c r="K285">
        <v>25</v>
      </c>
      <c r="L285">
        <v>46.908976000000003</v>
      </c>
      <c r="M285">
        <v>1.5</v>
      </c>
      <c r="N285">
        <v>1.5473399999999999</v>
      </c>
      <c r="O285">
        <v>25</v>
      </c>
      <c r="P285">
        <v>21.438718999999999</v>
      </c>
    </row>
    <row r="286" spans="1:16" x14ac:dyDescent="0.25">
      <c r="A286">
        <v>2511988.0779269999</v>
      </c>
      <c r="B286">
        <v>1.446931</v>
      </c>
      <c r="C286">
        <v>24.353840999999999</v>
      </c>
      <c r="D286">
        <v>57.042738</v>
      </c>
      <c r="E286">
        <v>24.638504000000001</v>
      </c>
      <c r="F286">
        <v>58.602442000000003</v>
      </c>
      <c r="G286">
        <v>80.658376000000004</v>
      </c>
      <c r="H286">
        <v>12.645937999999999</v>
      </c>
      <c r="I286">
        <v>21.416543000000001</v>
      </c>
      <c r="J286">
        <v>85.777951000000002</v>
      </c>
      <c r="K286">
        <v>25</v>
      </c>
      <c r="L286">
        <v>47.865766999999998</v>
      </c>
      <c r="M286">
        <v>1.5</v>
      </c>
      <c r="N286">
        <v>0</v>
      </c>
      <c r="O286">
        <v>25</v>
      </c>
      <c r="P286">
        <v>22.133346</v>
      </c>
    </row>
    <row r="287" spans="1:16" x14ac:dyDescent="0.25">
      <c r="A287">
        <v>2511990.048922</v>
      </c>
      <c r="B287">
        <v>1.4804040000000001</v>
      </c>
      <c r="C287">
        <v>24.679113999999998</v>
      </c>
      <c r="D287">
        <v>54.814376000000003</v>
      </c>
      <c r="E287">
        <v>24.205183999999999</v>
      </c>
      <c r="F287">
        <v>58.804746999999999</v>
      </c>
      <c r="G287">
        <v>79.960093000000001</v>
      </c>
      <c r="H287">
        <v>12.666808</v>
      </c>
      <c r="I287">
        <v>21.453565000000001</v>
      </c>
      <c r="J287">
        <v>85.778471999999994</v>
      </c>
      <c r="K287">
        <v>25</v>
      </c>
      <c r="L287">
        <v>47.933320000000002</v>
      </c>
      <c r="M287">
        <v>1.5</v>
      </c>
      <c r="N287">
        <v>1.1198399999999999</v>
      </c>
      <c r="O287">
        <v>25</v>
      </c>
      <c r="P287">
        <v>22.371638000000001</v>
      </c>
    </row>
    <row r="288" spans="1:16" x14ac:dyDescent="0.25">
      <c r="A288">
        <v>2511998.136926</v>
      </c>
      <c r="B288">
        <v>1.5485260000000001</v>
      </c>
      <c r="C288">
        <v>24.905518000000001</v>
      </c>
      <c r="D288">
        <v>57.012002000000003</v>
      </c>
      <c r="E288">
        <v>25.425241</v>
      </c>
      <c r="F288">
        <v>58.850917000000003</v>
      </c>
      <c r="G288">
        <v>81.018002999999993</v>
      </c>
      <c r="H288">
        <v>12.674982</v>
      </c>
      <c r="I288">
        <v>21.298431999999998</v>
      </c>
      <c r="J288">
        <v>85.774379999999994</v>
      </c>
      <c r="K288">
        <v>25</v>
      </c>
      <c r="L288">
        <v>47.264814000000001</v>
      </c>
      <c r="M288">
        <v>1.5</v>
      </c>
      <c r="N288">
        <v>64.701607999999993</v>
      </c>
      <c r="O288">
        <v>25</v>
      </c>
      <c r="P288">
        <v>21.742913999999999</v>
      </c>
    </row>
    <row r="289" spans="1:16" x14ac:dyDescent="0.25">
      <c r="A289">
        <v>2512002.2909309999</v>
      </c>
      <c r="B289">
        <v>1.5482739999999999</v>
      </c>
      <c r="C289">
        <v>24.860417000000002</v>
      </c>
      <c r="D289">
        <v>54.977277000000001</v>
      </c>
      <c r="E289">
        <v>25.849340999999999</v>
      </c>
      <c r="F289">
        <v>58.569920000000003</v>
      </c>
      <c r="G289">
        <v>80.167625999999998</v>
      </c>
      <c r="H289">
        <v>12.667355000000001</v>
      </c>
      <c r="I289">
        <v>21.391974000000001</v>
      </c>
      <c r="J289">
        <v>85.778620000000004</v>
      </c>
      <c r="K289">
        <v>25</v>
      </c>
      <c r="L289">
        <v>47.817852000000002</v>
      </c>
      <c r="M289">
        <v>1.5</v>
      </c>
      <c r="N289">
        <v>99.916166000000004</v>
      </c>
      <c r="O289">
        <v>25</v>
      </c>
      <c r="P289">
        <v>21.546878</v>
      </c>
    </row>
    <row r="290" spans="1:16" x14ac:dyDescent="0.25">
      <c r="A290">
        <v>2512009.8459089999</v>
      </c>
      <c r="B290">
        <v>1.453819</v>
      </c>
      <c r="C290">
        <v>24.886786000000001</v>
      </c>
      <c r="D290">
        <v>54.725240999999997</v>
      </c>
      <c r="E290">
        <v>25.004213</v>
      </c>
      <c r="F290">
        <v>59.271801000000004</v>
      </c>
      <c r="G290">
        <v>80.895652999999996</v>
      </c>
      <c r="H290">
        <v>12.669790000000001</v>
      </c>
      <c r="I290">
        <v>21.376660999999999</v>
      </c>
      <c r="J290">
        <v>85.770679999999999</v>
      </c>
      <c r="K290">
        <v>25</v>
      </c>
      <c r="L290">
        <v>47.135010000000001</v>
      </c>
      <c r="M290">
        <v>1.5</v>
      </c>
      <c r="N290">
        <v>71.971864999999994</v>
      </c>
      <c r="O290">
        <v>25</v>
      </c>
      <c r="P290">
        <v>22.124406</v>
      </c>
    </row>
    <row r="291" spans="1:16" x14ac:dyDescent="0.25">
      <c r="A291">
        <v>2512014.8209270001</v>
      </c>
      <c r="B291">
        <v>1.40615</v>
      </c>
      <c r="C291">
        <v>24.935580000000002</v>
      </c>
      <c r="D291">
        <v>56.421869999999998</v>
      </c>
      <c r="E291">
        <v>25.953828999999999</v>
      </c>
      <c r="F291">
        <v>59.407229999999998</v>
      </c>
      <c r="G291">
        <v>80.553835000000007</v>
      </c>
      <c r="H291">
        <v>12.638658</v>
      </c>
      <c r="I291">
        <v>21.445259</v>
      </c>
      <c r="J291">
        <v>85.765556000000004</v>
      </c>
      <c r="K291">
        <v>25</v>
      </c>
      <c r="L291">
        <v>47.787920999999997</v>
      </c>
      <c r="M291">
        <v>1.5</v>
      </c>
      <c r="N291">
        <v>0</v>
      </c>
      <c r="O291">
        <v>25</v>
      </c>
      <c r="P291">
        <v>21.490058000000001</v>
      </c>
    </row>
    <row r="292" spans="1:16" x14ac:dyDescent="0.25">
      <c r="A292">
        <v>2512023.1401069998</v>
      </c>
      <c r="B292">
        <v>1.5024120000000001</v>
      </c>
      <c r="C292">
        <v>24.402356000000001</v>
      </c>
      <c r="D292">
        <v>56.498710000000003</v>
      </c>
      <c r="E292">
        <v>24.94275</v>
      </c>
      <c r="F292">
        <v>58.920437</v>
      </c>
      <c r="G292">
        <v>80.999319</v>
      </c>
      <c r="H292">
        <v>12.793143000000001</v>
      </c>
      <c r="I292">
        <v>21.483761000000001</v>
      </c>
      <c r="J292">
        <v>85.772800000000004</v>
      </c>
      <c r="K292">
        <v>25</v>
      </c>
      <c r="L292">
        <v>47.626156999999999</v>
      </c>
      <c r="M292">
        <v>1.5</v>
      </c>
      <c r="N292">
        <v>5.4366089999999998</v>
      </c>
      <c r="O292">
        <v>25</v>
      </c>
      <c r="P292">
        <v>21.555766999999999</v>
      </c>
    </row>
    <row r="293" spans="1:16" x14ac:dyDescent="0.25">
      <c r="A293">
        <v>2512023.6379180001</v>
      </c>
      <c r="B293">
        <v>1.5409660000000001</v>
      </c>
      <c r="C293">
        <v>24.152011999999999</v>
      </c>
      <c r="D293">
        <v>55.103295000000003</v>
      </c>
      <c r="E293">
        <v>26.620712000000001</v>
      </c>
      <c r="F293">
        <v>59.188094999999997</v>
      </c>
      <c r="G293">
        <v>81.023509000000004</v>
      </c>
      <c r="H293">
        <v>12.633267</v>
      </c>
      <c r="I293">
        <v>21.474506000000002</v>
      </c>
      <c r="J293">
        <v>85.773208999999994</v>
      </c>
      <c r="K293">
        <v>25</v>
      </c>
      <c r="L293">
        <v>47.939442</v>
      </c>
      <c r="M293">
        <v>1.5</v>
      </c>
      <c r="N293">
        <v>10.914421000000001</v>
      </c>
      <c r="O293">
        <v>25</v>
      </c>
      <c r="P293">
        <v>21.120511</v>
      </c>
    </row>
    <row r="294" spans="1:16" x14ac:dyDescent="0.25">
      <c r="A294">
        <v>2512031.058925</v>
      </c>
      <c r="B294">
        <v>1.5507519999999999</v>
      </c>
      <c r="C294">
        <v>25.465669999999999</v>
      </c>
      <c r="D294">
        <v>54.602297</v>
      </c>
      <c r="E294">
        <v>26.006074000000002</v>
      </c>
      <c r="F294">
        <v>58.778874000000002</v>
      </c>
      <c r="G294">
        <v>80.197676999999999</v>
      </c>
      <c r="H294">
        <v>12.757541</v>
      </c>
      <c r="I294">
        <v>21.421061000000002</v>
      </c>
      <c r="J294">
        <v>85.768828999999997</v>
      </c>
      <c r="K294">
        <v>25</v>
      </c>
      <c r="L294">
        <v>47.180846000000003</v>
      </c>
      <c r="M294">
        <v>1.5</v>
      </c>
      <c r="N294">
        <v>95.850976000000003</v>
      </c>
      <c r="O294">
        <v>25</v>
      </c>
      <c r="P294">
        <v>21.424175999999999</v>
      </c>
    </row>
    <row r="295" spans="1:16" x14ac:dyDescent="0.25">
      <c r="A295">
        <v>2512038.7669299999</v>
      </c>
      <c r="B295">
        <v>1.4567589999999999</v>
      </c>
      <c r="C295">
        <v>24.506288000000001</v>
      </c>
      <c r="D295">
        <v>56.962823999999998</v>
      </c>
      <c r="E295">
        <v>24.592406</v>
      </c>
      <c r="F295">
        <v>59.935034999999999</v>
      </c>
      <c r="G295">
        <v>80.797523999999996</v>
      </c>
      <c r="H295">
        <v>12.663653</v>
      </c>
      <c r="I295">
        <v>21.419447000000002</v>
      </c>
      <c r="J295">
        <v>85.776927999999998</v>
      </c>
      <c r="K295">
        <v>25</v>
      </c>
      <c r="L295">
        <v>48.014633000000003</v>
      </c>
      <c r="M295">
        <v>1.5</v>
      </c>
      <c r="N295">
        <v>54.422435</v>
      </c>
      <c r="O295">
        <v>25</v>
      </c>
      <c r="P295">
        <v>22.161128000000001</v>
      </c>
    </row>
    <row r="296" spans="1:16" x14ac:dyDescent="0.25">
      <c r="A296">
        <v>2512061.573384</v>
      </c>
      <c r="B296">
        <v>1.499304</v>
      </c>
      <c r="C296">
        <v>24.299426</v>
      </c>
      <c r="D296">
        <v>56.197496999999998</v>
      </c>
      <c r="E296">
        <v>26.119782000000001</v>
      </c>
      <c r="F296">
        <v>59.184137999999997</v>
      </c>
      <c r="G296">
        <v>81.079736999999994</v>
      </c>
      <c r="H296">
        <v>12.756050999999999</v>
      </c>
      <c r="I296">
        <v>21.117933000000001</v>
      </c>
      <c r="J296">
        <v>85.772594999999995</v>
      </c>
      <c r="K296">
        <v>25</v>
      </c>
      <c r="L296">
        <v>47.849666999999997</v>
      </c>
      <c r="M296">
        <v>1.5</v>
      </c>
      <c r="N296">
        <v>97.158237999999997</v>
      </c>
      <c r="O296">
        <v>25</v>
      </c>
      <c r="P296">
        <v>22.4542</v>
      </c>
    </row>
    <row r="297" spans="1:16" x14ac:dyDescent="0.25">
      <c r="A297">
        <v>2512062.3079530001</v>
      </c>
      <c r="B297">
        <v>1.482882</v>
      </c>
      <c r="C297">
        <v>24.306518000000001</v>
      </c>
      <c r="D297">
        <v>57.073473999999997</v>
      </c>
      <c r="E297">
        <v>25.738706000000001</v>
      </c>
      <c r="F297">
        <v>59.091270999999999</v>
      </c>
      <c r="G297">
        <v>80.610163999999997</v>
      </c>
      <c r="H297">
        <v>12.659528</v>
      </c>
      <c r="I297">
        <v>21.108675000000002</v>
      </c>
      <c r="J297">
        <v>85.771023999999997</v>
      </c>
      <c r="K297">
        <v>25</v>
      </c>
      <c r="L297">
        <v>48.026383000000003</v>
      </c>
      <c r="M297">
        <v>1.5</v>
      </c>
      <c r="N297">
        <v>95.777212000000006</v>
      </c>
      <c r="O297">
        <v>25</v>
      </c>
      <c r="P297">
        <v>21.529672000000001</v>
      </c>
    </row>
    <row r="298" spans="1:16" x14ac:dyDescent="0.25">
      <c r="A298">
        <v>2512072.1249239999</v>
      </c>
      <c r="B298">
        <v>1.4212279999999999</v>
      </c>
      <c r="C298">
        <v>24.571490000000001</v>
      </c>
      <c r="D298">
        <v>55.911651999999997</v>
      </c>
      <c r="E298">
        <v>26.359490999999998</v>
      </c>
      <c r="F298">
        <v>59.680929999999996</v>
      </c>
      <c r="G298">
        <v>81.611543999999995</v>
      </c>
      <c r="H298">
        <v>12.616270999999999</v>
      </c>
      <c r="I298">
        <v>21.192633000000001</v>
      </c>
      <c r="J298">
        <v>85.777457999999996</v>
      </c>
      <c r="K298">
        <v>25</v>
      </c>
      <c r="L298">
        <v>47.479365999999999</v>
      </c>
      <c r="M298">
        <v>1.5</v>
      </c>
      <c r="N298">
        <v>0.52346899999999996</v>
      </c>
      <c r="O298">
        <v>25</v>
      </c>
      <c r="P298">
        <v>21.291118999999998</v>
      </c>
    </row>
    <row r="299" spans="1:16" x14ac:dyDescent="0.25">
      <c r="A299">
        <v>2512080.258926</v>
      </c>
      <c r="B299">
        <v>1.541974</v>
      </c>
      <c r="C299">
        <v>25.469201000000002</v>
      </c>
      <c r="D299">
        <v>55.223165000000002</v>
      </c>
      <c r="E299">
        <v>25.538948999999999</v>
      </c>
      <c r="F299">
        <v>59.135458</v>
      </c>
      <c r="G299">
        <v>80.575978000000006</v>
      </c>
      <c r="H299">
        <v>12.698435</v>
      </c>
      <c r="I299">
        <v>21.191417999999999</v>
      </c>
      <c r="J299">
        <v>85.778974000000005</v>
      </c>
      <c r="K299">
        <v>25</v>
      </c>
      <c r="L299">
        <v>47.048555999999998</v>
      </c>
      <c r="M299">
        <v>1.5</v>
      </c>
      <c r="N299">
        <v>11.773600999999999</v>
      </c>
      <c r="O299">
        <v>25</v>
      </c>
      <c r="P299">
        <v>21.607067000000001</v>
      </c>
    </row>
    <row r="300" spans="1:16" x14ac:dyDescent="0.25">
      <c r="A300">
        <v>2512084.0599310002</v>
      </c>
      <c r="B300">
        <v>1.5575140000000001</v>
      </c>
      <c r="C300">
        <v>24.676553999999999</v>
      </c>
      <c r="D300">
        <v>54.749830000000003</v>
      </c>
      <c r="E300">
        <v>25.164019</v>
      </c>
      <c r="F300">
        <v>59.205153000000003</v>
      </c>
      <c r="G300">
        <v>81.181004000000001</v>
      </c>
      <c r="H300">
        <v>12.678483999999999</v>
      </c>
      <c r="I300">
        <v>21.245481999999999</v>
      </c>
      <c r="J300">
        <v>85.777996999999999</v>
      </c>
      <c r="K300">
        <v>25</v>
      </c>
      <c r="L300">
        <v>47.467863999999999</v>
      </c>
      <c r="M300">
        <v>1.5</v>
      </c>
      <c r="N300">
        <v>47.645978999999997</v>
      </c>
      <c r="O300">
        <v>25</v>
      </c>
      <c r="P300">
        <v>21.813735000000001</v>
      </c>
    </row>
    <row r="301" spans="1:16" x14ac:dyDescent="0.25">
      <c r="A301">
        <v>2512092.5309279999</v>
      </c>
      <c r="B301">
        <v>1.4930460000000001</v>
      </c>
      <c r="C301">
        <v>25.542732000000001</v>
      </c>
      <c r="D301">
        <v>56.833733000000002</v>
      </c>
      <c r="E301">
        <v>23.993134000000001</v>
      </c>
      <c r="F301">
        <v>59.855839000000003</v>
      </c>
      <c r="G301">
        <v>81.341785999999999</v>
      </c>
      <c r="H301">
        <v>12.663403000000001</v>
      </c>
      <c r="I301">
        <v>21.337309999999999</v>
      </c>
      <c r="J301">
        <v>85.783120999999994</v>
      </c>
      <c r="K301">
        <v>25</v>
      </c>
      <c r="L301">
        <v>46.764091000000001</v>
      </c>
      <c r="M301">
        <v>1.5</v>
      </c>
      <c r="N301">
        <v>97.410132000000004</v>
      </c>
      <c r="O301">
        <v>25</v>
      </c>
      <c r="P301">
        <v>22.449525000000001</v>
      </c>
    </row>
    <row r="302" spans="1:16" x14ac:dyDescent="0.25">
      <c r="A302">
        <v>2512102.838922</v>
      </c>
      <c r="B302">
        <v>1.41035</v>
      </c>
      <c r="C302">
        <v>25.514434999999999</v>
      </c>
      <c r="D302">
        <v>56.243600999999998</v>
      </c>
      <c r="E302">
        <v>24.521723000000001</v>
      </c>
      <c r="F302">
        <v>59.421407000000002</v>
      </c>
      <c r="G302">
        <v>80.678284000000005</v>
      </c>
      <c r="H302">
        <v>12.637862</v>
      </c>
      <c r="I302">
        <v>21.277829000000001</v>
      </c>
      <c r="J302">
        <v>85.777179000000004</v>
      </c>
      <c r="K302">
        <v>25</v>
      </c>
      <c r="L302">
        <v>47.191429999999997</v>
      </c>
      <c r="M302">
        <v>1.5</v>
      </c>
      <c r="N302">
        <v>0</v>
      </c>
      <c r="O302">
        <v>25</v>
      </c>
      <c r="P302">
        <v>22.078084</v>
      </c>
    </row>
    <row r="303" spans="1:16" x14ac:dyDescent="0.25">
      <c r="A303">
        <v>2512111.1887960001</v>
      </c>
      <c r="B303">
        <v>1.5171110000000001</v>
      </c>
      <c r="C303">
        <v>24.578523000000001</v>
      </c>
      <c r="D303">
        <v>56.175981999999998</v>
      </c>
      <c r="E303">
        <v>24.343477</v>
      </c>
      <c r="F303">
        <v>58.683461000000001</v>
      </c>
      <c r="G303">
        <v>80.036548999999994</v>
      </c>
      <c r="H303">
        <v>12.736969</v>
      </c>
      <c r="I303">
        <v>21.231439999999999</v>
      </c>
      <c r="J303">
        <v>85.773255000000006</v>
      </c>
      <c r="K303">
        <v>25</v>
      </c>
      <c r="L303">
        <v>48.007131999999999</v>
      </c>
      <c r="M303">
        <v>1.5</v>
      </c>
      <c r="N303">
        <v>10.073302</v>
      </c>
      <c r="O303">
        <v>25</v>
      </c>
      <c r="P303">
        <v>22.203353</v>
      </c>
    </row>
    <row r="304" spans="1:16" x14ac:dyDescent="0.25">
      <c r="A304">
        <v>2512125.175357</v>
      </c>
      <c r="B304">
        <v>1.4717100000000001</v>
      </c>
      <c r="C304">
        <v>25.317710999999999</v>
      </c>
      <c r="D304">
        <v>56.554034999999999</v>
      </c>
      <c r="E304">
        <v>24.592406</v>
      </c>
      <c r="F304">
        <v>59.265680000000003</v>
      </c>
      <c r="G304">
        <v>80.513025999999996</v>
      </c>
      <c r="H304">
        <v>12.655179</v>
      </c>
      <c r="I304">
        <v>21.259077999999999</v>
      </c>
      <c r="J304">
        <v>85.780629000000005</v>
      </c>
      <c r="K304">
        <v>25</v>
      </c>
      <c r="L304">
        <v>47.481077999999997</v>
      </c>
      <c r="M304">
        <v>1.5</v>
      </c>
      <c r="N304">
        <v>86.680834000000004</v>
      </c>
      <c r="O304">
        <v>25</v>
      </c>
      <c r="P304">
        <v>22.076791</v>
      </c>
    </row>
    <row r="305" spans="1:16" x14ac:dyDescent="0.25">
      <c r="A305">
        <v>2512133.8696389999</v>
      </c>
      <c r="B305">
        <v>1.439581</v>
      </c>
      <c r="C305">
        <v>24.433375999999999</v>
      </c>
      <c r="D305">
        <v>55.579703000000002</v>
      </c>
      <c r="E305">
        <v>24.583186000000001</v>
      </c>
      <c r="F305">
        <v>58.965876000000002</v>
      </c>
      <c r="G305">
        <v>80.583904000000004</v>
      </c>
      <c r="H305">
        <v>12.593859</v>
      </c>
      <c r="I305">
        <v>21.261804000000001</v>
      </c>
      <c r="J305">
        <v>85.776435000000006</v>
      </c>
      <c r="K305">
        <v>25</v>
      </c>
      <c r="L305">
        <v>47.975206999999997</v>
      </c>
      <c r="M305">
        <v>1.5</v>
      </c>
      <c r="N305">
        <v>0.96108099999999996</v>
      </c>
      <c r="O305">
        <v>25</v>
      </c>
      <c r="P305">
        <v>22.018501000000001</v>
      </c>
    </row>
    <row r="306" spans="1:16" x14ac:dyDescent="0.25">
      <c r="A306">
        <v>2512143.9241220001</v>
      </c>
      <c r="B306">
        <v>1.54945</v>
      </c>
      <c r="C306">
        <v>24.879075</v>
      </c>
      <c r="D306">
        <v>54.301084000000003</v>
      </c>
      <c r="E306">
        <v>25.698754999999998</v>
      </c>
      <c r="F306">
        <v>59.078688999999997</v>
      </c>
      <c r="G306">
        <v>81.041734000000005</v>
      </c>
      <c r="H306">
        <v>12.787850000000001</v>
      </c>
      <c r="I306">
        <v>21.211680999999999</v>
      </c>
      <c r="J306">
        <v>85.772538999999995</v>
      </c>
      <c r="K306">
        <v>25</v>
      </c>
      <c r="L306">
        <v>47.197575999999998</v>
      </c>
      <c r="M306">
        <v>1.5</v>
      </c>
      <c r="N306">
        <v>25.048210999999998</v>
      </c>
      <c r="O306">
        <v>25</v>
      </c>
      <c r="P306">
        <v>22.067308000000001</v>
      </c>
    </row>
    <row r="307" spans="1:16" x14ac:dyDescent="0.25">
      <c r="A307">
        <v>2512153.0391119998</v>
      </c>
      <c r="B307">
        <v>1.4950619999999999</v>
      </c>
      <c r="C307">
        <v>25.264385000000001</v>
      </c>
      <c r="D307">
        <v>56.461827</v>
      </c>
      <c r="E307">
        <v>23.974695000000001</v>
      </c>
      <c r="F307">
        <v>59.162576000000001</v>
      </c>
      <c r="G307">
        <v>80.480737000000005</v>
      </c>
      <c r="H307">
        <v>12.653117</v>
      </c>
      <c r="I307">
        <v>21.172561999999999</v>
      </c>
      <c r="J307">
        <v>85.776212000000001</v>
      </c>
      <c r="K307">
        <v>25</v>
      </c>
      <c r="L307">
        <v>47.399915</v>
      </c>
      <c r="M307">
        <v>1.5</v>
      </c>
      <c r="N307">
        <v>97.049227000000002</v>
      </c>
      <c r="O307">
        <v>25</v>
      </c>
      <c r="P307">
        <v>22.451792999999999</v>
      </c>
    </row>
    <row r="308" spans="1:16" x14ac:dyDescent="0.25">
      <c r="A308">
        <v>2512162.2679260001</v>
      </c>
      <c r="B308">
        <v>1.4188339999999999</v>
      </c>
      <c r="C308">
        <v>24.466159999999999</v>
      </c>
      <c r="D308">
        <v>53.996797000000001</v>
      </c>
      <c r="E308">
        <v>25.151727000000001</v>
      </c>
      <c r="F308">
        <v>59.192394</v>
      </c>
      <c r="G308">
        <v>80.449746000000005</v>
      </c>
      <c r="H308">
        <v>12.668198</v>
      </c>
      <c r="I308">
        <v>21.312161</v>
      </c>
      <c r="J308">
        <v>85.768839</v>
      </c>
      <c r="K308">
        <v>25</v>
      </c>
      <c r="L308">
        <v>47.918528999999999</v>
      </c>
      <c r="M308">
        <v>1.5</v>
      </c>
      <c r="N308">
        <v>22.296657</v>
      </c>
      <c r="O308">
        <v>25</v>
      </c>
      <c r="P308">
        <v>21.885549999999999</v>
      </c>
    </row>
    <row r="309" spans="1:16" x14ac:dyDescent="0.25">
      <c r="A309">
        <v>2512164.1809450001</v>
      </c>
      <c r="B309">
        <v>1.4196740000000001</v>
      </c>
      <c r="C309">
        <v>24.960978000000001</v>
      </c>
      <c r="D309">
        <v>55.794854999999998</v>
      </c>
      <c r="E309">
        <v>25.071823999999999</v>
      </c>
      <c r="F309">
        <v>59.280768000000002</v>
      </c>
      <c r="G309">
        <v>80.799661</v>
      </c>
      <c r="H309">
        <v>12.585088000000001</v>
      </c>
      <c r="I309">
        <v>21.106273999999999</v>
      </c>
      <c r="J309">
        <v>85.773757000000003</v>
      </c>
      <c r="K309">
        <v>25</v>
      </c>
      <c r="L309">
        <v>47.777003999999998</v>
      </c>
      <c r="M309">
        <v>1.5</v>
      </c>
      <c r="N309">
        <v>1.5163880000000001</v>
      </c>
      <c r="O309">
        <v>25</v>
      </c>
      <c r="P309">
        <v>21.870616999999999</v>
      </c>
    </row>
    <row r="310" spans="1:16" x14ac:dyDescent="0.25">
      <c r="A310">
        <v>2512168.8951770002</v>
      </c>
      <c r="B310">
        <v>1.488426</v>
      </c>
      <c r="C310">
        <v>25.562096</v>
      </c>
      <c r="D310">
        <v>55.173986999999997</v>
      </c>
      <c r="E310">
        <v>25.452898999999999</v>
      </c>
      <c r="F310">
        <v>58.702325000000002</v>
      </c>
      <c r="G310">
        <v>80.711890999999994</v>
      </c>
      <c r="H310">
        <v>12.526921</v>
      </c>
      <c r="I310">
        <v>21.256989999999998</v>
      </c>
      <c r="J310">
        <v>85.775812000000002</v>
      </c>
      <c r="K310">
        <v>25</v>
      </c>
      <c r="L310">
        <v>46.741948999999998</v>
      </c>
      <c r="M310">
        <v>1.5</v>
      </c>
      <c r="N310">
        <v>0</v>
      </c>
      <c r="O310">
        <v>25</v>
      </c>
      <c r="P310">
        <v>21.580380999999999</v>
      </c>
    </row>
    <row r="311" spans="1:16" x14ac:dyDescent="0.25">
      <c r="A311">
        <v>2512178.6109250002</v>
      </c>
      <c r="B311">
        <v>1.5329870000000001</v>
      </c>
      <c r="C311">
        <v>25.209719</v>
      </c>
      <c r="D311">
        <v>55.324593999999998</v>
      </c>
      <c r="E311">
        <v>26.568466999999998</v>
      </c>
      <c r="F311">
        <v>58.838684999999998</v>
      </c>
      <c r="G311">
        <v>79.823425999999998</v>
      </c>
      <c r="H311">
        <v>12.573881999999999</v>
      </c>
      <c r="I311">
        <v>21.297113</v>
      </c>
      <c r="J311">
        <v>85.777011999999999</v>
      </c>
      <c r="K311">
        <v>25</v>
      </c>
      <c r="L311">
        <v>47.493775999999997</v>
      </c>
      <c r="M311">
        <v>1.5</v>
      </c>
      <c r="N311">
        <v>66.596954999999994</v>
      </c>
      <c r="O311">
        <v>25</v>
      </c>
      <c r="P311">
        <v>21.140708</v>
      </c>
    </row>
    <row r="312" spans="1:16" x14ac:dyDescent="0.25">
      <c r="A312">
        <v>2512181.0089289998</v>
      </c>
      <c r="B312">
        <v>1.514969</v>
      </c>
      <c r="C312">
        <v>25.442596999999999</v>
      </c>
      <c r="D312">
        <v>56.019227999999998</v>
      </c>
      <c r="E312">
        <v>24.020792</v>
      </c>
      <c r="F312">
        <v>58.805627000000001</v>
      </c>
      <c r="G312">
        <v>80.507761000000002</v>
      </c>
      <c r="H312">
        <v>12.658111</v>
      </c>
      <c r="I312">
        <v>21.280214000000001</v>
      </c>
      <c r="J312">
        <v>85.772734999999997</v>
      </c>
      <c r="K312">
        <v>25</v>
      </c>
      <c r="L312">
        <v>46.986963000000003</v>
      </c>
      <c r="M312">
        <v>1.5</v>
      </c>
      <c r="N312">
        <v>81.692858999999999</v>
      </c>
      <c r="O312">
        <v>25</v>
      </c>
      <c r="P312">
        <v>22.403839999999999</v>
      </c>
    </row>
    <row r="313" spans="1:16" x14ac:dyDescent="0.25">
      <c r="A313">
        <v>2512183.9907669998</v>
      </c>
      <c r="B313">
        <v>1.5094669999999999</v>
      </c>
      <c r="C313">
        <v>24.632909000000001</v>
      </c>
      <c r="D313">
        <v>56.378839999999997</v>
      </c>
      <c r="E313">
        <v>25.382216</v>
      </c>
      <c r="F313">
        <v>58.686511000000003</v>
      </c>
      <c r="G313">
        <v>80.759715</v>
      </c>
      <c r="H313">
        <v>12.599574</v>
      </c>
      <c r="I313">
        <v>21.242815</v>
      </c>
      <c r="J313">
        <v>85.783390999999995</v>
      </c>
      <c r="K313">
        <v>25</v>
      </c>
      <c r="L313">
        <v>47.096794000000003</v>
      </c>
      <c r="M313">
        <v>1.5</v>
      </c>
      <c r="N313">
        <v>97.576031999999998</v>
      </c>
      <c r="O313">
        <v>25</v>
      </c>
      <c r="P313">
        <v>22.733992000000001</v>
      </c>
    </row>
    <row r="314" spans="1:16" x14ac:dyDescent="0.25">
      <c r="A314">
        <v>2512186.0159229999</v>
      </c>
      <c r="B314">
        <v>1.4617990000000001</v>
      </c>
      <c r="C314">
        <v>24.404578000000001</v>
      </c>
      <c r="D314">
        <v>55.794854999999998</v>
      </c>
      <c r="E314">
        <v>23.93167</v>
      </c>
      <c r="F314">
        <v>58.682561999999997</v>
      </c>
      <c r="G314">
        <v>80.739108999999999</v>
      </c>
      <c r="H314">
        <v>12.61483</v>
      </c>
      <c r="I314">
        <v>21.135560000000002</v>
      </c>
      <c r="J314">
        <v>85.770056999999994</v>
      </c>
      <c r="K314">
        <v>25</v>
      </c>
      <c r="L314">
        <v>47.919772000000002</v>
      </c>
      <c r="M314">
        <v>1.5</v>
      </c>
      <c r="N314">
        <v>83.697717999999995</v>
      </c>
      <c r="O314">
        <v>25</v>
      </c>
      <c r="P314">
        <v>21.462364999999998</v>
      </c>
    </row>
    <row r="315" spans="1:16" x14ac:dyDescent="0.25">
      <c r="A315">
        <v>2512186.9624839998</v>
      </c>
      <c r="B315">
        <v>1.4427730000000001</v>
      </c>
      <c r="C315">
        <v>24.477284999999998</v>
      </c>
      <c r="D315">
        <v>55.733383000000003</v>
      </c>
      <c r="E315">
        <v>26.141293999999998</v>
      </c>
      <c r="F315">
        <v>58.632252000000001</v>
      </c>
      <c r="G315">
        <v>80.063900000000004</v>
      </c>
      <c r="H315">
        <v>12.598654</v>
      </c>
      <c r="I315">
        <v>21.178753</v>
      </c>
      <c r="J315">
        <v>85.766086000000001</v>
      </c>
      <c r="K315">
        <v>25</v>
      </c>
      <c r="L315">
        <v>48.03734</v>
      </c>
      <c r="M315">
        <v>1.5</v>
      </c>
      <c r="N315">
        <v>72.420561000000006</v>
      </c>
      <c r="O315">
        <v>25</v>
      </c>
      <c r="P315">
        <v>22.414944999999999</v>
      </c>
    </row>
    <row r="316" spans="1:16" x14ac:dyDescent="0.25">
      <c r="A316">
        <v>2512187.477924</v>
      </c>
      <c r="B316">
        <v>1.461883</v>
      </c>
      <c r="C316">
        <v>24.694123000000001</v>
      </c>
      <c r="D316">
        <v>54.015239000000001</v>
      </c>
      <c r="E316">
        <v>26.221197</v>
      </c>
      <c r="F316">
        <v>58.627761</v>
      </c>
      <c r="G316">
        <v>79.998175000000003</v>
      </c>
      <c r="H316">
        <v>12.673367000000001</v>
      </c>
      <c r="I316">
        <v>21.262204000000001</v>
      </c>
      <c r="J316">
        <v>85.775002999999998</v>
      </c>
      <c r="K316">
        <v>25</v>
      </c>
      <c r="L316">
        <v>47.943762</v>
      </c>
      <c r="M316">
        <v>1.5</v>
      </c>
      <c r="N316">
        <v>66.323207999999994</v>
      </c>
      <c r="O316">
        <v>25</v>
      </c>
      <c r="P316">
        <v>21.333390000000001</v>
      </c>
    </row>
    <row r="317" spans="1:16" x14ac:dyDescent="0.25">
      <c r="A317">
        <v>2512192.6449170001</v>
      </c>
      <c r="B317">
        <v>1.462513</v>
      </c>
      <c r="C317">
        <v>25.365328999999999</v>
      </c>
      <c r="D317">
        <v>54.740608999999999</v>
      </c>
      <c r="E317">
        <v>24.364989999999999</v>
      </c>
      <c r="F317">
        <v>59.027670999999998</v>
      </c>
      <c r="G317">
        <v>80.290550999999994</v>
      </c>
      <c r="H317">
        <v>12.563794</v>
      </c>
      <c r="I317">
        <v>21.295394999999999</v>
      </c>
      <c r="J317">
        <v>85.770317000000006</v>
      </c>
      <c r="K317">
        <v>25</v>
      </c>
      <c r="L317">
        <v>47.279907999999999</v>
      </c>
      <c r="M317">
        <v>1.5</v>
      </c>
      <c r="N317">
        <v>1.6013440000000001</v>
      </c>
      <c r="O317">
        <v>25</v>
      </c>
      <c r="P317">
        <v>21.988780999999999</v>
      </c>
    </row>
    <row r="318" spans="1:16" x14ac:dyDescent="0.25">
      <c r="A318">
        <v>2512199.1309270002</v>
      </c>
      <c r="B318">
        <v>1.5038400000000001</v>
      </c>
      <c r="C318">
        <v>24.491130999999999</v>
      </c>
      <c r="D318">
        <v>56.252822000000002</v>
      </c>
      <c r="E318">
        <v>24.119135</v>
      </c>
      <c r="F318">
        <v>58.829520000000002</v>
      </c>
      <c r="G318">
        <v>80.678749999999994</v>
      </c>
      <c r="H318">
        <v>12.649689</v>
      </c>
      <c r="I318">
        <v>21.230255</v>
      </c>
      <c r="J318">
        <v>85.768754999999999</v>
      </c>
      <c r="K318">
        <v>25</v>
      </c>
      <c r="L318">
        <v>48.104239999999997</v>
      </c>
      <c r="M318">
        <v>1.5</v>
      </c>
      <c r="N318">
        <v>8.691452</v>
      </c>
      <c r="O318">
        <v>25</v>
      </c>
      <c r="P318">
        <v>22.291347999999999</v>
      </c>
    </row>
    <row r="319" spans="1:16" x14ac:dyDescent="0.25">
      <c r="A319">
        <v>2512203.0893890001</v>
      </c>
      <c r="B319">
        <v>1.5366409999999999</v>
      </c>
      <c r="C319">
        <v>25.426189999999998</v>
      </c>
      <c r="D319">
        <v>55.797929000000003</v>
      </c>
      <c r="E319">
        <v>23.805669000000002</v>
      </c>
      <c r="F319">
        <v>59.038449</v>
      </c>
      <c r="G319">
        <v>80.167585000000003</v>
      </c>
      <c r="H319">
        <v>12.602157999999999</v>
      </c>
      <c r="I319">
        <v>21.185448999999998</v>
      </c>
      <c r="J319">
        <v>85.769824</v>
      </c>
      <c r="K319">
        <v>25</v>
      </c>
      <c r="L319">
        <v>47.430090999999997</v>
      </c>
      <c r="M319">
        <v>1.5</v>
      </c>
      <c r="N319">
        <v>46.082089000000003</v>
      </c>
      <c r="O319">
        <v>25</v>
      </c>
      <c r="P319">
        <v>22.472465</v>
      </c>
    </row>
    <row r="320" spans="1:16" x14ac:dyDescent="0.25">
      <c r="A320">
        <v>2512209.6178600001</v>
      </c>
      <c r="B320">
        <v>1.513331</v>
      </c>
      <c r="C320">
        <v>24.573416999999999</v>
      </c>
      <c r="D320">
        <v>54.224243999999999</v>
      </c>
      <c r="E320">
        <v>25.680315</v>
      </c>
      <c r="F320">
        <v>59.261187</v>
      </c>
      <c r="G320">
        <v>80.995698000000004</v>
      </c>
      <c r="H320">
        <v>12.689914</v>
      </c>
      <c r="I320">
        <v>21.242609000000002</v>
      </c>
      <c r="J320">
        <v>85.774919999999995</v>
      </c>
      <c r="K320">
        <v>25</v>
      </c>
      <c r="L320">
        <v>47.482816999999997</v>
      </c>
      <c r="M320">
        <v>1.5</v>
      </c>
      <c r="N320">
        <v>93.029650000000004</v>
      </c>
      <c r="O320">
        <v>25</v>
      </c>
      <c r="P320">
        <v>22.028765</v>
      </c>
    </row>
    <row r="321" spans="1:16" x14ac:dyDescent="0.25">
      <c r="A321">
        <v>2512210.153926</v>
      </c>
      <c r="B321">
        <v>1.519925</v>
      </c>
      <c r="C321">
        <v>24.562218999999999</v>
      </c>
      <c r="D321">
        <v>54.202728999999998</v>
      </c>
      <c r="E321">
        <v>24.509429999999998</v>
      </c>
      <c r="F321">
        <v>59.326386999999997</v>
      </c>
      <c r="G321">
        <v>80.832387999999995</v>
      </c>
      <c r="H321">
        <v>12.511218</v>
      </c>
      <c r="I321">
        <v>21.188545000000001</v>
      </c>
      <c r="J321">
        <v>85.772696999999994</v>
      </c>
      <c r="K321">
        <v>25</v>
      </c>
      <c r="L321">
        <v>47.572738999999999</v>
      </c>
      <c r="M321">
        <v>1.5</v>
      </c>
      <c r="N321">
        <v>94.640829999999994</v>
      </c>
      <c r="O321">
        <v>25</v>
      </c>
      <c r="P321">
        <v>21.597978999999999</v>
      </c>
    </row>
    <row r="322" spans="1:16" x14ac:dyDescent="0.25">
      <c r="A322">
        <v>2512214.054004</v>
      </c>
      <c r="B322">
        <v>1.467049</v>
      </c>
      <c r="C322">
        <v>25.090969999999999</v>
      </c>
      <c r="D322">
        <v>54.251907000000003</v>
      </c>
      <c r="E322">
        <v>24.859773000000001</v>
      </c>
      <c r="F322">
        <v>58.853771999999999</v>
      </c>
      <c r="G322">
        <v>80.367158000000003</v>
      </c>
      <c r="H322">
        <v>12.718214</v>
      </c>
      <c r="I322">
        <v>21.219650000000001</v>
      </c>
      <c r="J322">
        <v>85.765687</v>
      </c>
      <c r="K322">
        <v>25</v>
      </c>
      <c r="L322">
        <v>47.548067000000003</v>
      </c>
      <c r="M322">
        <v>1.5</v>
      </c>
      <c r="N322">
        <v>85.755449999999996</v>
      </c>
      <c r="O322">
        <v>25</v>
      </c>
      <c r="P322">
        <v>21.601763999999999</v>
      </c>
    </row>
    <row r="323" spans="1:16" x14ac:dyDescent="0.25">
      <c r="A323">
        <v>2512217.907927</v>
      </c>
      <c r="B323">
        <v>1.406318</v>
      </c>
      <c r="C323">
        <v>25.392301</v>
      </c>
      <c r="D323">
        <v>54.792861000000002</v>
      </c>
      <c r="E323">
        <v>25.757145000000001</v>
      </c>
      <c r="F323">
        <v>59.071140999999997</v>
      </c>
      <c r="G323">
        <v>80.856325999999996</v>
      </c>
      <c r="H323">
        <v>12.606059999999999</v>
      </c>
      <c r="I323">
        <v>21.203491</v>
      </c>
      <c r="J323">
        <v>85.766654000000003</v>
      </c>
      <c r="K323">
        <v>25</v>
      </c>
      <c r="L323">
        <v>46.861936999999998</v>
      </c>
      <c r="M323">
        <v>1.5</v>
      </c>
      <c r="N323">
        <v>20.410150999999999</v>
      </c>
      <c r="O323">
        <v>25</v>
      </c>
      <c r="P323">
        <v>21.515073999999998</v>
      </c>
    </row>
    <row r="324" spans="1:16" x14ac:dyDescent="0.25">
      <c r="A324">
        <v>2512223.9379890002</v>
      </c>
      <c r="B324">
        <v>1.4680150000000001</v>
      </c>
      <c r="C324">
        <v>24.734691999999999</v>
      </c>
      <c r="D324">
        <v>55.619660000000003</v>
      </c>
      <c r="E324">
        <v>24.156013000000002</v>
      </c>
      <c r="F324">
        <v>59.030721999999997</v>
      </c>
      <c r="G324">
        <v>80.195818000000003</v>
      </c>
      <c r="H324">
        <v>12.6038</v>
      </c>
      <c r="I324">
        <v>21.236951000000001</v>
      </c>
      <c r="J324">
        <v>85.774417999999997</v>
      </c>
      <c r="K324">
        <v>25</v>
      </c>
      <c r="L324">
        <v>47.855628000000003</v>
      </c>
      <c r="M324">
        <v>1.5</v>
      </c>
      <c r="N324">
        <v>1.1049599999999999</v>
      </c>
      <c r="O324">
        <v>25</v>
      </c>
      <c r="P324">
        <v>22.206199000000002</v>
      </c>
    </row>
    <row r="325" spans="1:16" x14ac:dyDescent="0.25">
      <c r="A325">
        <v>2512234.1389290001</v>
      </c>
      <c r="B325">
        <v>1.549912</v>
      </c>
      <c r="C325">
        <v>24.429859</v>
      </c>
      <c r="D325">
        <v>54.258054000000001</v>
      </c>
      <c r="E325">
        <v>24.921237000000001</v>
      </c>
      <c r="F325">
        <v>59.056050999999997</v>
      </c>
      <c r="G325">
        <v>80.848585</v>
      </c>
      <c r="H325">
        <v>12.602855999999999</v>
      </c>
      <c r="I325">
        <v>21.225235999999999</v>
      </c>
      <c r="J325">
        <v>85.775588999999997</v>
      </c>
      <c r="K325">
        <v>25</v>
      </c>
      <c r="L325">
        <v>47.842126</v>
      </c>
      <c r="M325">
        <v>1.5</v>
      </c>
      <c r="N325">
        <v>80.066908999999995</v>
      </c>
      <c r="O325">
        <v>25</v>
      </c>
      <c r="P325">
        <v>21.894569000000001</v>
      </c>
    </row>
    <row r="326" spans="1:16" x14ac:dyDescent="0.25">
      <c r="A326">
        <v>2512241.9599970002</v>
      </c>
      <c r="B326">
        <v>1.425176</v>
      </c>
      <c r="C326">
        <v>25.381720999999999</v>
      </c>
      <c r="D326">
        <v>55.896284000000001</v>
      </c>
      <c r="E326">
        <v>25.750999</v>
      </c>
      <c r="F326">
        <v>59.673915000000001</v>
      </c>
      <c r="G326">
        <v>80.528778000000003</v>
      </c>
      <c r="H326">
        <v>12.589194000000001</v>
      </c>
      <c r="I326">
        <v>21.279668000000001</v>
      </c>
      <c r="J326">
        <v>85.771339999999995</v>
      </c>
      <c r="K326">
        <v>25</v>
      </c>
      <c r="L326">
        <v>47.365183000000002</v>
      </c>
      <c r="M326">
        <v>1.5</v>
      </c>
      <c r="N326">
        <v>61.183762000000002</v>
      </c>
      <c r="O326">
        <v>25</v>
      </c>
      <c r="P326">
        <v>21.510707</v>
      </c>
    </row>
    <row r="327" spans="1:16" x14ac:dyDescent="0.25">
      <c r="A327">
        <v>2512247.4489580002</v>
      </c>
      <c r="B327">
        <v>1.4521809999999999</v>
      </c>
      <c r="C327">
        <v>24.935829999999999</v>
      </c>
      <c r="D327">
        <v>54.033681000000001</v>
      </c>
      <c r="E327">
        <v>26.245781999999998</v>
      </c>
      <c r="F327">
        <v>59.015631999999997</v>
      </c>
      <c r="G327">
        <v>81.885431999999994</v>
      </c>
      <c r="H327">
        <v>12.613640999999999</v>
      </c>
      <c r="I327">
        <v>21.258828999999999</v>
      </c>
      <c r="J327">
        <v>85.771916000000004</v>
      </c>
      <c r="K327">
        <v>25</v>
      </c>
      <c r="L327">
        <v>47.189070999999998</v>
      </c>
      <c r="M327">
        <v>1.5</v>
      </c>
      <c r="N327">
        <v>1.668622</v>
      </c>
      <c r="O327">
        <v>25</v>
      </c>
      <c r="P327">
        <v>22.093737999999998</v>
      </c>
    </row>
    <row r="328" spans="1:16" x14ac:dyDescent="0.25">
      <c r="A328">
        <v>2512248.4159289999</v>
      </c>
      <c r="B328">
        <v>1.484016</v>
      </c>
      <c r="C328">
        <v>24.938141000000002</v>
      </c>
      <c r="D328">
        <v>53.947620000000001</v>
      </c>
      <c r="E328">
        <v>25.437532999999998</v>
      </c>
      <c r="F328">
        <v>58.84892</v>
      </c>
      <c r="G328">
        <v>81.580592999999993</v>
      </c>
      <c r="H328">
        <v>12.706218</v>
      </c>
      <c r="I328">
        <v>21.158847999999999</v>
      </c>
      <c r="J328">
        <v>85.772836999999996</v>
      </c>
      <c r="K328">
        <v>25</v>
      </c>
      <c r="L328">
        <v>47.206730999999998</v>
      </c>
      <c r="M328">
        <v>1.5</v>
      </c>
      <c r="N328">
        <v>1.892366</v>
      </c>
      <c r="O328">
        <v>25</v>
      </c>
      <c r="P328">
        <v>21.538186</v>
      </c>
    </row>
    <row r="329" spans="1:16" x14ac:dyDescent="0.25">
      <c r="A329">
        <v>2512251.4249339998</v>
      </c>
      <c r="B329">
        <v>1.5065269999999999</v>
      </c>
      <c r="C329">
        <v>24.475003999999998</v>
      </c>
      <c r="D329">
        <v>55.598145000000002</v>
      </c>
      <c r="E329">
        <v>23.676594999999999</v>
      </c>
      <c r="F329">
        <v>58.716332999999999</v>
      </c>
      <c r="G329">
        <v>80.219864999999999</v>
      </c>
      <c r="H329">
        <v>12.645645</v>
      </c>
      <c r="I329">
        <v>21.278454</v>
      </c>
      <c r="J329">
        <v>85.772520999999998</v>
      </c>
      <c r="K329">
        <v>25</v>
      </c>
      <c r="L329">
        <v>48.139982000000003</v>
      </c>
      <c r="M329">
        <v>1.5</v>
      </c>
      <c r="N329">
        <v>2.7398220000000002</v>
      </c>
      <c r="O329">
        <v>25</v>
      </c>
      <c r="P329">
        <v>22.211068999999998</v>
      </c>
    </row>
    <row r="330" spans="1:16" x14ac:dyDescent="0.25">
      <c r="A330">
        <v>2512266.8894910002</v>
      </c>
      <c r="B330">
        <v>1.476918</v>
      </c>
      <c r="C330">
        <v>25.317226000000002</v>
      </c>
      <c r="D330">
        <v>56.071480000000001</v>
      </c>
      <c r="E330">
        <v>23.467618000000002</v>
      </c>
      <c r="F330">
        <v>59.153410999999998</v>
      </c>
      <c r="G330">
        <v>80.749134999999995</v>
      </c>
      <c r="H330">
        <v>12.624053</v>
      </c>
      <c r="I330">
        <v>21.299323999999999</v>
      </c>
      <c r="J330">
        <v>85.778926999999996</v>
      </c>
      <c r="K330">
        <v>25</v>
      </c>
      <c r="L330">
        <v>47.537038000000003</v>
      </c>
      <c r="M330">
        <v>1.5</v>
      </c>
      <c r="N330">
        <v>94.655501000000001</v>
      </c>
      <c r="O330">
        <v>25</v>
      </c>
      <c r="P330">
        <v>22.648721999999999</v>
      </c>
    </row>
    <row r="331" spans="1:16" x14ac:dyDescent="0.25">
      <c r="A331">
        <v>2512269.0349900001</v>
      </c>
      <c r="B331">
        <v>1.408922</v>
      </c>
      <c r="C331">
        <v>25.392330999999999</v>
      </c>
      <c r="D331">
        <v>56.483342</v>
      </c>
      <c r="E331">
        <v>25.646509999999999</v>
      </c>
      <c r="F331">
        <v>59.395536999999997</v>
      </c>
      <c r="G331">
        <v>80.408368999999993</v>
      </c>
      <c r="H331">
        <v>12.57799</v>
      </c>
      <c r="I331">
        <v>21.325479000000001</v>
      </c>
      <c r="J331">
        <v>85.775626000000003</v>
      </c>
      <c r="K331">
        <v>25</v>
      </c>
      <c r="L331">
        <v>47.191499999999998</v>
      </c>
      <c r="M331">
        <v>1.5</v>
      </c>
      <c r="N331">
        <v>64.760650999999996</v>
      </c>
      <c r="O331">
        <v>25</v>
      </c>
      <c r="P331">
        <v>22.070166</v>
      </c>
    </row>
    <row r="332" spans="1:16" x14ac:dyDescent="0.25">
      <c r="A332">
        <v>2512277.386562</v>
      </c>
      <c r="B332">
        <v>1.4213960000000001</v>
      </c>
      <c r="C332">
        <v>24.864007000000001</v>
      </c>
      <c r="D332">
        <v>55.837885999999997</v>
      </c>
      <c r="E332">
        <v>24.813676000000001</v>
      </c>
      <c r="F332">
        <v>59.479771999999997</v>
      </c>
      <c r="G332">
        <v>80.591752</v>
      </c>
      <c r="H332">
        <v>12.658666</v>
      </c>
      <c r="I332">
        <v>21.308076</v>
      </c>
      <c r="J332">
        <v>85.775143</v>
      </c>
      <c r="K332">
        <v>25</v>
      </c>
      <c r="L332">
        <v>47.914968999999999</v>
      </c>
      <c r="M332">
        <v>1.5</v>
      </c>
      <c r="N332">
        <v>0</v>
      </c>
      <c r="O332">
        <v>25</v>
      </c>
      <c r="P332">
        <v>21.862425000000002</v>
      </c>
    </row>
    <row r="333" spans="1:16" x14ac:dyDescent="0.25">
      <c r="A333">
        <v>2512278.2689189999</v>
      </c>
      <c r="B333">
        <v>1.4461329999999999</v>
      </c>
      <c r="C333">
        <v>25.173756000000001</v>
      </c>
      <c r="D333">
        <v>55.622734000000001</v>
      </c>
      <c r="E333">
        <v>23.541374999999999</v>
      </c>
      <c r="F333">
        <v>59.410983000000002</v>
      </c>
      <c r="G333">
        <v>80.468007999999998</v>
      </c>
      <c r="H333">
        <v>12.680259</v>
      </c>
      <c r="I333">
        <v>21.303263000000001</v>
      </c>
      <c r="J333">
        <v>85.777105000000006</v>
      </c>
      <c r="K333">
        <v>25</v>
      </c>
      <c r="L333">
        <v>47.649315999999999</v>
      </c>
      <c r="M333">
        <v>1.5</v>
      </c>
      <c r="N333">
        <v>4.1641999999999998E-2</v>
      </c>
      <c r="O333">
        <v>25</v>
      </c>
      <c r="P333">
        <v>22.496181</v>
      </c>
    </row>
    <row r="334" spans="1:16" x14ac:dyDescent="0.25">
      <c r="A334">
        <v>2512279.5824310002</v>
      </c>
      <c r="B334">
        <v>1.452391</v>
      </c>
      <c r="C334">
        <v>25.389844</v>
      </c>
      <c r="D334">
        <v>56.262042999999998</v>
      </c>
      <c r="E334">
        <v>25.329972000000001</v>
      </c>
      <c r="F334">
        <v>59.164548000000003</v>
      </c>
      <c r="G334">
        <v>80.578997999999999</v>
      </c>
      <c r="H334">
        <v>12.618416</v>
      </c>
      <c r="I334">
        <v>21.304877999999999</v>
      </c>
      <c r="J334">
        <v>85.768169</v>
      </c>
      <c r="K334">
        <v>25</v>
      </c>
      <c r="L334">
        <v>47.322566000000002</v>
      </c>
      <c r="M334">
        <v>1.5</v>
      </c>
      <c r="N334">
        <v>0.75906899999999999</v>
      </c>
      <c r="O334">
        <v>25</v>
      </c>
      <c r="P334">
        <v>22.249210000000001</v>
      </c>
    </row>
    <row r="335" spans="1:16" x14ac:dyDescent="0.25">
      <c r="A335">
        <v>2512281.4569239998</v>
      </c>
      <c r="B335">
        <v>1.508753</v>
      </c>
      <c r="C335">
        <v>25.546365999999999</v>
      </c>
      <c r="D335">
        <v>53.873852999999997</v>
      </c>
      <c r="E335">
        <v>25.532802</v>
      </c>
      <c r="F335">
        <v>58.964973000000001</v>
      </c>
      <c r="G335">
        <v>80.761145999999997</v>
      </c>
      <c r="H335">
        <v>12.658644000000001</v>
      </c>
      <c r="I335">
        <v>21.265257999999999</v>
      </c>
      <c r="J335">
        <v>85.773674</v>
      </c>
      <c r="K335">
        <v>25</v>
      </c>
      <c r="L335">
        <v>46.848624999999998</v>
      </c>
      <c r="M335">
        <v>1.5</v>
      </c>
      <c r="N335">
        <v>2.561998</v>
      </c>
      <c r="O335">
        <v>25</v>
      </c>
      <c r="P335">
        <v>21.535481000000001</v>
      </c>
    </row>
    <row r="336" spans="1:16" x14ac:dyDescent="0.25">
      <c r="A336">
        <v>2512289.7319339998</v>
      </c>
      <c r="B336">
        <v>1.5326090000000001</v>
      </c>
      <c r="C336">
        <v>25.065645</v>
      </c>
      <c r="D336">
        <v>56.314293999999997</v>
      </c>
      <c r="E336">
        <v>25.203970999999999</v>
      </c>
      <c r="F336">
        <v>58.913055</v>
      </c>
      <c r="G336">
        <v>80.314571000000001</v>
      </c>
      <c r="H336">
        <v>12.641674999999999</v>
      </c>
      <c r="I336">
        <v>21.352508</v>
      </c>
      <c r="J336">
        <v>85.775850000000005</v>
      </c>
      <c r="K336">
        <v>25</v>
      </c>
      <c r="L336">
        <v>47.549326999999998</v>
      </c>
      <c r="M336">
        <v>1.5</v>
      </c>
      <c r="N336">
        <v>82.757688999999999</v>
      </c>
      <c r="O336">
        <v>25</v>
      </c>
      <c r="P336">
        <v>22.193242999999999</v>
      </c>
    </row>
    <row r="337" spans="1:16" x14ac:dyDescent="0.25">
      <c r="A337">
        <v>2512302.0979269999</v>
      </c>
      <c r="B337">
        <v>1.459741</v>
      </c>
      <c r="C337">
        <v>25.038554999999999</v>
      </c>
      <c r="D337">
        <v>54.420954999999999</v>
      </c>
      <c r="E337">
        <v>26.211977000000001</v>
      </c>
      <c r="F337">
        <v>59.187719000000001</v>
      </c>
      <c r="G337">
        <v>80.414868999999996</v>
      </c>
      <c r="H337">
        <v>12.659169</v>
      </c>
      <c r="I337">
        <v>21.466170000000002</v>
      </c>
      <c r="J337">
        <v>85.776882000000001</v>
      </c>
      <c r="K337">
        <v>25</v>
      </c>
      <c r="L337">
        <v>47.843409999999999</v>
      </c>
      <c r="M337">
        <v>1.5</v>
      </c>
      <c r="N337">
        <v>39.149189</v>
      </c>
      <c r="O337">
        <v>25</v>
      </c>
      <c r="P337">
        <v>21.271376</v>
      </c>
    </row>
    <row r="338" spans="1:16" x14ac:dyDescent="0.25">
      <c r="A338">
        <v>2512302.6209320002</v>
      </c>
      <c r="B338">
        <v>1.4473510000000001</v>
      </c>
      <c r="C338">
        <v>25.310735999999999</v>
      </c>
      <c r="D338">
        <v>55.847107000000001</v>
      </c>
      <c r="E338">
        <v>24.595479000000001</v>
      </c>
      <c r="F338">
        <v>58.989224</v>
      </c>
      <c r="G338">
        <v>80.496520000000004</v>
      </c>
      <c r="H338">
        <v>12.647615999999999</v>
      </c>
      <c r="I338">
        <v>21.392865</v>
      </c>
      <c r="J338">
        <v>85.780163999999999</v>
      </c>
      <c r="K338">
        <v>25</v>
      </c>
      <c r="L338">
        <v>47.629555000000003</v>
      </c>
      <c r="M338">
        <v>1.5</v>
      </c>
      <c r="N338">
        <v>31.273543</v>
      </c>
      <c r="O338">
        <v>25</v>
      </c>
      <c r="P338">
        <v>22.070775000000001</v>
      </c>
    </row>
    <row r="339" spans="1:16" x14ac:dyDescent="0.25">
      <c r="A339">
        <v>2512304.1970919999</v>
      </c>
      <c r="B339">
        <v>1.4234960000000001</v>
      </c>
      <c r="C339">
        <v>25.565113</v>
      </c>
      <c r="D339">
        <v>53.852338000000003</v>
      </c>
      <c r="E339">
        <v>26.119782000000001</v>
      </c>
      <c r="F339">
        <v>59.429662</v>
      </c>
      <c r="G339">
        <v>80.434399999999997</v>
      </c>
      <c r="H339">
        <v>12.742101</v>
      </c>
      <c r="I339">
        <v>21.420396</v>
      </c>
      <c r="J339">
        <v>85.773078999999996</v>
      </c>
      <c r="K339">
        <v>25</v>
      </c>
      <c r="L339">
        <v>47.228895999999999</v>
      </c>
      <c r="M339">
        <v>1.5</v>
      </c>
      <c r="N339">
        <v>0</v>
      </c>
      <c r="O339">
        <v>25</v>
      </c>
      <c r="P339">
        <v>21.898553</v>
      </c>
    </row>
    <row r="340" spans="1:16" x14ac:dyDescent="0.25">
      <c r="A340">
        <v>2512312.3901030002</v>
      </c>
      <c r="B340">
        <v>1.5311809999999999</v>
      </c>
      <c r="C340">
        <v>24.453431999999999</v>
      </c>
      <c r="D340">
        <v>54.104374</v>
      </c>
      <c r="E340">
        <v>25.188604999999999</v>
      </c>
      <c r="F340">
        <v>59.442953000000003</v>
      </c>
      <c r="G340">
        <v>80.402142999999995</v>
      </c>
      <c r="H340">
        <v>12.646673</v>
      </c>
      <c r="I340">
        <v>21.357928000000001</v>
      </c>
      <c r="J340">
        <v>85.771777</v>
      </c>
      <c r="K340">
        <v>25</v>
      </c>
      <c r="L340">
        <v>48.010523999999997</v>
      </c>
      <c r="M340">
        <v>1.5</v>
      </c>
      <c r="N340">
        <v>7.6666980000000002</v>
      </c>
      <c r="O340">
        <v>25</v>
      </c>
      <c r="P340">
        <v>21.700386999999999</v>
      </c>
    </row>
    <row r="341" spans="1:16" x14ac:dyDescent="0.25">
      <c r="A341">
        <v>2512320.0569190001</v>
      </c>
      <c r="B341">
        <v>1.531223</v>
      </c>
      <c r="C341">
        <v>25.191796</v>
      </c>
      <c r="D341">
        <v>55.899357999999999</v>
      </c>
      <c r="E341">
        <v>23.618203999999999</v>
      </c>
      <c r="F341">
        <v>59.377215999999997</v>
      </c>
      <c r="G341">
        <v>80.954014999999998</v>
      </c>
      <c r="H341">
        <v>12.737978999999999</v>
      </c>
      <c r="I341">
        <v>21.421475999999998</v>
      </c>
      <c r="J341">
        <v>85.765462999999997</v>
      </c>
      <c r="K341">
        <v>25</v>
      </c>
      <c r="L341">
        <v>47.030923000000001</v>
      </c>
      <c r="M341">
        <v>1.5</v>
      </c>
      <c r="N341">
        <v>57.044023000000003</v>
      </c>
      <c r="O341">
        <v>25</v>
      </c>
      <c r="P341">
        <v>22.543175999999999</v>
      </c>
    </row>
    <row r="342" spans="1:16" x14ac:dyDescent="0.25">
      <c r="A342">
        <v>2512331.0028110002</v>
      </c>
      <c r="B342">
        <v>1.476666</v>
      </c>
      <c r="C342">
        <v>25.512094999999999</v>
      </c>
      <c r="D342">
        <v>54.012165000000003</v>
      </c>
      <c r="E342">
        <v>25.944610000000001</v>
      </c>
      <c r="F342">
        <v>58.655605999999999</v>
      </c>
      <c r="G342">
        <v>80.892966000000001</v>
      </c>
      <c r="H342">
        <v>12.730921</v>
      </c>
      <c r="I342">
        <v>21.268426000000002</v>
      </c>
      <c r="J342">
        <v>85.775766000000004</v>
      </c>
      <c r="K342">
        <v>25</v>
      </c>
      <c r="L342">
        <v>46.837843999999997</v>
      </c>
      <c r="M342">
        <v>1.5</v>
      </c>
      <c r="N342">
        <v>73.505956999999995</v>
      </c>
      <c r="O342">
        <v>25</v>
      </c>
      <c r="P342">
        <v>21.78586</v>
      </c>
    </row>
    <row r="343" spans="1:16" x14ac:dyDescent="0.25">
      <c r="A343">
        <v>2512331.8360390002</v>
      </c>
      <c r="B343">
        <v>1.444285</v>
      </c>
      <c r="C343">
        <v>25.305454000000001</v>
      </c>
      <c r="D343">
        <v>56.228233000000003</v>
      </c>
      <c r="E343">
        <v>24.014645999999999</v>
      </c>
      <c r="F343">
        <v>58.754959999999997</v>
      </c>
      <c r="G343">
        <v>81.022611999999995</v>
      </c>
      <c r="H343">
        <v>12.597675000000001</v>
      </c>
      <c r="I343">
        <v>21.311007</v>
      </c>
      <c r="J343">
        <v>85.775049999999993</v>
      </c>
      <c r="K343">
        <v>25</v>
      </c>
      <c r="L343">
        <v>46.856484000000002</v>
      </c>
      <c r="M343">
        <v>1.5</v>
      </c>
      <c r="N343">
        <v>64.872133000000005</v>
      </c>
      <c r="O343">
        <v>25</v>
      </c>
      <c r="P343">
        <v>22.176753999999999</v>
      </c>
    </row>
    <row r="344" spans="1:16" x14ac:dyDescent="0.25">
      <c r="A344">
        <v>2512340.8300109999</v>
      </c>
      <c r="B344">
        <v>1.4782200000000001</v>
      </c>
      <c r="C344">
        <v>25.214721999999998</v>
      </c>
      <c r="D344">
        <v>54.119742000000002</v>
      </c>
      <c r="E344">
        <v>25.22241</v>
      </c>
      <c r="F344">
        <v>58.947367999999997</v>
      </c>
      <c r="G344">
        <v>80.282341000000002</v>
      </c>
      <c r="H344">
        <v>12.863189999999999</v>
      </c>
      <c r="I344">
        <v>21.296937</v>
      </c>
      <c r="J344">
        <v>85.776927999999998</v>
      </c>
      <c r="K344">
        <v>25</v>
      </c>
      <c r="L344">
        <v>47.494346999999998</v>
      </c>
      <c r="M344">
        <v>1.5</v>
      </c>
      <c r="N344">
        <v>1.6140270000000001</v>
      </c>
      <c r="O344">
        <v>25</v>
      </c>
      <c r="P344">
        <v>21.663250999999999</v>
      </c>
    </row>
    <row r="345" spans="1:16" x14ac:dyDescent="0.25">
      <c r="A345">
        <v>2512347.1949160001</v>
      </c>
      <c r="B345">
        <v>1.542646</v>
      </c>
      <c r="C345">
        <v>24.531215</v>
      </c>
      <c r="D345">
        <v>54.055196000000002</v>
      </c>
      <c r="E345">
        <v>25.698754999999998</v>
      </c>
      <c r="F345">
        <v>58.345657000000003</v>
      </c>
      <c r="G345">
        <v>81.114847999999995</v>
      </c>
      <c r="H345">
        <v>12.570073000000001</v>
      </c>
      <c r="I345">
        <v>21.330765</v>
      </c>
      <c r="J345">
        <v>85.775272999999999</v>
      </c>
      <c r="K345">
        <v>25</v>
      </c>
      <c r="L345">
        <v>47.529617999999999</v>
      </c>
      <c r="M345">
        <v>1.5</v>
      </c>
      <c r="N345">
        <v>34.398477</v>
      </c>
      <c r="O345">
        <v>25</v>
      </c>
      <c r="P345">
        <v>21.466971000000001</v>
      </c>
    </row>
    <row r="346" spans="1:16" x14ac:dyDescent="0.25">
      <c r="A346">
        <v>2512347.744926</v>
      </c>
      <c r="B346">
        <v>1.54084</v>
      </c>
      <c r="C346">
        <v>24.536954000000001</v>
      </c>
      <c r="D346">
        <v>55.32152</v>
      </c>
      <c r="E346">
        <v>23.655083000000001</v>
      </c>
      <c r="F346">
        <v>58.636021999999997</v>
      </c>
      <c r="G346">
        <v>81.006495999999999</v>
      </c>
      <c r="H346">
        <v>12.690474</v>
      </c>
      <c r="I346">
        <v>21.376677000000001</v>
      </c>
      <c r="J346">
        <v>85.773702</v>
      </c>
      <c r="K346">
        <v>25</v>
      </c>
      <c r="L346">
        <v>47.614646</v>
      </c>
      <c r="M346">
        <v>1.5</v>
      </c>
      <c r="N346">
        <v>38.559533000000002</v>
      </c>
      <c r="O346">
        <v>25</v>
      </c>
      <c r="P346">
        <v>22.323409999999999</v>
      </c>
    </row>
    <row r="347" spans="1:16" x14ac:dyDescent="0.25">
      <c r="A347">
        <v>2512353.110022</v>
      </c>
      <c r="B347">
        <v>1.5331129999999999</v>
      </c>
      <c r="C347">
        <v>25.284072999999999</v>
      </c>
      <c r="D347">
        <v>54.703726000000003</v>
      </c>
      <c r="E347">
        <v>25.065677000000001</v>
      </c>
      <c r="F347">
        <v>58.894013000000001</v>
      </c>
      <c r="G347">
        <v>80.282589000000002</v>
      </c>
      <c r="H347">
        <v>12.651517999999999</v>
      </c>
      <c r="I347">
        <v>21.351870000000002</v>
      </c>
      <c r="J347">
        <v>85.769908000000001</v>
      </c>
      <c r="K347">
        <v>25</v>
      </c>
      <c r="L347">
        <v>47.513026000000004</v>
      </c>
      <c r="M347">
        <v>1.5</v>
      </c>
      <c r="N347">
        <v>83.547154000000006</v>
      </c>
      <c r="O347">
        <v>25</v>
      </c>
      <c r="P347">
        <v>21.831111</v>
      </c>
    </row>
    <row r="348" spans="1:16" x14ac:dyDescent="0.25">
      <c r="A348">
        <v>2512355.5124989999</v>
      </c>
      <c r="B348">
        <v>1.5195050000000001</v>
      </c>
      <c r="C348">
        <v>25.315843000000001</v>
      </c>
      <c r="D348">
        <v>54.193508000000001</v>
      </c>
      <c r="E348">
        <v>24.816749000000002</v>
      </c>
      <c r="F348">
        <v>58.609071</v>
      </c>
      <c r="G348">
        <v>80.243362000000005</v>
      </c>
      <c r="H348">
        <v>12.662348</v>
      </c>
      <c r="I348">
        <v>21.268559</v>
      </c>
      <c r="J348">
        <v>85.775988999999996</v>
      </c>
      <c r="K348">
        <v>25</v>
      </c>
      <c r="L348">
        <v>47.243107000000002</v>
      </c>
      <c r="M348">
        <v>1.5</v>
      </c>
      <c r="N348">
        <v>89.184999000000005</v>
      </c>
      <c r="O348">
        <v>25</v>
      </c>
      <c r="P348">
        <v>21.366883000000001</v>
      </c>
    </row>
    <row r="349" spans="1:16" x14ac:dyDescent="0.25">
      <c r="A349">
        <v>2512357.1709270002</v>
      </c>
      <c r="B349">
        <v>1.50237</v>
      </c>
      <c r="C349">
        <v>25.113160000000001</v>
      </c>
      <c r="D349">
        <v>53.978355999999998</v>
      </c>
      <c r="E349">
        <v>25.167093000000001</v>
      </c>
      <c r="F349">
        <v>58.548521000000001</v>
      </c>
      <c r="G349">
        <v>80.851257000000004</v>
      </c>
      <c r="H349">
        <v>12.716934</v>
      </c>
      <c r="I349">
        <v>21.411850000000001</v>
      </c>
      <c r="J349">
        <v>85.774325000000005</v>
      </c>
      <c r="K349">
        <v>25</v>
      </c>
      <c r="L349">
        <v>47.235028</v>
      </c>
      <c r="M349">
        <v>1.5</v>
      </c>
      <c r="N349">
        <v>87.175565000000006</v>
      </c>
      <c r="O349">
        <v>25</v>
      </c>
      <c r="P349">
        <v>21.788295000000002</v>
      </c>
    </row>
    <row r="350" spans="1:16" x14ac:dyDescent="0.25">
      <c r="A350">
        <v>2512367.4684560001</v>
      </c>
      <c r="B350">
        <v>1.468645</v>
      </c>
      <c r="C350">
        <v>25.469730999999999</v>
      </c>
      <c r="D350">
        <v>53.916884000000003</v>
      </c>
      <c r="E350">
        <v>24.841334</v>
      </c>
      <c r="F350">
        <v>58.980781</v>
      </c>
      <c r="G350">
        <v>80.224189999999993</v>
      </c>
      <c r="H350">
        <v>12.792014999999999</v>
      </c>
      <c r="I350">
        <v>21.317806000000001</v>
      </c>
      <c r="J350">
        <v>85.777905000000004</v>
      </c>
      <c r="K350">
        <v>25</v>
      </c>
      <c r="L350">
        <v>47.106544</v>
      </c>
      <c r="M350">
        <v>1.5</v>
      </c>
      <c r="N350">
        <v>1.5833010000000001</v>
      </c>
      <c r="O350">
        <v>25</v>
      </c>
      <c r="P350">
        <v>21.811101000000001</v>
      </c>
    </row>
    <row r="351" spans="1:16" x14ac:dyDescent="0.25">
      <c r="A351">
        <v>2512373.6499959999</v>
      </c>
      <c r="B351">
        <v>1.563688</v>
      </c>
      <c r="C351">
        <v>24.453534999999999</v>
      </c>
      <c r="D351">
        <v>55.994639999999997</v>
      </c>
      <c r="E351">
        <v>24.411087999999999</v>
      </c>
      <c r="F351">
        <v>58.255986999999998</v>
      </c>
      <c r="G351">
        <v>79.738777999999996</v>
      </c>
      <c r="H351">
        <v>12.585353</v>
      </c>
      <c r="I351">
        <v>21.304846000000001</v>
      </c>
      <c r="J351">
        <v>85.768614999999997</v>
      </c>
      <c r="K351">
        <v>25</v>
      </c>
      <c r="L351">
        <v>48.06474</v>
      </c>
      <c r="M351">
        <v>1.5</v>
      </c>
      <c r="N351">
        <v>29.092497999999999</v>
      </c>
      <c r="O351">
        <v>25</v>
      </c>
      <c r="P351">
        <v>22.079820000000002</v>
      </c>
    </row>
    <row r="352" spans="1:16" x14ac:dyDescent="0.25">
      <c r="A352">
        <v>2512379.764922</v>
      </c>
      <c r="B352">
        <v>1.54525</v>
      </c>
      <c r="C352">
        <v>25.616143999999998</v>
      </c>
      <c r="D352">
        <v>56.692346999999998</v>
      </c>
      <c r="E352">
        <v>24.235916</v>
      </c>
      <c r="F352">
        <v>59.077786000000003</v>
      </c>
      <c r="G352">
        <v>80.849108000000001</v>
      </c>
      <c r="H352">
        <v>12.703715000000001</v>
      </c>
      <c r="I352">
        <v>21.352981</v>
      </c>
      <c r="J352">
        <v>85.772670000000005</v>
      </c>
      <c r="K352">
        <v>25</v>
      </c>
      <c r="L352">
        <v>46.668546999999997</v>
      </c>
      <c r="M352">
        <v>1.5</v>
      </c>
      <c r="N352">
        <v>98.629389000000003</v>
      </c>
      <c r="O352">
        <v>25</v>
      </c>
      <c r="P352">
        <v>22.14939</v>
      </c>
    </row>
    <row r="353" spans="1:16" x14ac:dyDescent="0.25">
      <c r="A353">
        <v>2512395.7249269998</v>
      </c>
      <c r="B353">
        <v>1.4827980000000001</v>
      </c>
      <c r="C353">
        <v>25.009758000000001</v>
      </c>
      <c r="D353">
        <v>56.661611000000001</v>
      </c>
      <c r="E353">
        <v>25.191678</v>
      </c>
      <c r="F353">
        <v>58.691001</v>
      </c>
      <c r="G353">
        <v>81.013412000000002</v>
      </c>
      <c r="H353">
        <v>12.735918</v>
      </c>
      <c r="I353">
        <v>21.435884000000001</v>
      </c>
      <c r="J353">
        <v>85.771749</v>
      </c>
      <c r="K353">
        <v>25</v>
      </c>
      <c r="L353">
        <v>46.930835999999999</v>
      </c>
      <c r="M353">
        <v>1.5</v>
      </c>
      <c r="N353">
        <v>0.286657</v>
      </c>
      <c r="O353">
        <v>25</v>
      </c>
      <c r="P353">
        <v>21.731276999999999</v>
      </c>
    </row>
    <row r="354" spans="1:16" x14ac:dyDescent="0.25">
      <c r="A354">
        <v>2512400.1950010001</v>
      </c>
      <c r="B354">
        <v>1.5144230000000001</v>
      </c>
      <c r="C354">
        <v>24.714224000000002</v>
      </c>
      <c r="D354">
        <v>55.585850000000001</v>
      </c>
      <c r="E354">
        <v>24.226696</v>
      </c>
      <c r="F354">
        <v>58.727652999999997</v>
      </c>
      <c r="G354">
        <v>80.092710999999994</v>
      </c>
      <c r="H354">
        <v>12.618895999999999</v>
      </c>
      <c r="I354">
        <v>21.259641999999999</v>
      </c>
      <c r="J354">
        <v>85.770801000000006</v>
      </c>
      <c r="K354">
        <v>25</v>
      </c>
      <c r="L354">
        <v>47.931673000000004</v>
      </c>
      <c r="M354">
        <v>1.5</v>
      </c>
      <c r="N354">
        <v>12.512473999999999</v>
      </c>
      <c r="O354">
        <v>25</v>
      </c>
      <c r="P354">
        <v>22.121773000000001</v>
      </c>
    </row>
    <row r="355" spans="1:16" x14ac:dyDescent="0.25">
      <c r="A355">
        <v>2512404.5480320002</v>
      </c>
      <c r="B355">
        <v>1.561588</v>
      </c>
      <c r="C355">
        <v>25.469069000000001</v>
      </c>
      <c r="D355">
        <v>55.109442000000001</v>
      </c>
      <c r="E355">
        <v>26.402515000000001</v>
      </c>
      <c r="F355">
        <v>59.125210000000003</v>
      </c>
      <c r="G355">
        <v>80.540128999999993</v>
      </c>
      <c r="H355">
        <v>12.635273</v>
      </c>
      <c r="I355">
        <v>21.313569000000001</v>
      </c>
      <c r="J355">
        <v>85.776342</v>
      </c>
      <c r="K355">
        <v>25</v>
      </c>
      <c r="L355">
        <v>46.914316999999997</v>
      </c>
      <c r="M355">
        <v>1.5</v>
      </c>
      <c r="N355">
        <v>58.747487999999997</v>
      </c>
      <c r="O355">
        <v>25</v>
      </c>
      <c r="P355">
        <v>22.300197000000001</v>
      </c>
    </row>
    <row r="356" spans="1:16" x14ac:dyDescent="0.25">
      <c r="A356">
        <v>2512406.8458079998</v>
      </c>
      <c r="B356">
        <v>1.5401260000000001</v>
      </c>
      <c r="C356">
        <v>24.948515</v>
      </c>
      <c r="D356">
        <v>56.117584000000001</v>
      </c>
      <c r="E356">
        <v>23.624351000000001</v>
      </c>
      <c r="F356">
        <v>59.000902000000004</v>
      </c>
      <c r="G356">
        <v>81.078567000000007</v>
      </c>
      <c r="H356">
        <v>12.674975</v>
      </c>
      <c r="I356">
        <v>21.386509</v>
      </c>
      <c r="J356">
        <v>85.774649999999994</v>
      </c>
      <c r="K356">
        <v>25</v>
      </c>
      <c r="L356">
        <v>47.152152000000001</v>
      </c>
      <c r="M356">
        <v>1.5</v>
      </c>
      <c r="N356">
        <v>87.795706999999993</v>
      </c>
      <c r="O356">
        <v>25</v>
      </c>
      <c r="P356">
        <v>21.557062999999999</v>
      </c>
    </row>
    <row r="357" spans="1:16" x14ac:dyDescent="0.25">
      <c r="A357">
        <v>2512423.1079890002</v>
      </c>
      <c r="B357">
        <v>1.436642</v>
      </c>
      <c r="C357">
        <v>24.485289999999999</v>
      </c>
      <c r="D357">
        <v>56.563256000000003</v>
      </c>
      <c r="E357">
        <v>25.240849000000001</v>
      </c>
      <c r="F357">
        <v>58.637462999999997</v>
      </c>
      <c r="G357">
        <v>80.544758000000002</v>
      </c>
      <c r="H357">
        <v>12.653885000000001</v>
      </c>
      <c r="I357">
        <v>21.434135999999999</v>
      </c>
      <c r="J357">
        <v>85.776965000000004</v>
      </c>
      <c r="K357">
        <v>25</v>
      </c>
      <c r="L357">
        <v>47.849705999999998</v>
      </c>
      <c r="M357">
        <v>1.5</v>
      </c>
      <c r="N357">
        <v>1.3377999999999999E-2</v>
      </c>
      <c r="O357">
        <v>25</v>
      </c>
      <c r="P357">
        <v>21.672077000000002</v>
      </c>
    </row>
    <row r="358" spans="1:16" x14ac:dyDescent="0.25">
      <c r="A358">
        <v>2512427.5529160001</v>
      </c>
      <c r="B358">
        <v>1.470073</v>
      </c>
      <c r="C358">
        <v>25.162896</v>
      </c>
      <c r="D358">
        <v>56.480269</v>
      </c>
      <c r="E358">
        <v>25.382216</v>
      </c>
      <c r="F358">
        <v>59.079585999999999</v>
      </c>
      <c r="G358">
        <v>80.420106000000004</v>
      </c>
      <c r="H358">
        <v>12.642683</v>
      </c>
      <c r="I358">
        <v>21.39846</v>
      </c>
      <c r="J358">
        <v>85.771814000000006</v>
      </c>
      <c r="K358">
        <v>25</v>
      </c>
      <c r="L358">
        <v>47.581892000000003</v>
      </c>
      <c r="M358">
        <v>1.5</v>
      </c>
      <c r="N358">
        <v>0.1855</v>
      </c>
      <c r="O358">
        <v>25</v>
      </c>
      <c r="P358">
        <v>22.237152999999999</v>
      </c>
    </row>
    <row r="359" spans="1:16" x14ac:dyDescent="0.25">
      <c r="A359">
        <v>2512428.857932</v>
      </c>
      <c r="B359">
        <v>1.499808</v>
      </c>
      <c r="C359">
        <v>25.363856999999999</v>
      </c>
      <c r="D359">
        <v>55.407581</v>
      </c>
      <c r="E359">
        <v>25.966121999999999</v>
      </c>
      <c r="F359">
        <v>58.869762999999999</v>
      </c>
      <c r="G359">
        <v>80.053240000000002</v>
      </c>
      <c r="H359">
        <v>12.557532</v>
      </c>
      <c r="I359">
        <v>21.408693</v>
      </c>
      <c r="J359">
        <v>85.775626000000003</v>
      </c>
      <c r="K359">
        <v>25</v>
      </c>
      <c r="L359">
        <v>47.323191999999999</v>
      </c>
      <c r="M359">
        <v>1.5</v>
      </c>
      <c r="N359">
        <v>1.6027990000000001</v>
      </c>
      <c r="O359">
        <v>25</v>
      </c>
      <c r="P359">
        <v>21.270510000000002</v>
      </c>
    </row>
    <row r="360" spans="1:16" x14ac:dyDescent="0.25">
      <c r="A360">
        <v>2512439.4959</v>
      </c>
      <c r="B360">
        <v>1.5389079999999999</v>
      </c>
      <c r="C360">
        <v>25.466184999999999</v>
      </c>
      <c r="D360">
        <v>54.795934000000003</v>
      </c>
      <c r="E360">
        <v>26.562321000000001</v>
      </c>
      <c r="F360">
        <v>58.621831999999998</v>
      </c>
      <c r="G360">
        <v>79.971760000000003</v>
      </c>
      <c r="H360">
        <v>12.446813000000001</v>
      </c>
      <c r="I360">
        <v>21.394386999999998</v>
      </c>
      <c r="J360">
        <v>85.770437999999999</v>
      </c>
      <c r="K360">
        <v>25</v>
      </c>
      <c r="L360">
        <v>47.230162999999997</v>
      </c>
      <c r="M360">
        <v>1.5</v>
      </c>
      <c r="N360">
        <v>97.679771000000002</v>
      </c>
      <c r="O360">
        <v>25</v>
      </c>
      <c r="P360">
        <v>21.732963999999999</v>
      </c>
    </row>
    <row r="361" spans="1:16" x14ac:dyDescent="0.25">
      <c r="A361">
        <v>2512445.9560110001</v>
      </c>
      <c r="B361">
        <v>1.4847300000000001</v>
      </c>
      <c r="C361">
        <v>24.481949</v>
      </c>
      <c r="D361">
        <v>55.217018000000003</v>
      </c>
      <c r="E361">
        <v>25.151727000000001</v>
      </c>
      <c r="F361">
        <v>58.642315000000004</v>
      </c>
      <c r="G361">
        <v>80.793959999999998</v>
      </c>
      <c r="H361">
        <v>12.631304999999999</v>
      </c>
      <c r="I361">
        <v>21.264796</v>
      </c>
      <c r="J361">
        <v>85.772278999999997</v>
      </c>
      <c r="K361">
        <v>25</v>
      </c>
      <c r="L361">
        <v>47.558684</v>
      </c>
      <c r="M361">
        <v>1.5</v>
      </c>
      <c r="N361">
        <v>80.519548</v>
      </c>
      <c r="O361">
        <v>25</v>
      </c>
      <c r="P361">
        <v>21.60107</v>
      </c>
    </row>
    <row r="362" spans="1:16" x14ac:dyDescent="0.25">
      <c r="A362">
        <v>2512449.4866539999</v>
      </c>
      <c r="B362">
        <v>1.422194</v>
      </c>
      <c r="C362">
        <v>24.78462</v>
      </c>
      <c r="D362">
        <v>56.575550999999997</v>
      </c>
      <c r="E362">
        <v>24.921237000000001</v>
      </c>
      <c r="F362">
        <v>58.848745999999998</v>
      </c>
      <c r="G362">
        <v>80.233862999999999</v>
      </c>
      <c r="H362">
        <v>12.561019999999999</v>
      </c>
      <c r="I362">
        <v>21.299602</v>
      </c>
      <c r="J362">
        <v>85.778620000000004</v>
      </c>
      <c r="K362">
        <v>25</v>
      </c>
      <c r="L362">
        <v>47.894616999999997</v>
      </c>
      <c r="M362">
        <v>1.5</v>
      </c>
      <c r="N362">
        <v>35.365667000000002</v>
      </c>
      <c r="O362">
        <v>25</v>
      </c>
      <c r="P362">
        <v>21.860676999999999</v>
      </c>
    </row>
    <row r="363" spans="1:16" x14ac:dyDescent="0.25">
      <c r="A363">
        <v>2512466.3459310001</v>
      </c>
      <c r="B363">
        <v>1.546594</v>
      </c>
      <c r="C363">
        <v>25.463874000000001</v>
      </c>
      <c r="D363">
        <v>55.100220999999998</v>
      </c>
      <c r="E363">
        <v>24.226696</v>
      </c>
      <c r="F363">
        <v>58.386634999999998</v>
      </c>
      <c r="G363">
        <v>80.262792000000005</v>
      </c>
      <c r="H363">
        <v>12.63087</v>
      </c>
      <c r="I363">
        <v>21.342078999999998</v>
      </c>
      <c r="J363">
        <v>85.767759999999996</v>
      </c>
      <c r="K363">
        <v>25</v>
      </c>
      <c r="L363">
        <v>46.832397999999998</v>
      </c>
      <c r="M363">
        <v>1.5</v>
      </c>
      <c r="N363">
        <v>76.289961000000005</v>
      </c>
      <c r="O363">
        <v>25</v>
      </c>
      <c r="P363">
        <v>22.130099000000001</v>
      </c>
    </row>
    <row r="364" spans="1:16" x14ac:dyDescent="0.25">
      <c r="A364">
        <v>2512474.5640130001</v>
      </c>
      <c r="B364">
        <v>1.445125</v>
      </c>
      <c r="C364">
        <v>25.109849000000001</v>
      </c>
      <c r="D364">
        <v>55.871695000000003</v>
      </c>
      <c r="E364">
        <v>26.058318</v>
      </c>
      <c r="F364">
        <v>59.063786</v>
      </c>
      <c r="G364">
        <v>80.309179999999998</v>
      </c>
      <c r="H364">
        <v>12.582398</v>
      </c>
      <c r="I364">
        <v>21.367018999999999</v>
      </c>
      <c r="J364">
        <v>85.780713000000006</v>
      </c>
      <c r="K364">
        <v>25</v>
      </c>
      <c r="L364">
        <v>47.774926999999998</v>
      </c>
      <c r="M364">
        <v>1.5</v>
      </c>
      <c r="N364">
        <v>55.475047000000004</v>
      </c>
      <c r="O364">
        <v>25</v>
      </c>
      <c r="P364">
        <v>21.605575000000002</v>
      </c>
    </row>
    <row r="365" spans="1:16" x14ac:dyDescent="0.25">
      <c r="A365">
        <v>2512495.0969190001</v>
      </c>
      <c r="B365">
        <v>1.516859</v>
      </c>
      <c r="C365">
        <v>24.762283</v>
      </c>
      <c r="D365">
        <v>57.386982000000003</v>
      </c>
      <c r="E365">
        <v>24.939675999999999</v>
      </c>
      <c r="F365">
        <v>59.006666000000003</v>
      </c>
      <c r="G365">
        <v>80.965046000000001</v>
      </c>
      <c r="H365">
        <v>12.592597</v>
      </c>
      <c r="I365">
        <v>21.394818999999998</v>
      </c>
      <c r="J365">
        <v>85.772780999999995</v>
      </c>
      <c r="K365">
        <v>25</v>
      </c>
      <c r="L365">
        <v>47.269759000000001</v>
      </c>
      <c r="M365">
        <v>1.5</v>
      </c>
      <c r="N365">
        <v>100</v>
      </c>
      <c r="O365">
        <v>25</v>
      </c>
      <c r="P365">
        <v>21.792102</v>
      </c>
    </row>
    <row r="366" spans="1:16" x14ac:dyDescent="0.25">
      <c r="A366">
        <v>2512499.2221789998</v>
      </c>
      <c r="B366">
        <v>1.4901059999999999</v>
      </c>
      <c r="C366">
        <v>24.577096000000001</v>
      </c>
      <c r="D366">
        <v>55.899357999999999</v>
      </c>
      <c r="E366">
        <v>23.873279</v>
      </c>
      <c r="F366">
        <v>58.182322999999997</v>
      </c>
      <c r="G366">
        <v>80.261691999999996</v>
      </c>
      <c r="H366">
        <v>12.564840999999999</v>
      </c>
      <c r="I366">
        <v>21.380749000000002</v>
      </c>
      <c r="J366">
        <v>85.774017999999998</v>
      </c>
      <c r="K366">
        <v>25</v>
      </c>
      <c r="L366">
        <v>48.032829999999997</v>
      </c>
      <c r="M366">
        <v>1.5</v>
      </c>
      <c r="N366">
        <v>93.368510999999998</v>
      </c>
      <c r="O366">
        <v>25</v>
      </c>
      <c r="P366">
        <v>21.29684</v>
      </c>
    </row>
    <row r="367" spans="1:16" x14ac:dyDescent="0.25">
      <c r="A367">
        <v>2512501.6833330002</v>
      </c>
      <c r="B367">
        <v>1.4220680000000001</v>
      </c>
      <c r="C367">
        <v>25.495144</v>
      </c>
      <c r="D367">
        <v>55.493642000000001</v>
      </c>
      <c r="E367">
        <v>25.628070999999998</v>
      </c>
      <c r="F367">
        <v>58.659038000000002</v>
      </c>
      <c r="G367">
        <v>79.814235999999994</v>
      </c>
      <c r="H367">
        <v>12.551971999999999</v>
      </c>
      <c r="I367">
        <v>21.388895000000002</v>
      </c>
      <c r="J367">
        <v>85.776882000000001</v>
      </c>
      <c r="K367">
        <v>25</v>
      </c>
      <c r="L367">
        <v>47.282209000000002</v>
      </c>
      <c r="M367">
        <v>1.5</v>
      </c>
      <c r="N367">
        <v>58.820098999999999</v>
      </c>
      <c r="O367">
        <v>25</v>
      </c>
      <c r="P367">
        <v>22.160039000000001</v>
      </c>
    </row>
    <row r="368" spans="1:16" x14ac:dyDescent="0.25">
      <c r="A368">
        <v>2512507.7131469999</v>
      </c>
      <c r="B368">
        <v>1.43807</v>
      </c>
      <c r="C368">
        <v>24.506934999999999</v>
      </c>
      <c r="D368">
        <v>56.554034999999999</v>
      </c>
      <c r="E368">
        <v>25.523582999999999</v>
      </c>
      <c r="F368">
        <v>58.860435000000003</v>
      </c>
      <c r="G368">
        <v>81.376176000000001</v>
      </c>
      <c r="H368">
        <v>12.545244</v>
      </c>
      <c r="I368">
        <v>21.402726999999999</v>
      </c>
      <c r="J368">
        <v>85.766914</v>
      </c>
      <c r="K368">
        <v>25</v>
      </c>
      <c r="L368">
        <v>47.577188</v>
      </c>
      <c r="M368">
        <v>1.5</v>
      </c>
      <c r="N368">
        <v>0.69747899999999996</v>
      </c>
      <c r="O368">
        <v>25</v>
      </c>
      <c r="P368">
        <v>21.929399</v>
      </c>
    </row>
    <row r="369" spans="1:16" x14ac:dyDescent="0.25">
      <c r="A369">
        <v>2512509.1979220002</v>
      </c>
      <c r="B369">
        <v>1.458901</v>
      </c>
      <c r="C369">
        <v>24.505258000000001</v>
      </c>
      <c r="D369">
        <v>54.497795000000004</v>
      </c>
      <c r="E369">
        <v>25.130213999999999</v>
      </c>
      <c r="F369">
        <v>59.007565999999997</v>
      </c>
      <c r="G369">
        <v>80.694604999999996</v>
      </c>
      <c r="H369">
        <v>12.537417</v>
      </c>
      <c r="I369">
        <v>21.276098999999999</v>
      </c>
      <c r="J369">
        <v>85.767889999999994</v>
      </c>
      <c r="K369">
        <v>25</v>
      </c>
      <c r="L369">
        <v>47.828209000000001</v>
      </c>
      <c r="M369">
        <v>1.5</v>
      </c>
      <c r="N369">
        <v>1.2992980000000001</v>
      </c>
      <c r="O369">
        <v>25</v>
      </c>
      <c r="P369">
        <v>21.576650999999998</v>
      </c>
    </row>
    <row r="370" spans="1:16" x14ac:dyDescent="0.25">
      <c r="A370">
        <v>2512510.3149299999</v>
      </c>
      <c r="B370">
        <v>1.4796899999999999</v>
      </c>
      <c r="C370">
        <v>24.655438</v>
      </c>
      <c r="D370">
        <v>55.112515000000002</v>
      </c>
      <c r="E370">
        <v>25.034945</v>
      </c>
      <c r="F370">
        <v>58.883251999999999</v>
      </c>
      <c r="G370">
        <v>80.364969000000002</v>
      </c>
      <c r="H370">
        <v>12.576530999999999</v>
      </c>
      <c r="I370">
        <v>21.419995</v>
      </c>
      <c r="J370">
        <v>85.778127999999995</v>
      </c>
      <c r="K370">
        <v>25</v>
      </c>
      <c r="L370">
        <v>47.873128999999999</v>
      </c>
      <c r="M370">
        <v>1.5</v>
      </c>
      <c r="N370">
        <v>1.3204469999999999</v>
      </c>
      <c r="O370">
        <v>25</v>
      </c>
      <c r="P370">
        <v>21.580470999999999</v>
      </c>
    </row>
    <row r="371" spans="1:16" x14ac:dyDescent="0.25">
      <c r="A371">
        <v>2512515.54391</v>
      </c>
      <c r="B371">
        <v>1.541596</v>
      </c>
      <c r="C371">
        <v>25.460784</v>
      </c>
      <c r="D371">
        <v>56.587845000000002</v>
      </c>
      <c r="E371">
        <v>24.030011999999999</v>
      </c>
      <c r="F371">
        <v>58.765217</v>
      </c>
      <c r="G371">
        <v>80.502484999999993</v>
      </c>
      <c r="H371">
        <v>12.673999999999999</v>
      </c>
      <c r="I371">
        <v>21.431605999999999</v>
      </c>
      <c r="J371">
        <v>85.774519999999995</v>
      </c>
      <c r="K371">
        <v>25</v>
      </c>
      <c r="L371">
        <v>46.856395999999997</v>
      </c>
      <c r="M371">
        <v>1.5</v>
      </c>
      <c r="N371">
        <v>20.984404000000001</v>
      </c>
      <c r="O371">
        <v>25</v>
      </c>
      <c r="P371">
        <v>21.681740999999999</v>
      </c>
    </row>
    <row r="372" spans="1:16" x14ac:dyDescent="0.25">
      <c r="A372">
        <v>2512517.797003</v>
      </c>
      <c r="B372">
        <v>1.556926</v>
      </c>
      <c r="C372">
        <v>24.964244999999998</v>
      </c>
      <c r="D372">
        <v>54.832818000000003</v>
      </c>
      <c r="E372">
        <v>25.606559000000001</v>
      </c>
      <c r="F372">
        <v>58.727310000000003</v>
      </c>
      <c r="G372">
        <v>80.911490999999998</v>
      </c>
      <c r="H372">
        <v>12.530884</v>
      </c>
      <c r="I372">
        <v>21.352609999999999</v>
      </c>
      <c r="J372">
        <v>85.776566000000003</v>
      </c>
      <c r="K372">
        <v>25</v>
      </c>
      <c r="L372">
        <v>46.968829999999997</v>
      </c>
      <c r="M372">
        <v>1.5</v>
      </c>
      <c r="N372">
        <v>41.254097999999999</v>
      </c>
      <c r="O372">
        <v>25</v>
      </c>
      <c r="P372">
        <v>21.675668000000002</v>
      </c>
    </row>
    <row r="373" spans="1:16" x14ac:dyDescent="0.25">
      <c r="A373">
        <v>2512527.6749300002</v>
      </c>
      <c r="B373">
        <v>1.478178</v>
      </c>
      <c r="C373">
        <v>25.294564999999999</v>
      </c>
      <c r="D373">
        <v>56.059184999999999</v>
      </c>
      <c r="E373">
        <v>23.888645</v>
      </c>
      <c r="F373">
        <v>58.744017999999997</v>
      </c>
      <c r="G373">
        <v>80.376379</v>
      </c>
      <c r="H373">
        <v>12.678452999999999</v>
      </c>
      <c r="I373">
        <v>21.286332999999999</v>
      </c>
      <c r="J373">
        <v>85.764571000000004</v>
      </c>
      <c r="K373">
        <v>25</v>
      </c>
      <c r="L373">
        <v>47.241523999999998</v>
      </c>
      <c r="M373">
        <v>1.5</v>
      </c>
      <c r="N373">
        <v>77.053970000000007</v>
      </c>
      <c r="O373">
        <v>25</v>
      </c>
      <c r="P373">
        <v>21.876505000000002</v>
      </c>
    </row>
    <row r="374" spans="1:16" x14ac:dyDescent="0.25">
      <c r="A374">
        <v>2512535.995927</v>
      </c>
      <c r="B374">
        <v>1.4703250000000001</v>
      </c>
      <c r="C374">
        <v>24.684058</v>
      </c>
      <c r="D374">
        <v>56.148319999999998</v>
      </c>
      <c r="E374">
        <v>26.027585999999999</v>
      </c>
      <c r="F374">
        <v>59.300187999999999</v>
      </c>
      <c r="G374">
        <v>80.220076000000006</v>
      </c>
      <c r="H374">
        <v>12.634849000000001</v>
      </c>
      <c r="I374">
        <v>21.289161</v>
      </c>
      <c r="J374">
        <v>85.774249999999995</v>
      </c>
      <c r="K374">
        <v>25</v>
      </c>
      <c r="L374">
        <v>47.890467000000001</v>
      </c>
      <c r="M374">
        <v>1.5</v>
      </c>
      <c r="N374">
        <v>0.99578699999999998</v>
      </c>
      <c r="O374">
        <v>25</v>
      </c>
      <c r="P374">
        <v>21.220856999999999</v>
      </c>
    </row>
    <row r="375" spans="1:16" x14ac:dyDescent="0.25">
      <c r="A375">
        <v>2512544.2475149999</v>
      </c>
      <c r="B375">
        <v>1.521479</v>
      </c>
      <c r="C375">
        <v>24.757324000000001</v>
      </c>
      <c r="D375">
        <v>56.769187000000002</v>
      </c>
      <c r="E375">
        <v>25.001139999999999</v>
      </c>
      <c r="F375">
        <v>58.998949000000003</v>
      </c>
      <c r="G375">
        <v>80.901747</v>
      </c>
      <c r="H375">
        <v>12.626806999999999</v>
      </c>
      <c r="I375">
        <v>21.252503000000001</v>
      </c>
      <c r="J375">
        <v>85.762506000000002</v>
      </c>
      <c r="K375">
        <v>25</v>
      </c>
      <c r="L375">
        <v>47.327826000000002</v>
      </c>
      <c r="M375">
        <v>1.5</v>
      </c>
      <c r="N375">
        <v>33.990411999999999</v>
      </c>
      <c r="O375">
        <v>25</v>
      </c>
      <c r="P375">
        <v>21.699866</v>
      </c>
    </row>
    <row r="376" spans="1:16" x14ac:dyDescent="0.25">
      <c r="A376">
        <v>2512552.4035649998</v>
      </c>
      <c r="B376">
        <v>1.489098</v>
      </c>
      <c r="C376">
        <v>25.413549</v>
      </c>
      <c r="D376">
        <v>57.150314000000002</v>
      </c>
      <c r="E376">
        <v>24.082256000000001</v>
      </c>
      <c r="F376">
        <v>58.701985000000001</v>
      </c>
      <c r="G376">
        <v>80.215946000000002</v>
      </c>
      <c r="H376">
        <v>12.634632999999999</v>
      </c>
      <c r="I376">
        <v>21.359748</v>
      </c>
      <c r="J376">
        <v>85.776518999999993</v>
      </c>
      <c r="K376">
        <v>25</v>
      </c>
      <c r="L376">
        <v>47.268360999999999</v>
      </c>
      <c r="M376">
        <v>1.5</v>
      </c>
      <c r="N376">
        <v>94.140608</v>
      </c>
      <c r="O376">
        <v>25</v>
      </c>
      <c r="P376">
        <v>22.066579999999998</v>
      </c>
    </row>
    <row r="377" spans="1:16" x14ac:dyDescent="0.25">
      <c r="A377">
        <v>2512558.8989260001</v>
      </c>
      <c r="B377">
        <v>1.4245460000000001</v>
      </c>
      <c r="C377">
        <v>24.817699000000001</v>
      </c>
      <c r="D377">
        <v>56.538666999999997</v>
      </c>
      <c r="E377">
        <v>25.615777999999999</v>
      </c>
      <c r="F377">
        <v>58.657787999999996</v>
      </c>
      <c r="G377">
        <v>80.613069999999993</v>
      </c>
      <c r="H377">
        <v>12.634065</v>
      </c>
      <c r="I377">
        <v>21.317405000000001</v>
      </c>
      <c r="J377">
        <v>85.773757000000003</v>
      </c>
      <c r="K377">
        <v>25</v>
      </c>
      <c r="L377">
        <v>47.400331999999999</v>
      </c>
      <c r="M377">
        <v>1.5</v>
      </c>
      <c r="N377">
        <v>21.944313000000001</v>
      </c>
      <c r="O377">
        <v>25</v>
      </c>
      <c r="P377">
        <v>21.398795</v>
      </c>
    </row>
    <row r="378" spans="1:16" x14ac:dyDescent="0.25">
      <c r="A378">
        <v>2512559.4359169998</v>
      </c>
      <c r="B378">
        <v>1.4177839999999999</v>
      </c>
      <c r="C378">
        <v>24.440954000000001</v>
      </c>
      <c r="D378">
        <v>57.153388</v>
      </c>
      <c r="E378">
        <v>25.618852</v>
      </c>
      <c r="F378">
        <v>58.560046</v>
      </c>
      <c r="G378">
        <v>80.391752999999994</v>
      </c>
      <c r="H378">
        <v>12.55823</v>
      </c>
      <c r="I378">
        <v>21.357762999999998</v>
      </c>
      <c r="J378">
        <v>85.774649999999994</v>
      </c>
      <c r="K378">
        <v>25</v>
      </c>
      <c r="L378">
        <v>47.773885999999997</v>
      </c>
      <c r="M378">
        <v>1.5</v>
      </c>
      <c r="N378">
        <v>12.23268</v>
      </c>
      <c r="O378">
        <v>25</v>
      </c>
      <c r="P378">
        <v>21.400456999999999</v>
      </c>
    </row>
    <row r="379" spans="1:16" x14ac:dyDescent="0.25">
      <c r="A379">
        <v>2512562.2069580001</v>
      </c>
      <c r="B379">
        <v>1.4347099999999999</v>
      </c>
      <c r="C379">
        <v>25.143045999999998</v>
      </c>
      <c r="D379">
        <v>56.271264000000002</v>
      </c>
      <c r="E379">
        <v>24.607772000000001</v>
      </c>
      <c r="F379">
        <v>58.773671999999998</v>
      </c>
      <c r="G379">
        <v>80.239365000000006</v>
      </c>
      <c r="H379">
        <v>12.689772</v>
      </c>
      <c r="I379">
        <v>21.320737000000001</v>
      </c>
      <c r="J379">
        <v>85.769322000000003</v>
      </c>
      <c r="K379">
        <v>25</v>
      </c>
      <c r="L379">
        <v>47.517738999999999</v>
      </c>
      <c r="M379">
        <v>1.5</v>
      </c>
      <c r="N379">
        <v>0.52922599999999997</v>
      </c>
      <c r="O379">
        <v>25</v>
      </c>
      <c r="P379">
        <v>21.8368</v>
      </c>
    </row>
    <row r="380" spans="1:16" x14ac:dyDescent="0.25">
      <c r="A380">
        <v>2512566.7824960002</v>
      </c>
      <c r="B380">
        <v>1.5059389999999999</v>
      </c>
      <c r="C380">
        <v>25.410430000000002</v>
      </c>
      <c r="D380">
        <v>56.763039999999997</v>
      </c>
      <c r="E380">
        <v>24.183672000000001</v>
      </c>
      <c r="F380">
        <v>58.468594000000003</v>
      </c>
      <c r="G380">
        <v>80.561284999999998</v>
      </c>
      <c r="H380">
        <v>12.585986999999999</v>
      </c>
      <c r="I380">
        <v>21.252103000000002</v>
      </c>
      <c r="J380">
        <v>85.773636999999994</v>
      </c>
      <c r="K380">
        <v>25</v>
      </c>
      <c r="L380">
        <v>46.675975999999999</v>
      </c>
      <c r="M380">
        <v>1.5</v>
      </c>
      <c r="N380">
        <v>3.6293660000000001</v>
      </c>
      <c r="O380">
        <v>25</v>
      </c>
      <c r="P380">
        <v>21.984356999999999</v>
      </c>
    </row>
    <row r="381" spans="1:16" x14ac:dyDescent="0.25">
      <c r="A381">
        <v>2512580.2069310001</v>
      </c>
      <c r="B381">
        <v>1.4826299999999999</v>
      </c>
      <c r="C381">
        <v>25.340049</v>
      </c>
      <c r="D381">
        <v>54.516235999999999</v>
      </c>
      <c r="E381">
        <v>25.916951000000001</v>
      </c>
      <c r="F381">
        <v>58.781407000000002</v>
      </c>
      <c r="G381">
        <v>80.166788999999994</v>
      </c>
      <c r="H381">
        <v>12.490358000000001</v>
      </c>
      <c r="I381">
        <v>21.369817999999999</v>
      </c>
      <c r="J381">
        <v>85.767685999999998</v>
      </c>
      <c r="K381">
        <v>25</v>
      </c>
      <c r="L381">
        <v>47.057181999999997</v>
      </c>
      <c r="M381">
        <v>1.5</v>
      </c>
      <c r="N381">
        <v>87.473388999999997</v>
      </c>
      <c r="O381">
        <v>25</v>
      </c>
      <c r="P381">
        <v>21.272158999999998</v>
      </c>
    </row>
    <row r="382" spans="1:16" x14ac:dyDescent="0.25">
      <c r="A382">
        <v>2512589.2259200001</v>
      </c>
      <c r="B382">
        <v>1.4749019999999999</v>
      </c>
      <c r="C382">
        <v>25.058626</v>
      </c>
      <c r="D382">
        <v>55.484420999999998</v>
      </c>
      <c r="E382">
        <v>24.970407999999999</v>
      </c>
      <c r="F382">
        <v>58.768112000000002</v>
      </c>
      <c r="G382">
        <v>80.467934999999997</v>
      </c>
      <c r="H382">
        <v>12.532671000000001</v>
      </c>
      <c r="I382">
        <v>21.277488999999999</v>
      </c>
      <c r="J382">
        <v>85.775143</v>
      </c>
      <c r="K382">
        <v>25</v>
      </c>
      <c r="L382">
        <v>47.782898000000003</v>
      </c>
      <c r="M382">
        <v>1.5</v>
      </c>
      <c r="N382">
        <v>1.7419819999999999</v>
      </c>
      <c r="O382">
        <v>25</v>
      </c>
      <c r="P382">
        <v>21.664707</v>
      </c>
    </row>
    <row r="383" spans="1:16" x14ac:dyDescent="0.25">
      <c r="A383">
        <v>2512589.720927</v>
      </c>
      <c r="B383">
        <v>1.469527</v>
      </c>
      <c r="C383">
        <v>25.061496000000002</v>
      </c>
      <c r="D383">
        <v>55.954683000000003</v>
      </c>
      <c r="E383">
        <v>24.881285999999999</v>
      </c>
      <c r="F383">
        <v>58.774576000000003</v>
      </c>
      <c r="G383">
        <v>80.457908000000003</v>
      </c>
      <c r="H383">
        <v>12.646699</v>
      </c>
      <c r="I383">
        <v>21.283783</v>
      </c>
      <c r="J383">
        <v>85.774827000000002</v>
      </c>
      <c r="K383">
        <v>25</v>
      </c>
      <c r="L383">
        <v>47.769886</v>
      </c>
      <c r="M383">
        <v>1.5</v>
      </c>
      <c r="N383">
        <v>0</v>
      </c>
      <c r="O383">
        <v>25</v>
      </c>
      <c r="P383">
        <v>21.916429999999998</v>
      </c>
    </row>
    <row r="384" spans="1:16" x14ac:dyDescent="0.25">
      <c r="A384">
        <v>2512599.6049270001</v>
      </c>
      <c r="B384">
        <v>1.528451</v>
      </c>
      <c r="C384">
        <v>24.532730000000001</v>
      </c>
      <c r="D384">
        <v>57.300921000000002</v>
      </c>
      <c r="E384">
        <v>24.35577</v>
      </c>
      <c r="F384">
        <v>58.839081999999998</v>
      </c>
      <c r="G384">
        <v>80.319103999999996</v>
      </c>
      <c r="H384">
        <v>12.60737</v>
      </c>
      <c r="I384">
        <v>21.300179</v>
      </c>
      <c r="J384">
        <v>85.772074000000003</v>
      </c>
      <c r="K384">
        <v>25</v>
      </c>
      <c r="L384">
        <v>47.932454</v>
      </c>
      <c r="M384">
        <v>1.5</v>
      </c>
      <c r="N384">
        <v>64.364305000000002</v>
      </c>
      <c r="O384">
        <v>25</v>
      </c>
      <c r="P384">
        <v>21.946182</v>
      </c>
    </row>
    <row r="385" spans="1:16" x14ac:dyDescent="0.25">
      <c r="A385">
        <v>2512602.0150390002</v>
      </c>
      <c r="B385">
        <v>1.5475179999999999</v>
      </c>
      <c r="C385">
        <v>24.933329000000001</v>
      </c>
      <c r="D385">
        <v>54.620739</v>
      </c>
      <c r="E385">
        <v>25.600411999999999</v>
      </c>
      <c r="F385">
        <v>58.533828</v>
      </c>
      <c r="G385">
        <v>80.347920000000002</v>
      </c>
      <c r="H385">
        <v>12.606057</v>
      </c>
      <c r="I385">
        <v>21.305230000000002</v>
      </c>
      <c r="J385">
        <v>85.774816999999999</v>
      </c>
      <c r="K385">
        <v>25</v>
      </c>
      <c r="L385">
        <v>47.814511000000003</v>
      </c>
      <c r="M385">
        <v>1.5</v>
      </c>
      <c r="N385">
        <v>86.994230999999999</v>
      </c>
      <c r="O385">
        <v>25</v>
      </c>
      <c r="P385">
        <v>21.474205999999999</v>
      </c>
    </row>
    <row r="386" spans="1:16" x14ac:dyDescent="0.25">
      <c r="A386">
        <v>2512609.4759249999</v>
      </c>
      <c r="B386">
        <v>1.459741</v>
      </c>
      <c r="C386">
        <v>25.242386</v>
      </c>
      <c r="D386">
        <v>57.393129000000002</v>
      </c>
      <c r="E386">
        <v>25.382216</v>
      </c>
      <c r="F386">
        <v>58.733089</v>
      </c>
      <c r="G386">
        <v>80.798032000000006</v>
      </c>
      <c r="H386">
        <v>12.516216</v>
      </c>
      <c r="I386">
        <v>21.363968</v>
      </c>
      <c r="J386">
        <v>85.772538999999995</v>
      </c>
      <c r="K386">
        <v>25</v>
      </c>
      <c r="L386">
        <v>47.100250000000003</v>
      </c>
      <c r="M386">
        <v>1.5</v>
      </c>
      <c r="N386">
        <v>91.194063</v>
      </c>
      <c r="O386">
        <v>25</v>
      </c>
      <c r="P386">
        <v>21.538029000000002</v>
      </c>
    </row>
    <row r="387" spans="1:16" x14ac:dyDescent="0.25">
      <c r="A387">
        <v>2512618.0650289999</v>
      </c>
      <c r="B387">
        <v>1.463395</v>
      </c>
      <c r="C387">
        <v>25.211984999999999</v>
      </c>
      <c r="D387">
        <v>56.437238000000001</v>
      </c>
      <c r="E387">
        <v>24.189817999999999</v>
      </c>
      <c r="F387">
        <v>58.892986000000001</v>
      </c>
      <c r="G387">
        <v>80.682715000000002</v>
      </c>
      <c r="H387">
        <v>12.534834</v>
      </c>
      <c r="I387">
        <v>21.424184</v>
      </c>
      <c r="J387">
        <v>85.767007000000007</v>
      </c>
      <c r="K387">
        <v>25</v>
      </c>
      <c r="L387">
        <v>47.477755000000002</v>
      </c>
      <c r="M387">
        <v>1.5</v>
      </c>
      <c r="N387">
        <v>1.316932</v>
      </c>
      <c r="O387">
        <v>25</v>
      </c>
      <c r="P387">
        <v>21.951366</v>
      </c>
    </row>
    <row r="388" spans="1:16" x14ac:dyDescent="0.25">
      <c r="A388">
        <v>2512636.4484939999</v>
      </c>
      <c r="B388">
        <v>1.540924</v>
      </c>
      <c r="C388">
        <v>25.311634000000002</v>
      </c>
      <c r="D388">
        <v>55.871695000000003</v>
      </c>
      <c r="E388">
        <v>26.491637999999998</v>
      </c>
      <c r="F388">
        <v>58.921917000000001</v>
      </c>
      <c r="G388">
        <v>80.405148999999994</v>
      </c>
      <c r="H388">
        <v>12.580126999999999</v>
      </c>
      <c r="I388">
        <v>21.355793999999999</v>
      </c>
      <c r="J388">
        <v>85.776342</v>
      </c>
      <c r="K388">
        <v>25</v>
      </c>
      <c r="L388">
        <v>47.076438000000003</v>
      </c>
      <c r="M388">
        <v>1.5</v>
      </c>
      <c r="N388">
        <v>99.896441999999993</v>
      </c>
      <c r="O388">
        <v>25</v>
      </c>
      <c r="P388">
        <v>20.311831000000002</v>
      </c>
    </row>
    <row r="389" spans="1:16" x14ac:dyDescent="0.25">
      <c r="A389">
        <v>2512638.639029</v>
      </c>
      <c r="B389">
        <v>1.5267710000000001</v>
      </c>
      <c r="C389">
        <v>25.187308000000002</v>
      </c>
      <c r="D389">
        <v>56.477195000000002</v>
      </c>
      <c r="E389">
        <v>26.537735999999999</v>
      </c>
      <c r="F389">
        <v>59.009942000000002</v>
      </c>
      <c r="G389">
        <v>81.011437000000001</v>
      </c>
      <c r="H389">
        <v>12.665651</v>
      </c>
      <c r="I389">
        <v>21.384672999999999</v>
      </c>
      <c r="J389">
        <v>85.774910000000006</v>
      </c>
      <c r="K389">
        <v>25</v>
      </c>
      <c r="L389">
        <v>46.937153000000002</v>
      </c>
      <c r="M389">
        <v>1.5</v>
      </c>
      <c r="N389">
        <v>99.142157999999995</v>
      </c>
      <c r="O389">
        <v>25</v>
      </c>
      <c r="P389">
        <v>21.082941999999999</v>
      </c>
    </row>
    <row r="390" spans="1:16" x14ac:dyDescent="0.25">
      <c r="A390">
        <v>2512644.658295</v>
      </c>
      <c r="B390">
        <v>1.421354</v>
      </c>
      <c r="C390">
        <v>24.803543000000001</v>
      </c>
      <c r="D390">
        <v>56.0807</v>
      </c>
      <c r="E390">
        <v>26.175098999999999</v>
      </c>
      <c r="F390">
        <v>58.649915</v>
      </c>
      <c r="G390">
        <v>80.251284999999996</v>
      </c>
      <c r="H390">
        <v>12.654275</v>
      </c>
      <c r="I390">
        <v>21.269759000000001</v>
      </c>
      <c r="J390">
        <v>85.770801000000006</v>
      </c>
      <c r="K390">
        <v>25</v>
      </c>
      <c r="L390">
        <v>47.995275999999997</v>
      </c>
      <c r="M390">
        <v>1.5</v>
      </c>
      <c r="N390">
        <v>34.560426</v>
      </c>
      <c r="O390">
        <v>25</v>
      </c>
      <c r="P390">
        <v>20.374165999999999</v>
      </c>
    </row>
    <row r="391" spans="1:16" x14ac:dyDescent="0.25">
      <c r="A391">
        <v>2512646.796933</v>
      </c>
      <c r="B391">
        <v>1.4255119999999999</v>
      </c>
      <c r="C391">
        <v>25.057979</v>
      </c>
      <c r="D391">
        <v>54.734462000000001</v>
      </c>
      <c r="E391">
        <v>25.926171</v>
      </c>
      <c r="F391">
        <v>59.166581999999998</v>
      </c>
      <c r="G391">
        <v>80.372180999999998</v>
      </c>
      <c r="H391">
        <v>12.549529</v>
      </c>
      <c r="I391">
        <v>21.297529000000001</v>
      </c>
      <c r="J391">
        <v>85.774771000000001</v>
      </c>
      <c r="K391">
        <v>25</v>
      </c>
      <c r="L391">
        <v>47.819826999999997</v>
      </c>
      <c r="M391">
        <v>1.5</v>
      </c>
      <c r="N391">
        <v>0.94965599999999994</v>
      </c>
      <c r="O391">
        <v>25</v>
      </c>
      <c r="P391">
        <v>21.211393999999999</v>
      </c>
    </row>
    <row r="392" spans="1:16" x14ac:dyDescent="0.25">
      <c r="A392">
        <v>2512655.120966</v>
      </c>
      <c r="B392">
        <v>1.506359</v>
      </c>
      <c r="C392">
        <v>24.470884000000002</v>
      </c>
      <c r="D392">
        <v>56.750745999999999</v>
      </c>
      <c r="E392">
        <v>23.513715999999999</v>
      </c>
      <c r="F392">
        <v>58.457301999999999</v>
      </c>
      <c r="G392">
        <v>80.813744999999997</v>
      </c>
      <c r="H392">
        <v>12.667301</v>
      </c>
      <c r="I392">
        <v>21.315673</v>
      </c>
      <c r="J392">
        <v>85.771209999999996</v>
      </c>
      <c r="K392">
        <v>25</v>
      </c>
      <c r="L392">
        <v>47.648145999999997</v>
      </c>
      <c r="M392">
        <v>1.5</v>
      </c>
      <c r="N392">
        <v>8.7845460000000006</v>
      </c>
      <c r="O392">
        <v>25</v>
      </c>
      <c r="P392">
        <v>21.519472</v>
      </c>
    </row>
    <row r="393" spans="1:16" x14ac:dyDescent="0.25">
      <c r="A393">
        <v>2512658.1789259999</v>
      </c>
      <c r="B393">
        <v>1.5260990000000001</v>
      </c>
      <c r="C393">
        <v>24.682749000000001</v>
      </c>
      <c r="D393">
        <v>57.503779000000002</v>
      </c>
      <c r="E393">
        <v>25.105629</v>
      </c>
      <c r="F393">
        <v>58.392260999999998</v>
      </c>
      <c r="G393">
        <v>79.871364999999997</v>
      </c>
      <c r="H393">
        <v>12.63974</v>
      </c>
      <c r="I393">
        <v>21.379964000000001</v>
      </c>
      <c r="J393">
        <v>85.763324999999995</v>
      </c>
      <c r="K393">
        <v>25</v>
      </c>
      <c r="L393">
        <v>48.088158999999997</v>
      </c>
      <c r="M393">
        <v>1.5</v>
      </c>
      <c r="N393">
        <v>20.444353</v>
      </c>
      <c r="O393">
        <v>25</v>
      </c>
      <c r="P393">
        <v>20.775459999999999</v>
      </c>
    </row>
    <row r="394" spans="1:16" x14ac:dyDescent="0.25">
      <c r="A394">
        <v>2512663.1279239999</v>
      </c>
      <c r="B394">
        <v>1.5165230000000001</v>
      </c>
      <c r="C394">
        <v>25.516745</v>
      </c>
      <c r="D394">
        <v>57.623649</v>
      </c>
      <c r="E394">
        <v>25.864706999999999</v>
      </c>
      <c r="F394">
        <v>58.553787999999997</v>
      </c>
      <c r="G394">
        <v>80.343363999999994</v>
      </c>
      <c r="H394">
        <v>12.564988</v>
      </c>
      <c r="I394">
        <v>21.358993000000002</v>
      </c>
      <c r="J394">
        <v>85.769024999999999</v>
      </c>
      <c r="K394">
        <v>25</v>
      </c>
      <c r="L394">
        <v>47.005585000000004</v>
      </c>
      <c r="M394">
        <v>1.5</v>
      </c>
      <c r="N394">
        <v>80.162533999999994</v>
      </c>
      <c r="O394">
        <v>25</v>
      </c>
      <c r="P394">
        <v>20.396322999999999</v>
      </c>
    </row>
    <row r="395" spans="1:16" x14ac:dyDescent="0.25">
      <c r="A395">
        <v>2512677.458871</v>
      </c>
      <c r="B395">
        <v>1.4246719999999999</v>
      </c>
      <c r="C395">
        <v>24.987670999999999</v>
      </c>
      <c r="D395">
        <v>55.112515000000002</v>
      </c>
      <c r="E395">
        <v>26.012219999999999</v>
      </c>
      <c r="F395">
        <v>58.945270999999998</v>
      </c>
      <c r="G395">
        <v>80.980659000000003</v>
      </c>
      <c r="H395">
        <v>12.637274</v>
      </c>
      <c r="I395">
        <v>21.352433000000001</v>
      </c>
      <c r="J395">
        <v>85.776036000000005</v>
      </c>
      <c r="K395">
        <v>25</v>
      </c>
      <c r="L395">
        <v>47.255211000000003</v>
      </c>
      <c r="M395">
        <v>1.5</v>
      </c>
      <c r="N395">
        <v>1.1251640000000001</v>
      </c>
      <c r="O395">
        <v>25</v>
      </c>
      <c r="P395">
        <v>20.321715000000001</v>
      </c>
    </row>
    <row r="396" spans="1:16" x14ac:dyDescent="0.25">
      <c r="A396">
        <v>2512687.9940900002</v>
      </c>
      <c r="B396">
        <v>1.5208489999999999</v>
      </c>
      <c r="C396">
        <v>25.392683999999999</v>
      </c>
      <c r="D396">
        <v>57.599060000000001</v>
      </c>
      <c r="E396">
        <v>25.191678</v>
      </c>
      <c r="F396">
        <v>58.674163</v>
      </c>
      <c r="G396">
        <v>80.782252</v>
      </c>
      <c r="H396">
        <v>12.598319</v>
      </c>
      <c r="I396">
        <v>21.336379000000001</v>
      </c>
      <c r="J396">
        <v>85.769062000000005</v>
      </c>
      <c r="K396">
        <v>25</v>
      </c>
      <c r="L396">
        <v>46.872962999999999</v>
      </c>
      <c r="M396">
        <v>1.5</v>
      </c>
      <c r="N396">
        <v>16.598704999999999</v>
      </c>
      <c r="O396">
        <v>25</v>
      </c>
      <c r="P396">
        <v>21.070838999999999</v>
      </c>
    </row>
    <row r="397" spans="1:16" x14ac:dyDescent="0.25">
      <c r="A397">
        <v>2512691.4859239999</v>
      </c>
      <c r="B397">
        <v>1.5556239999999999</v>
      </c>
      <c r="C397">
        <v>24.701892999999998</v>
      </c>
      <c r="D397">
        <v>54.93732</v>
      </c>
      <c r="E397">
        <v>24.807528999999999</v>
      </c>
      <c r="F397">
        <v>58.249395</v>
      </c>
      <c r="G397">
        <v>80.771005000000002</v>
      </c>
      <c r="H397">
        <v>12.640273000000001</v>
      </c>
      <c r="I397">
        <v>21.349233000000002</v>
      </c>
      <c r="J397">
        <v>85.769898999999995</v>
      </c>
      <c r="K397">
        <v>25</v>
      </c>
      <c r="L397">
        <v>47.348610999999998</v>
      </c>
      <c r="M397">
        <v>1.5</v>
      </c>
      <c r="N397">
        <v>54.177684999999997</v>
      </c>
      <c r="O397">
        <v>25</v>
      </c>
      <c r="P397">
        <v>20.881734999999999</v>
      </c>
    </row>
    <row r="398" spans="1:16" x14ac:dyDescent="0.25">
      <c r="A398">
        <v>2512702.111788</v>
      </c>
      <c r="B398">
        <v>1.4623870000000001</v>
      </c>
      <c r="C398">
        <v>24.872806000000001</v>
      </c>
      <c r="D398">
        <v>54.82667</v>
      </c>
      <c r="E398">
        <v>24.991921000000001</v>
      </c>
      <c r="F398">
        <v>59.235011999999998</v>
      </c>
      <c r="G398">
        <v>80.882720000000006</v>
      </c>
      <c r="H398">
        <v>12.658552</v>
      </c>
      <c r="I398">
        <v>21.355632</v>
      </c>
      <c r="J398">
        <v>85.766309000000007</v>
      </c>
      <c r="K398">
        <v>25</v>
      </c>
      <c r="L398">
        <v>47.205939999999998</v>
      </c>
      <c r="M398">
        <v>1.5</v>
      </c>
      <c r="N398">
        <v>83.914902999999995</v>
      </c>
      <c r="O398">
        <v>25</v>
      </c>
      <c r="P398">
        <v>20.848338999999999</v>
      </c>
    </row>
    <row r="399" spans="1:16" x14ac:dyDescent="0.25">
      <c r="A399">
        <v>2512706.2539960002</v>
      </c>
      <c r="B399">
        <v>1.42442</v>
      </c>
      <c r="C399">
        <v>24.404063000000001</v>
      </c>
      <c r="D399">
        <v>55.349182999999996</v>
      </c>
      <c r="E399">
        <v>24.595479000000001</v>
      </c>
      <c r="F399">
        <v>58.964844999999997</v>
      </c>
      <c r="G399">
        <v>80.508645000000001</v>
      </c>
      <c r="H399">
        <v>12.608008999999999</v>
      </c>
      <c r="I399">
        <v>21.440417</v>
      </c>
      <c r="J399">
        <v>85.779876000000002</v>
      </c>
      <c r="K399">
        <v>25</v>
      </c>
      <c r="L399">
        <v>48.262121999999998</v>
      </c>
      <c r="M399">
        <v>1.5</v>
      </c>
      <c r="N399">
        <v>21.342497999999999</v>
      </c>
      <c r="O399">
        <v>25</v>
      </c>
      <c r="P399">
        <v>20.589278</v>
      </c>
    </row>
    <row r="400" spans="1:16" x14ac:dyDescent="0.25">
      <c r="A400">
        <v>2512710.3179259999</v>
      </c>
      <c r="B400">
        <v>1.4197580000000001</v>
      </c>
      <c r="C400">
        <v>25.523969999999998</v>
      </c>
      <c r="D400">
        <v>56.418796999999998</v>
      </c>
      <c r="E400">
        <v>26.331831999999999</v>
      </c>
      <c r="F400">
        <v>58.412381000000003</v>
      </c>
      <c r="G400">
        <v>80.634871000000004</v>
      </c>
      <c r="H400">
        <v>12.676779</v>
      </c>
      <c r="I400">
        <v>21.304535999999999</v>
      </c>
      <c r="J400">
        <v>85.769870999999995</v>
      </c>
      <c r="K400">
        <v>25</v>
      </c>
      <c r="L400">
        <v>47.104739000000002</v>
      </c>
      <c r="M400">
        <v>1.5</v>
      </c>
      <c r="N400">
        <v>0</v>
      </c>
      <c r="O400">
        <v>25</v>
      </c>
      <c r="P400">
        <v>20.051197999999999</v>
      </c>
    </row>
    <row r="401" spans="1:16" x14ac:dyDescent="0.25">
      <c r="A401">
        <v>2512724.4229250001</v>
      </c>
      <c r="B401">
        <v>1.5438639999999999</v>
      </c>
      <c r="C401">
        <v>25.334869000000001</v>
      </c>
      <c r="D401">
        <v>54.777493</v>
      </c>
      <c r="E401">
        <v>24.801383000000001</v>
      </c>
      <c r="F401">
        <v>59.307765000000003</v>
      </c>
      <c r="G401">
        <v>81.005202999999995</v>
      </c>
      <c r="H401">
        <v>12.507021999999999</v>
      </c>
      <c r="I401">
        <v>21.362164</v>
      </c>
      <c r="J401">
        <v>85.771842000000007</v>
      </c>
      <c r="K401">
        <v>25</v>
      </c>
      <c r="L401">
        <v>46.925182999999997</v>
      </c>
      <c r="M401">
        <v>1.5</v>
      </c>
      <c r="N401">
        <v>85.800128000000001</v>
      </c>
      <c r="O401">
        <v>25</v>
      </c>
      <c r="P401">
        <v>20.189599000000001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opLeftCell="K1" workbookViewId="0">
      <selection activeCell="L2" sqref="L2"/>
    </sheetView>
  </sheetViews>
  <sheetFormatPr defaultRowHeight="15" x14ac:dyDescent="0.25"/>
  <cols>
    <col min="1" max="1" width="12.140625" bestFit="1" customWidth="1"/>
    <col min="2" max="2" width="11.42578125" bestFit="1" customWidth="1"/>
    <col min="3" max="3" width="9.85546875" bestFit="1" customWidth="1"/>
    <col min="4" max="4" width="11.140625" bestFit="1" customWidth="1"/>
    <col min="5" max="5" width="10.85546875" bestFit="1" customWidth="1"/>
    <col min="6" max="6" width="11.140625" bestFit="1" customWidth="1"/>
    <col min="8" max="8" width="10.85546875" bestFit="1" customWidth="1"/>
    <col min="11" max="11" width="13.42578125" bestFit="1" customWidth="1"/>
    <col min="13" max="13" width="12.7109375" bestFit="1" customWidth="1"/>
    <col min="14" max="14" width="12.5703125" bestFit="1" customWidth="1"/>
    <col min="19" max="19" width="12" bestFit="1" customWidth="1"/>
  </cols>
  <sheetData>
    <row r="1" spans="1:26" x14ac:dyDescent="0.25">
      <c r="A1" t="s">
        <v>32</v>
      </c>
      <c r="B1" t="s">
        <v>31</v>
      </c>
      <c r="C1" t="s">
        <v>2</v>
      </c>
      <c r="D1" t="s">
        <v>3</v>
      </c>
      <c r="E1" t="s">
        <v>33</v>
      </c>
      <c r="F1" t="s">
        <v>34</v>
      </c>
      <c r="G1" s="1" t="s">
        <v>4</v>
      </c>
      <c r="H1" s="1" t="s">
        <v>45</v>
      </c>
      <c r="I1" s="1" t="s">
        <v>48</v>
      </c>
      <c r="J1" t="s">
        <v>71</v>
      </c>
      <c r="K1" t="s">
        <v>80</v>
      </c>
      <c r="L1" t="s">
        <v>72</v>
      </c>
      <c r="M1" t="s">
        <v>83</v>
      </c>
      <c r="N1" t="s">
        <v>84</v>
      </c>
      <c r="O1" s="1" t="s">
        <v>61</v>
      </c>
      <c r="P1" s="1" t="s">
        <v>70</v>
      </c>
      <c r="Q1" s="1" t="s">
        <v>82</v>
      </c>
      <c r="R1" s="1" t="s">
        <v>79</v>
      </c>
      <c r="S1" s="1" t="s">
        <v>81</v>
      </c>
      <c r="T1" s="1" t="s">
        <v>38</v>
      </c>
      <c r="U1" s="1" t="s">
        <v>39</v>
      </c>
      <c r="V1" s="1" t="s">
        <v>43</v>
      </c>
      <c r="W1" s="1" t="s">
        <v>44</v>
      </c>
      <c r="Y1" s="1" t="s">
        <v>73</v>
      </c>
    </row>
    <row r="2" spans="1:26" x14ac:dyDescent="0.25">
      <c r="A2">
        <f>CONVERT(data!E2,"psi","Pa")+data!J2*1000</f>
        <v>217155.4569804694</v>
      </c>
      <c r="B2">
        <f>SLOPE(HeatVaporization!$A$2:$A$31,HeatVaporization!$B$2:$B$31)*NumberCrunch!$A2+INTERCEPT(HeatVaporization!$A$2:$A$31,HeatVaporization!$B$2:$B$31)</f>
        <v>376.8355154899009</v>
      </c>
      <c r="C2">
        <f>CONVERT(data!F2,"C","K")</f>
        <v>328.50526500000001</v>
      </c>
      <c r="D2">
        <f>CONVERT(data!G2,"C","K")</f>
        <v>344.26140399999997</v>
      </c>
      <c r="E2">
        <f>CONVERT(data!C2,"gal","m^3")/60</f>
        <v>2.412358073629042E-3</v>
      </c>
      <c r="F2">
        <f>(SLOPE(HeatVaporization!$D$2:$D$31,HeatVaporization!$A$2:$A$31)*(NumberCrunch!C2+NumberCrunch!D2)/2+INTERCEPT(HeatVaporization!$D$2:$D$31,HeatVaporization!$A$2:$A$31))*E2</f>
        <v>2.3539944877069394</v>
      </c>
      <c r="G2">
        <f>((B2-D2)-(B2-C2))/LN((B2-D2)/(B2-C2))</f>
        <v>39.935484642671256</v>
      </c>
      <c r="H2">
        <f>T2/(B2*HeatVaporization!$R$3+HeatVaporization!$S$3)</f>
        <v>69.556927569400102</v>
      </c>
      <c r="I2">
        <f>HeatVaporization!$R$3*NumberCrunch!B2+HeatVaporization!$S$3</f>
        <v>2243.0991476636186</v>
      </c>
      <c r="J2">
        <f>B2*HeatVaporization!$R$5+HeatVaporization!$S$5</f>
        <v>0.98906895411225193</v>
      </c>
      <c r="K2">
        <f>B2*HeatVaporization!$R$4+HeatVaporization!$S$4</f>
        <v>953.09855245567348</v>
      </c>
      <c r="L2">
        <f>(C2+D2)/2*HeatVaporization!$R$4+HeatVaporization!$S$4</f>
        <v>975.80641673385458</v>
      </c>
      <c r="M2">
        <f>B2*HeatVaporization!$R$6+HeatVaporization!$S$6</f>
        <v>2.9198581581413134E-4</v>
      </c>
      <c r="N2">
        <f>B2*HeatVaporization!$R$10+HeatVaporization!$S$10</f>
        <v>0.67583670764172621</v>
      </c>
      <c r="O2">
        <f>(HeatVaporization!$R$5*NumberCrunch!B2+HeatVaporization!$S$5)*NumberCrunch!E2*'Master Plan'!$J$9/(HeatVaporization!$R$7*NumberCrunch!B2+HeatVaporization!$S$7)</f>
        <v>119.83759586399032</v>
      </c>
      <c r="P2" s="3">
        <f>L2*E2/'Master Plan'!$J$11*4/'Master Plan'!$J$7/(HeatVaporization!$R$6*(NumberCrunch!C2+NumberCrunch!D2)/2+HeatVaporization!$S$6)</f>
        <v>50024.557763013101</v>
      </c>
      <c r="Q2">
        <v>2</v>
      </c>
      <c r="R2">
        <f>I2*(1+0.68*Q2)</f>
        <v>5293.7139884861408</v>
      </c>
      <c r="S2">
        <f>0.943*((K2*g*(K2-J2)*R2*N2^3)/(M2*L*Q2))^1/4</f>
        <v>9623910426779.7324</v>
      </c>
      <c r="T2" s="3">
        <f>(D2-C2)*NumberCrunch!F2*(SLOPE(HeatVaporization!$H$2:$H$31,HeatVaporization!$A$2:$A$31)*(NumberCrunch!C2+NumberCrunch!D2)/2+INTERCEPT(HeatVaporization!$H$2:$H$31,HeatVaporization!$A$2:$A$31))</f>
        <v>156023.08494502143</v>
      </c>
      <c r="U2" s="3">
        <f>T2/G2/'Master Plan'!$J$3</f>
        <v>5760.7246311838744</v>
      </c>
      <c r="V2" s="3">
        <f>'Master Plan'!$J$5/(HeatVaporization!$R$2*(NumberCrunch!C2+NumberCrunch!D2)/2+HeatVaporization!$S$2)</f>
        <v>3.9772605935636354E-5</v>
      </c>
      <c r="Y2">
        <f>E2*4/'Master Plan'!$J$7^2/PI()/'Master Plan'!J11</f>
        <v>2.0036801368328292</v>
      </c>
      <c r="Z2" t="s">
        <v>76</v>
      </c>
    </row>
    <row r="3" spans="1:26" x14ac:dyDescent="0.25">
      <c r="A3">
        <f>CONVERT(data!E3,"psi","Pa")+data!J3*1000</f>
        <v>223943.62409247435</v>
      </c>
      <c r="B3">
        <f>SLOPE(HeatVaporization!$A$2:$A$31,HeatVaporization!$B$2:$B$31)*NumberCrunch!$A3+INTERCEPT(HeatVaporization!$A$2:$A$31,HeatVaporization!$B$2:$B$31)</f>
        <v>378.66327342773945</v>
      </c>
      <c r="C3">
        <f>CONVERT(data!F3,"C","K")</f>
        <v>329.19331999999997</v>
      </c>
      <c r="D3">
        <f>CONVERT(data!G3,"C","K")</f>
        <v>345.09533699999997</v>
      </c>
      <c r="E3">
        <f>CONVERT(data!C3,"gal","m^3")/60</f>
        <v>2.3747861582375392E-3</v>
      </c>
      <c r="F3">
        <f>(SLOPE(HeatVaporization!$D$2:$D$31,HeatVaporization!$A$2:$A$31)*(NumberCrunch!C3+NumberCrunch!D3)/2+INTERCEPT(HeatVaporization!$D$2:$D$31,HeatVaporization!$A$2:$A$31))*E3</f>
        <v>2.3163170995206737</v>
      </c>
      <c r="G3">
        <f t="shared" ref="G3:G66" si="0">((B3-D3)-(B3-C3))/LN((B3-D3)/(B3-C3))</f>
        <v>41.006335931244408</v>
      </c>
      <c r="H3">
        <f>T3/(B3*HeatVaporization!$R$3+HeatVaporization!$S$3)</f>
        <v>69.229503822738394</v>
      </c>
      <c r="I3">
        <f>HeatVaporization!$R$3*NumberCrunch!B3+HeatVaporization!$S$3</f>
        <v>2238.4336624978264</v>
      </c>
      <c r="J3">
        <f>B3*HeatVaporization!$R$5+HeatVaporization!$S$5</f>
        <v>1.014663562895338</v>
      </c>
      <c r="K3">
        <f>B3*HeatVaporization!$R$4+HeatVaporization!$S$4</f>
        <v>952.07253906974097</v>
      </c>
      <c r="L3">
        <f>(C3+D3)/2*HeatVaporization!$R$4+HeatVaporization!$S$4</f>
        <v>975.37923214094417</v>
      </c>
      <c r="M3">
        <f>B3*HeatVaporization!$R$6+HeatVaporization!$S$6</f>
        <v>2.7615159516280498E-4</v>
      </c>
      <c r="N3">
        <f>B3*HeatVaporization!$R$10+HeatVaporization!$S$10</f>
        <v>0.67675635522457334</v>
      </c>
      <c r="O3">
        <f>(HeatVaporization!$R$5*NumberCrunch!B3+HeatVaporization!$S$5)*NumberCrunch!E3*'Master Plan'!$J$9/(HeatVaporization!$R$7*NumberCrunch!B3+HeatVaporization!$S$7)</f>
        <v>120.30766654563944</v>
      </c>
      <c r="P3" s="3">
        <f>L3*E3/'Master Plan'!$J$11*4/'Master Plan'!$J$7/(HeatVaporization!$R$6*(NumberCrunch!C3+NumberCrunch!D3)/2+HeatVaporization!$S$6)</f>
        <v>49734.252318431376</v>
      </c>
      <c r="Q3">
        <v>2</v>
      </c>
      <c r="R3">
        <f t="shared" ref="R3:R34" si="1">I3*(1+0.68*2)</f>
        <v>5282.703443494871</v>
      </c>
      <c r="T3" s="3">
        <f>(D3-C3)*NumberCrunch!F3*(SLOPE(HeatVaporization!$H$2:$H$31,HeatVaporization!$A$2:$A$31)*(NumberCrunch!C3+NumberCrunch!D3)/2+INTERCEPT(HeatVaporization!$H$2:$H$31,HeatVaporization!$A$2:$A$31))</f>
        <v>154965.65179483956</v>
      </c>
      <c r="U3" s="3">
        <f>T3/G3/'Master Plan'!$J$3</f>
        <v>5572.2641615893072</v>
      </c>
      <c r="V3" s="3">
        <f>'Master Plan'!$J$5/(HeatVaporization!$R$2*(NumberCrunch!C3+NumberCrunch!D3)/2+HeatVaporization!$S$2)</f>
        <v>3.973388133322509E-5</v>
      </c>
    </row>
    <row r="4" spans="1:26" x14ac:dyDescent="0.25">
      <c r="A4">
        <f>CONVERT(data!E4,"psi","Pa")+data!J4*1000</f>
        <v>213017.21598787783</v>
      </c>
      <c r="B4">
        <f>SLOPE(HeatVaporization!$A$2:$A$31,HeatVaporization!$B$2:$B$31)*NumberCrunch!$A4+INTERCEPT(HeatVaporization!$A$2:$A$31,HeatVaporization!$B$2:$B$31)</f>
        <v>375.72126731390631</v>
      </c>
      <c r="C4">
        <f>CONVERT(data!F4,"C","K")</f>
        <v>329.53225899999995</v>
      </c>
      <c r="D4">
        <f>CONVERT(data!G4,"C","K")</f>
        <v>345.85409699999997</v>
      </c>
      <c r="E4">
        <f>CONVERT(data!C4,"gal","m^3")/60</f>
        <v>2.4161996356878378E-3</v>
      </c>
      <c r="F4">
        <f>(SLOPE(HeatVaporization!$D$2:$D$31,HeatVaporization!$A$2:$A$31)*(NumberCrunch!C4+NumberCrunch!D4)/2+INTERCEPT(HeatVaporization!$D$2:$D$31,HeatVaporization!$A$2:$A$31))*E4</f>
        <v>2.3559665212375287</v>
      </c>
      <c r="G4">
        <f t="shared" si="0"/>
        <v>37.436957242024242</v>
      </c>
      <c r="H4">
        <f>T4/(B4*HeatVaporization!$R$3+HeatVaporization!$S$3)</f>
        <v>72.03802808944144</v>
      </c>
      <c r="I4">
        <f>HeatVaporization!$R$3*NumberCrunch!B4+HeatVaporization!$S$3</f>
        <v>2245.9433472310197</v>
      </c>
      <c r="J4">
        <f>B4*HeatVaporization!$R$5+HeatVaporization!$S$5</f>
        <v>0.97346582332482701</v>
      </c>
      <c r="K4">
        <f>B4*HeatVaporization!$R$4+HeatVaporization!$S$4</f>
        <v>953.7240365639102</v>
      </c>
      <c r="L4">
        <f>(C4+D4)/2*HeatVaporization!$R$4+HeatVaporization!$S$4</f>
        <v>975.07113503344181</v>
      </c>
      <c r="M4">
        <f>B4*HeatVaporization!$R$6+HeatVaporization!$S$6</f>
        <v>3.0163876334825647E-4</v>
      </c>
      <c r="N4">
        <f>B4*HeatVaporization!$R$10+HeatVaporization!$S$10</f>
        <v>0.67527606685853958</v>
      </c>
      <c r="O4">
        <f>(HeatVaporization!$R$5*NumberCrunch!B4+HeatVaporization!$S$5)*NumberCrunch!E4*'Master Plan'!$J$9/(HeatVaporization!$R$7*NumberCrunch!B4+HeatVaporization!$S$7)</f>
        <v>118.56525389212669</v>
      </c>
      <c r="P4" s="3">
        <f>L4*E4/'Master Plan'!$J$11*4/'Master Plan'!$J$7/(HeatVaporization!$R$6*(NumberCrunch!C4+NumberCrunch!D4)/2+HeatVaporization!$S$6)</f>
        <v>50966.703745798535</v>
      </c>
      <c r="Q4">
        <v>2</v>
      </c>
      <c r="R4">
        <f t="shared" si="1"/>
        <v>5300.4262994652072</v>
      </c>
      <c r="T4" s="3">
        <f>(D4-C4)*NumberCrunch!F4*(SLOPE(HeatVaporization!$H$2:$H$31,HeatVaporization!$A$2:$A$31)*(NumberCrunch!C4+NumberCrunch!D4)/2+INTERCEPT(HeatVaporization!$H$2:$H$31,HeatVaporization!$A$2:$A$31))</f>
        <v>161793.32993512234</v>
      </c>
      <c r="U4" s="3">
        <f>T4/G4/'Master Plan'!$J$3</f>
        <v>6372.4624437550337</v>
      </c>
      <c r="V4" s="3">
        <f>'Master Plan'!$J$5/(HeatVaporization!$R$2*(NumberCrunch!C4+NumberCrunch!D4)/2+HeatVaporization!$S$2)</f>
        <v>3.9705998873313951E-5</v>
      </c>
    </row>
    <row r="5" spans="1:26" x14ac:dyDescent="0.25">
      <c r="A5">
        <f>CONVERT(data!E5,"psi","Pa")+data!J5*1000</f>
        <v>229334.49517186783</v>
      </c>
      <c r="B5">
        <f>SLOPE(HeatVaporization!$A$2:$A$31,HeatVaporization!$B$2:$B$31)*NumberCrunch!$A5+INTERCEPT(HeatVaporization!$A$2:$A$31,HeatVaporization!$B$2:$B$31)</f>
        <v>380.11480036345677</v>
      </c>
      <c r="C5">
        <f>CONVERT(data!F5,"C","K")</f>
        <v>330.20927599999999</v>
      </c>
      <c r="D5">
        <f>CONVERT(data!G5,"C","K")</f>
        <v>345.689616</v>
      </c>
      <c r="E5">
        <f>CONVERT(data!C5,"gal","m^3")/60</f>
        <v>2.4116423153508837E-3</v>
      </c>
      <c r="F5">
        <f>(SLOPE(HeatVaporization!$D$2:$D$31,HeatVaporization!$A$2:$A$31)*(NumberCrunch!C5+NumberCrunch!D5)/2+INTERCEPT(HeatVaporization!$D$2:$D$31,HeatVaporization!$A$2:$A$31))*E5</f>
        <v>2.3511758799099196</v>
      </c>
      <c r="G5">
        <f t="shared" si="0"/>
        <v>41.687408344278559</v>
      </c>
      <c r="H5">
        <f>T5/(B5*HeatVaporization!$R$3+HeatVaporization!$S$3)</f>
        <v>68.529987007917484</v>
      </c>
      <c r="I5">
        <f>HeatVaporization!$R$3*NumberCrunch!B5+HeatVaporization!$S$3</f>
        <v>2234.728534348119</v>
      </c>
      <c r="J5">
        <f>B5*HeatVaporization!$R$5+HeatVaporization!$S$5</f>
        <v>1.034989703074344</v>
      </c>
      <c r="K5">
        <f>B5*HeatVaporization!$R$4+HeatVaporization!$S$4</f>
        <v>951.2577232589291</v>
      </c>
      <c r="L5">
        <f>(C5+D5)/2*HeatVaporization!$R$4+HeatVaporization!$S$4</f>
        <v>974.92727878588153</v>
      </c>
      <c r="M5">
        <f>B5*HeatVaporization!$R$6+HeatVaporization!$S$6</f>
        <v>2.6357673647628118E-4</v>
      </c>
      <c r="N5">
        <f>B5*HeatVaporization!$R$10+HeatVaporization!$S$10</f>
        <v>0.67748669987811572</v>
      </c>
      <c r="O5">
        <f>(HeatVaporization!$R$5*NumberCrunch!B5+HeatVaporization!$S$5)*NumberCrunch!E5*'Master Plan'!$J$9/(HeatVaporization!$R$7*NumberCrunch!B5+HeatVaporization!$S$7)</f>
        <v>124.03925558575345</v>
      </c>
      <c r="P5" s="3">
        <f>L5*E5/'Master Plan'!$J$11*4/'Master Plan'!$J$7/(HeatVaporization!$R$6*(NumberCrunch!C5+NumberCrunch!D5)/2+HeatVaporization!$S$6)</f>
        <v>51042.631383112777</v>
      </c>
      <c r="Q5">
        <v>2</v>
      </c>
      <c r="R5">
        <f t="shared" si="1"/>
        <v>5273.9593410615616</v>
      </c>
      <c r="T5" s="3">
        <f>(D5-C5)*NumberCrunch!F5*(SLOPE(HeatVaporization!$H$2:$H$31,HeatVaporization!$A$2:$A$31)*(NumberCrunch!C5+NumberCrunch!D5)/2+INTERCEPT(HeatVaporization!$H$2:$H$31,HeatVaporization!$A$2:$A$31))</f>
        <v>153145.91742509906</v>
      </c>
      <c r="U5" s="3">
        <f>T5/G5/'Master Plan'!$J$3</f>
        <v>5416.8616301132397</v>
      </c>
      <c r="V5" s="3">
        <f>'Master Plan'!$J$5/(HeatVaporization!$R$2*(NumberCrunch!C5+NumberCrunch!D5)/2+HeatVaporization!$S$2)</f>
        <v>3.9692993433159647E-5</v>
      </c>
    </row>
    <row r="6" spans="1:26" x14ac:dyDescent="0.25">
      <c r="A6">
        <f>CONVERT(data!E6,"psi","Pa")+data!J6*1000</f>
        <v>218042.18388332785</v>
      </c>
      <c r="B6">
        <f>SLOPE(HeatVaporization!$A$2:$A$31,HeatVaporization!$B$2:$B$31)*NumberCrunch!$A6+INTERCEPT(HeatVaporization!$A$2:$A$31,HeatVaporization!$B$2:$B$31)</f>
        <v>377.07427244868705</v>
      </c>
      <c r="C6">
        <f>CONVERT(data!F6,"C","K")</f>
        <v>330.56529899999998</v>
      </c>
      <c r="D6">
        <f>CONVERT(data!G6,"C","K")</f>
        <v>345.67594099999997</v>
      </c>
      <c r="E6">
        <f>CONVERT(data!C6,"gal","m^3")/60</f>
        <v>2.392404726484203E-3</v>
      </c>
      <c r="F6">
        <f>(SLOPE(HeatVaporization!$D$2:$D$31,HeatVaporization!$A$2:$A$31)*(NumberCrunch!C6+NumberCrunch!D6)/2+INTERCEPT(HeatVaporization!$D$2:$D$31,HeatVaporization!$A$2:$A$31))*E6</f>
        <v>2.3321907467757876</v>
      </c>
      <c r="G6">
        <f t="shared" si="0"/>
        <v>38.460184938925423</v>
      </c>
      <c r="H6">
        <f>T6/(B6*HeatVaporization!$R$3+HeatVaporization!$S$3)</f>
        <v>66.125343836014878</v>
      </c>
      <c r="I6">
        <f>HeatVaporization!$R$3*NumberCrunch!B6+HeatVaporization!$S$3</f>
        <v>2242.4897031489018</v>
      </c>
      <c r="J6">
        <f>B6*HeatVaporization!$R$5+HeatVaporization!$S$5</f>
        <v>0.99241233499867132</v>
      </c>
      <c r="K6">
        <f>B6*HeatVaporization!$R$4+HeatVaporization!$S$4</f>
        <v>952.96452604515832</v>
      </c>
      <c r="L6">
        <f>(C6+D6)/2*HeatVaporization!$R$4+HeatVaporization!$S$4</f>
        <v>974.83119012354405</v>
      </c>
      <c r="M6">
        <f>B6*HeatVaporization!$R$6+HeatVaporization!$S$6</f>
        <v>2.8991741808531051E-4</v>
      </c>
      <c r="N6">
        <f>B6*HeatVaporization!$R$10+HeatVaporization!$S$10</f>
        <v>0.67595683966549691</v>
      </c>
      <c r="O6">
        <f>(HeatVaporization!$R$5*NumberCrunch!B6+HeatVaporization!$S$5)*NumberCrunch!E6*'Master Plan'!$J$9/(HeatVaporization!$R$7*NumberCrunch!B6+HeatVaporization!$S$7)</f>
        <v>119.15545217116703</v>
      </c>
      <c r="P6" s="3">
        <f>L6*E6/'Master Plan'!$J$11*4/'Master Plan'!$J$7/(HeatVaporization!$R$6*(NumberCrunch!C6+NumberCrunch!D6)/2+HeatVaporization!$S$6)</f>
        <v>50750.148605330432</v>
      </c>
      <c r="Q6">
        <v>2</v>
      </c>
      <c r="R6">
        <f t="shared" si="1"/>
        <v>5292.2756994314086</v>
      </c>
      <c r="T6" s="3">
        <f>(D6-C6)*NumberCrunch!F6*(SLOPE(HeatVaporization!$H$2:$H$31,HeatVaporization!$A$2:$A$31)*(NumberCrunch!C6+NumberCrunch!D6)/2+INTERCEPT(HeatVaporization!$H$2:$H$31,HeatVaporization!$A$2:$A$31))</f>
        <v>148285.40266944407</v>
      </c>
      <c r="U6" s="3">
        <f>T6/G6/'Master Plan'!$J$3</f>
        <v>5685.0494565247691</v>
      </c>
      <c r="V6" s="3">
        <f>'Master Plan'!$J$5/(HeatVaporization!$R$2*(NumberCrunch!C6+NumberCrunch!D6)/2+HeatVaporization!$S$2)</f>
        <v>3.9684311204976165E-5</v>
      </c>
    </row>
    <row r="7" spans="1:26" x14ac:dyDescent="0.25">
      <c r="A7">
        <f>CONVERT(data!E7,"psi","Pa")+data!J7*1000</f>
        <v>217112.18080214562</v>
      </c>
      <c r="B7">
        <f>SLOPE(HeatVaporization!$A$2:$A$31,HeatVaporization!$B$2:$B$31)*NumberCrunch!$A7+INTERCEPT(HeatVaporization!$A$2:$A$31,HeatVaporization!$B$2:$B$31)</f>
        <v>376.82386309874062</v>
      </c>
      <c r="C7">
        <f>CONVERT(data!F7,"C","K")</f>
        <v>330.19852900000001</v>
      </c>
      <c r="D7">
        <f>CONVERT(data!G7,"C","K")</f>
        <v>345.66749299999998</v>
      </c>
      <c r="E7">
        <f>CONVERT(data!C7,"gal","m^3")/60</f>
        <v>2.3731559706527596E-3</v>
      </c>
      <c r="F7">
        <f>(SLOPE(HeatVaporization!$D$2:$D$31,HeatVaporization!$A$2:$A$31)*(NumberCrunch!C7+NumberCrunch!D7)/2+INTERCEPT(HeatVaporization!$D$2:$D$31,HeatVaporization!$A$2:$A$31))*E7</f>
        <v>2.3136763868663746</v>
      </c>
      <c r="G7">
        <f t="shared" si="0"/>
        <v>38.372593252484727</v>
      </c>
      <c r="H7">
        <f>T7/(B7*HeatVaporization!$R$3+HeatVaporization!$S$3)</f>
        <v>67.134894486813508</v>
      </c>
      <c r="I7">
        <f>HeatVaporization!$R$3*NumberCrunch!B7+HeatVaporization!$S$3</f>
        <v>2243.1288912401496</v>
      </c>
      <c r="J7">
        <f>B7*HeatVaporization!$R$5+HeatVaporization!$S$5</f>
        <v>0.98890578239954241</v>
      </c>
      <c r="K7">
        <f>B7*HeatVaporization!$R$4+HeatVaporization!$S$4</f>
        <v>953.10509353480711</v>
      </c>
      <c r="L7">
        <f>(C7+D7)/2*HeatVaporization!$R$4+HeatVaporization!$S$4</f>
        <v>974.93650458632737</v>
      </c>
      <c r="M7">
        <f>B7*HeatVaporization!$R$6+HeatVaporization!$S$6</f>
        <v>2.9208676273326543E-4</v>
      </c>
      <c r="N7">
        <f>B7*HeatVaporization!$R$10+HeatVaporization!$S$10</f>
        <v>0.67583084466986154</v>
      </c>
      <c r="O7">
        <f>(HeatVaporization!$R$5*NumberCrunch!B7+HeatVaporization!$S$5)*NumberCrunch!E7*'Master Plan'!$J$9/(HeatVaporization!$R$7*NumberCrunch!B7+HeatVaporization!$S$7)</f>
        <v>117.87519633660733</v>
      </c>
      <c r="P7" s="3">
        <f>L7*E7/'Master Plan'!$J$11*4/'Master Plan'!$J$7/(HeatVaporization!$R$6*(NumberCrunch!C7+NumberCrunch!D7)/2+HeatVaporization!$S$6)</f>
        <v>50217.170109542829</v>
      </c>
      <c r="Q7">
        <v>2</v>
      </c>
      <c r="R7">
        <f t="shared" si="1"/>
        <v>5293.7841833267539</v>
      </c>
      <c r="T7" s="3">
        <f>(D7-C7)*NumberCrunch!F7*(SLOPE(HeatVaporization!$H$2:$H$31,HeatVaporization!$A$2:$A$31)*(NumberCrunch!C7+NumberCrunch!D7)/2+INTERCEPT(HeatVaporization!$H$2:$H$31,HeatVaporization!$A$2:$A$31))</f>
        <v>150592.22143373042</v>
      </c>
      <c r="U7" s="3">
        <f>T7/G7/'Master Plan'!$J$3</f>
        <v>5786.6685053994261</v>
      </c>
      <c r="V7" s="3">
        <f>'Master Plan'!$J$5/(HeatVaporization!$R$2*(NumberCrunch!C7+NumberCrunch!D7)/2+HeatVaporization!$S$2)</f>
        <v>3.9693827243416489E-5</v>
      </c>
    </row>
    <row r="8" spans="1:26" x14ac:dyDescent="0.25">
      <c r="A8">
        <f>CONVERT(data!E8,"psi","Pa")+data!J8*1000</f>
        <v>212133.54008501943</v>
      </c>
      <c r="B8">
        <f>SLOPE(HeatVaporization!$A$2:$A$31,HeatVaporization!$B$2:$B$31)*NumberCrunch!$A8+INTERCEPT(HeatVaporization!$A$2:$A$31,HeatVaporization!$B$2:$B$31)</f>
        <v>375.48333185662068</v>
      </c>
      <c r="C8">
        <f>CONVERT(data!F8,"C","K")</f>
        <v>330.007768</v>
      </c>
      <c r="D8">
        <f>CONVERT(data!G8,"C","K")</f>
        <v>344.96565199999998</v>
      </c>
      <c r="E8">
        <f>CONVERT(data!C8,"gal","m^3")/60</f>
        <v>2.405882685141135E-3</v>
      </c>
      <c r="F8">
        <f>(SLOPE(HeatVaporization!$D$2:$D$31,HeatVaporization!$A$2:$A$31)*(NumberCrunch!C8+NumberCrunch!D8)/2+INTERCEPT(HeatVaporization!$D$2:$D$31,HeatVaporization!$A$2:$A$31))*E8</f>
        <v>2.346185604713011</v>
      </c>
      <c r="G8">
        <f t="shared" si="0"/>
        <v>37.500748946631511</v>
      </c>
      <c r="H8">
        <f>T8/(B8*HeatVaporization!$R$3+HeatVaporization!$S$3)</f>
        <v>65.724113950753221</v>
      </c>
      <c r="I8">
        <f>HeatVaporization!$R$3*NumberCrunch!B8+HeatVaporization!$S$3</f>
        <v>2246.5506948033653</v>
      </c>
      <c r="J8">
        <f>B8*HeatVaporization!$R$5+HeatVaporization!$S$5</f>
        <v>0.97013394615511128</v>
      </c>
      <c r="K8">
        <f>B8*HeatVaporization!$R$4+HeatVaporization!$S$4</f>
        <v>953.85760182389845</v>
      </c>
      <c r="L8">
        <f>(C8+D8)/2*HeatVaporization!$R$4+HeatVaporization!$S$4</f>
        <v>975.1870360110172</v>
      </c>
      <c r="M8">
        <f>B8*HeatVaporization!$R$6+HeatVaporization!$S$6</f>
        <v>3.037000442506336E-4</v>
      </c>
      <c r="N8">
        <f>B8*HeatVaporization!$R$10+HeatVaporization!$S$10</f>
        <v>0.67515634817827208</v>
      </c>
      <c r="O8">
        <f>(HeatVaporization!$R$5*NumberCrunch!B8+HeatVaporization!$S$5)*NumberCrunch!E8*'Master Plan'!$J$9/(HeatVaporization!$R$7*NumberCrunch!B8+HeatVaporization!$S$7)</f>
        <v>117.74650339646051</v>
      </c>
      <c r="P8" s="3">
        <f>L8*E8/'Master Plan'!$J$11*4/'Master Plan'!$J$7/(HeatVaporization!$R$6*(NumberCrunch!C8+NumberCrunch!D8)/2+HeatVaporization!$S$6)</f>
        <v>50611.664815705524</v>
      </c>
      <c r="Q8">
        <v>2</v>
      </c>
      <c r="R8">
        <f t="shared" si="1"/>
        <v>5301.8596397359433</v>
      </c>
      <c r="T8" s="3">
        <f>(D8-C8)*NumberCrunch!F8*(SLOPE(HeatVaporization!$H$2:$H$31,HeatVaporization!$A$2:$A$31)*(NumberCrunch!C8+NumberCrunch!D8)/2+INTERCEPT(HeatVaporization!$H$2:$H$31,HeatVaporization!$A$2:$A$31))</f>
        <v>147652.5538614002</v>
      </c>
      <c r="U8" s="3">
        <f>T8/G8/'Master Plan'!$J$3</f>
        <v>5805.615055572197</v>
      </c>
      <c r="V8" s="3">
        <f>'Master Plan'!$J$5/(HeatVaporization!$R$2*(NumberCrunch!C8+NumberCrunch!D8)/2+HeatVaporization!$S$2)</f>
        <v>3.9716483195531801E-5</v>
      </c>
    </row>
    <row r="9" spans="1:26" x14ac:dyDescent="0.25">
      <c r="A9">
        <f>CONVERT(data!E9,"psi","Pa")+data!J9*1000</f>
        <v>225915.2909901629</v>
      </c>
      <c r="B9">
        <f>SLOPE(HeatVaporization!$A$2:$A$31,HeatVaporization!$B$2:$B$31)*NumberCrunch!$A9+INTERCEPT(HeatVaporization!$A$2:$A$31,HeatVaporization!$B$2:$B$31)</f>
        <v>379.19415750344973</v>
      </c>
      <c r="C9">
        <f>CONVERT(data!F9,"C","K")</f>
        <v>330.19581099999999</v>
      </c>
      <c r="D9">
        <f>CONVERT(data!G9,"C","K")</f>
        <v>345.08380899999997</v>
      </c>
      <c r="E9">
        <f>CONVERT(data!C9,"gal","m^3")/60</f>
        <v>2.4540240380453338E-3</v>
      </c>
      <c r="F9">
        <f>(SLOPE(HeatVaporization!$D$2:$D$31,HeatVaporization!$A$2:$A$31)*(NumberCrunch!C9+NumberCrunch!D9)/2+INTERCEPT(HeatVaporization!$D$2:$D$31,HeatVaporization!$A$2:$A$31))*E9</f>
        <v>2.39292152224467</v>
      </c>
      <c r="G9">
        <f t="shared" si="0"/>
        <v>41.105975153039552</v>
      </c>
      <c r="H9">
        <f>T9/(B9*HeatVaporization!$R$3+HeatVaporization!$S$3)</f>
        <v>67.004248815206466</v>
      </c>
      <c r="I9">
        <f>HeatVaporization!$R$3*NumberCrunch!B9+HeatVaporization!$S$3</f>
        <v>2237.0785422553117</v>
      </c>
      <c r="J9">
        <f>B9*HeatVaporization!$R$5+HeatVaporization!$S$5</f>
        <v>1.0220976820123608</v>
      </c>
      <c r="K9">
        <f>B9*HeatVaporization!$R$4+HeatVaporization!$S$4</f>
        <v>951.77452686758829</v>
      </c>
      <c r="L9">
        <f>(C9+D9)/2*HeatVaporization!$R$4+HeatVaporization!$S$4</f>
        <v>975.10109320309152</v>
      </c>
      <c r="M9">
        <f>B9*HeatVaporization!$R$6+HeatVaporization!$S$6</f>
        <v>2.7155244369911997E-4</v>
      </c>
      <c r="N9">
        <f>B9*HeatVaporization!$R$10+HeatVaporization!$S$10</f>
        <v>0.67702347279353137</v>
      </c>
      <c r="O9">
        <f>(HeatVaporization!$R$5*NumberCrunch!B9+HeatVaporization!$S$5)*NumberCrunch!E9*'Master Plan'!$J$9/(HeatVaporization!$R$7*NumberCrunch!B9+HeatVaporization!$S$7)</f>
        <v>125.01784344361205</v>
      </c>
      <c r="P9" s="3">
        <f>L9*E9/'Master Plan'!$J$11*4/'Master Plan'!$J$7/(HeatVaporization!$R$6*(NumberCrunch!C9+NumberCrunch!D9)/2+HeatVaporization!$S$6)</f>
        <v>51728.255960622111</v>
      </c>
      <c r="Q9">
        <v>2</v>
      </c>
      <c r="R9">
        <f t="shared" si="1"/>
        <v>5279.505359722536</v>
      </c>
      <c r="T9" s="3">
        <f>(D9-C9)*NumberCrunch!F9*(SLOPE(HeatVaporization!$H$2:$H$31,HeatVaporization!$A$2:$A$31)*(NumberCrunch!C9+NumberCrunch!D9)/2+INTERCEPT(HeatVaporization!$H$2:$H$31,HeatVaporization!$A$2:$A$31))</f>
        <v>149893.76726443428</v>
      </c>
      <c r="U9" s="3">
        <f>T9/G9/'Master Plan'!$J$3</f>
        <v>5376.8241616595287</v>
      </c>
      <c r="V9" s="3">
        <f>'Master Plan'!$J$5/(HeatVaporization!$R$2*(NumberCrunch!C9+NumberCrunch!D9)/2+HeatVaporization!$S$2)</f>
        <v>3.9708708338100922E-5</v>
      </c>
    </row>
    <row r="10" spans="1:26" x14ac:dyDescent="0.25">
      <c r="A10">
        <f>CONVERT(data!E10,"psi","Pa")+data!J10*1000</f>
        <v>220527.12249993134</v>
      </c>
      <c r="B10">
        <f>SLOPE(HeatVaporization!$A$2:$A$31,HeatVaporization!$B$2:$B$31)*NumberCrunch!$A10+INTERCEPT(HeatVaporization!$A$2:$A$31,HeatVaporization!$B$2:$B$31)</f>
        <v>377.74335825735938</v>
      </c>
      <c r="C10">
        <f>CONVERT(data!F10,"C","K")</f>
        <v>330.41983699999997</v>
      </c>
      <c r="D10">
        <f>CONVERT(data!G10,"C","K")</f>
        <v>345.41314199999999</v>
      </c>
      <c r="E10">
        <f>CONVERT(data!C10,"gal","m^3")/60</f>
        <v>2.3829251721143173E-3</v>
      </c>
      <c r="F10">
        <f>(SLOPE(HeatVaporization!$D$2:$D$31,HeatVaporization!$A$2:$A$31)*(NumberCrunch!C10+NumberCrunch!D10)/2+INTERCEPT(HeatVaporization!$D$2:$D$31,HeatVaporization!$A$2:$A$31))*E10</f>
        <v>2.3232228380913473</v>
      </c>
      <c r="G10">
        <f t="shared" si="0"/>
        <v>39.351972646525326</v>
      </c>
      <c r="H10">
        <f>T10/(B10*HeatVaporization!$R$3+HeatVaporization!$S$3)</f>
        <v>65.407304179416172</v>
      </c>
      <c r="I10">
        <f>HeatVaporization!$R$3*NumberCrunch!B10+HeatVaporization!$S$3</f>
        <v>2240.7818129242833</v>
      </c>
      <c r="J10">
        <f>B10*HeatVaporization!$R$5+HeatVaporization!$S$5</f>
        <v>1.0017817318759921</v>
      </c>
      <c r="K10">
        <f>B10*HeatVaporization!$R$4+HeatVaporization!$S$4</f>
        <v>952.58893418924379</v>
      </c>
      <c r="L10">
        <f>(C10+D10)/2*HeatVaporization!$R$4+HeatVaporization!$S$4</f>
        <v>974.9457789436176</v>
      </c>
      <c r="M10">
        <f>B10*HeatVaporization!$R$6+HeatVaporization!$S$6</f>
        <v>2.8412099826961119E-4</v>
      </c>
      <c r="N10">
        <f>B10*HeatVaporization!$R$10+HeatVaporization!$S$10</f>
        <v>0.67629349428147445</v>
      </c>
      <c r="O10">
        <f>(HeatVaporization!$R$5*NumberCrunch!B10+HeatVaporization!$S$5)*NumberCrunch!E10*'Master Plan'!$J$9/(HeatVaporization!$R$7*NumberCrunch!B10+HeatVaporization!$S$7)</f>
        <v>119.54346823889504</v>
      </c>
      <c r="P10" s="3">
        <f>L10*E10/'Master Plan'!$J$11*4/'Master Plan'!$J$7/(HeatVaporization!$R$6*(NumberCrunch!C10+NumberCrunch!D10)/2+HeatVaporization!$S$6)</f>
        <v>50412.899630906904</v>
      </c>
      <c r="Q10">
        <v>2</v>
      </c>
      <c r="R10">
        <f t="shared" si="1"/>
        <v>5288.2450785013089</v>
      </c>
      <c r="T10" s="3">
        <f>(D10-C10)*NumberCrunch!F10*(SLOPE(HeatVaporization!$H$2:$H$31,HeatVaporization!$A$2:$A$31)*(NumberCrunch!C10+NumberCrunch!D10)/2+INTERCEPT(HeatVaporization!$H$2:$H$31,HeatVaporization!$A$2:$A$31))</f>
        <v>146563.49763764223</v>
      </c>
      <c r="U10" s="3">
        <f>T10/G10/'Master Plan'!$J$3</f>
        <v>5491.6964952615563</v>
      </c>
      <c r="V10" s="3">
        <f>'Master Plan'!$J$5/(HeatVaporization!$R$2*(NumberCrunch!C10+NumberCrunch!D10)/2+HeatVaporization!$S$2)</f>
        <v>3.9694665477457004E-5</v>
      </c>
    </row>
    <row r="11" spans="1:26" x14ac:dyDescent="0.25">
      <c r="A11">
        <f>CONVERT(data!E11,"psi","Pa")+data!J11*1000</f>
        <v>215719.42828561499</v>
      </c>
      <c r="B11">
        <f>SLOPE(HeatVaporization!$A$2:$A$31,HeatVaporization!$B$2:$B$31)*NumberCrunch!$A11+INTERCEPT(HeatVaporization!$A$2:$A$31,HeatVaporization!$B$2:$B$31)</f>
        <v>376.44885546773639</v>
      </c>
      <c r="C11">
        <f>CONVERT(data!F11,"C","K")</f>
        <v>330.47680700000001</v>
      </c>
      <c r="D11">
        <f>CONVERT(data!G11,"C","K")</f>
        <v>345.64607999999998</v>
      </c>
      <c r="E11">
        <f>CONVERT(data!C11,"gal","m^3")/60</f>
        <v>2.3141342086578096E-3</v>
      </c>
      <c r="F11">
        <f>(SLOPE(HeatVaporization!$D$2:$D$31,HeatVaporization!$A$2:$A$31)*(NumberCrunch!C11+NumberCrunch!D11)/2+INTERCEPT(HeatVaporization!$D$2:$D$31,HeatVaporization!$A$2:$A$31))*E11</f>
        <v>2.25596707743692</v>
      </c>
      <c r="G11">
        <f t="shared" si="0"/>
        <v>37.882575098926516</v>
      </c>
      <c r="H11">
        <f>T11/(B11*HeatVaporization!$R$3+HeatVaporization!$S$3)</f>
        <v>64.166065253869235</v>
      </c>
      <c r="I11">
        <f>HeatVaporization!$R$3*NumberCrunch!B11+HeatVaporization!$S$3</f>
        <v>2244.0861255124178</v>
      </c>
      <c r="J11">
        <f>B11*HeatVaporization!$R$5+HeatVaporization!$S$5</f>
        <v>0.98365444500550225</v>
      </c>
      <c r="K11">
        <f>B11*HeatVaporization!$R$4+HeatVaporization!$S$4</f>
        <v>953.31560436956909</v>
      </c>
      <c r="L11">
        <f>(C11+D11)/2*HeatVaporization!$R$4+HeatVaporization!$S$4</f>
        <v>974.86440889933237</v>
      </c>
      <c r="M11">
        <f>B11*HeatVaporization!$R$6+HeatVaporization!$S$6</f>
        <v>2.9533552639738258E-4</v>
      </c>
      <c r="N11">
        <f>B11*HeatVaporization!$R$10+HeatVaporization!$S$10</f>
        <v>0.67564215728721488</v>
      </c>
      <c r="O11">
        <f>(HeatVaporization!$R$5*NumberCrunch!B11+HeatVaporization!$S$5)*NumberCrunch!E11*'Master Plan'!$J$9/(HeatVaporization!$R$7*NumberCrunch!B11+HeatVaporization!$S$7)</f>
        <v>114.47303306761387</v>
      </c>
      <c r="P11" s="3">
        <f>L11*E11/'Master Plan'!$J$11*4/'Master Plan'!$J$7/(HeatVaporization!$R$6*(NumberCrunch!C11+NumberCrunch!D11)/2+HeatVaporization!$S$6)</f>
        <v>49051.384885513529</v>
      </c>
      <c r="Q11">
        <v>2</v>
      </c>
      <c r="R11">
        <f t="shared" si="1"/>
        <v>5296.0432562093065</v>
      </c>
      <c r="T11" s="3">
        <f>(D11-C11)*NumberCrunch!F11*(SLOPE(HeatVaporization!$H$2:$H$31,HeatVaporization!$A$2:$A$31)*(NumberCrunch!C11+NumberCrunch!D11)/2+INTERCEPT(HeatVaporization!$H$2:$H$31,HeatVaporization!$A$2:$A$31))</f>
        <v>143994.17676493237</v>
      </c>
      <c r="U11" s="3">
        <f>T11/G11/'Master Plan'!$J$3</f>
        <v>5604.7036089525491</v>
      </c>
      <c r="V11" s="3">
        <f>'Master Plan'!$J$5/(HeatVaporization!$R$2*(NumberCrunch!C11+NumberCrunch!D11)/2+HeatVaporization!$S$2)</f>
        <v>3.9687312305259502E-5</v>
      </c>
    </row>
    <row r="12" spans="1:26" x14ac:dyDescent="0.25">
      <c r="A12">
        <f>CONVERT(data!E12,"psi","Pa")+data!J12*1000</f>
        <v>224067.6235222031</v>
      </c>
      <c r="B12">
        <f>SLOPE(HeatVaporization!$A$2:$A$31,HeatVaporization!$B$2:$B$31)*NumberCrunch!$A12+INTERCEPT(HeatVaporization!$A$2:$A$31,HeatVaporization!$B$2:$B$31)</f>
        <v>378.69666107689932</v>
      </c>
      <c r="C12">
        <f>CONVERT(data!F12,"C","K")</f>
        <v>330.87792199999996</v>
      </c>
      <c r="D12">
        <f>CONVERT(data!G12,"C","K")</f>
        <v>345.01234299999999</v>
      </c>
      <c r="E12">
        <f>CONVERT(data!C12,"gal","m^3")/60</f>
        <v>2.4326391743441787E-3</v>
      </c>
      <c r="F12">
        <f>(SLOPE(HeatVaporization!$D$2:$D$31,HeatVaporization!$A$2:$A$31)*(NumberCrunch!C12+NumberCrunch!D12)/2+INTERCEPT(HeatVaporization!$D$2:$D$31,HeatVaporization!$A$2:$A$31))*E12</f>
        <v>2.3716521808714179</v>
      </c>
      <c r="G12">
        <f t="shared" si="0"/>
        <v>40.339662918379062</v>
      </c>
      <c r="H12">
        <f>T12/(B12*HeatVaporization!$R$3+HeatVaporization!$S$3)</f>
        <v>63.014550915023662</v>
      </c>
      <c r="I12">
        <f>HeatVaporization!$R$3*NumberCrunch!B12+HeatVaporization!$S$3</f>
        <v>2238.3484380932969</v>
      </c>
      <c r="J12">
        <f>B12*HeatVaporization!$R$5+HeatVaporization!$S$5</f>
        <v>1.0151310995426934</v>
      </c>
      <c r="K12">
        <f>B12*HeatVaporization!$R$4+HeatVaporization!$S$4</f>
        <v>952.05379688607775</v>
      </c>
      <c r="L12">
        <f>(C12+D12)/2*HeatVaporization!$R$4+HeatVaporization!$S$4</f>
        <v>974.92970017256982</v>
      </c>
      <c r="M12">
        <f>B12*HeatVaporization!$R$6+HeatVaporization!$S$6</f>
        <v>2.7586235149826841E-4</v>
      </c>
      <c r="N12">
        <f>B12*HeatVaporization!$R$10+HeatVaporization!$S$10</f>
        <v>0.67677315442440789</v>
      </c>
      <c r="O12">
        <f>(HeatVaporization!$R$5*NumberCrunch!B12+HeatVaporization!$S$5)*NumberCrunch!E12*'Master Plan'!$J$9/(HeatVaporization!$R$7*NumberCrunch!B12+HeatVaporization!$S$7)</f>
        <v>123.28198208814651</v>
      </c>
      <c r="P12" s="3">
        <f>L12*E12/'Master Plan'!$J$11*4/'Master Plan'!$J$7/(HeatVaporization!$R$6*(NumberCrunch!C12+NumberCrunch!D12)/2+HeatVaporization!$S$6)</f>
        <v>51484.100392610068</v>
      </c>
      <c r="Q12">
        <v>2</v>
      </c>
      <c r="R12">
        <f t="shared" si="1"/>
        <v>5282.5023139001814</v>
      </c>
      <c r="T12" s="3">
        <f>(D12-C12)*NumberCrunch!F12*(SLOPE(HeatVaporization!$H$2:$H$31,HeatVaporization!$A$2:$A$31)*(NumberCrunch!C12+NumberCrunch!D12)/2+INTERCEPT(HeatVaporization!$H$2:$H$31,HeatVaporization!$A$2:$A$31))</f>
        <v>141048.52161779374</v>
      </c>
      <c r="U12" s="3">
        <f>T12/G12/'Master Plan'!$J$3</f>
        <v>5155.6507276897664</v>
      </c>
      <c r="V12" s="3">
        <f>'Master Plan'!$J$5/(HeatVaporization!$R$2*(NumberCrunch!C12+NumberCrunch!D12)/2+HeatVaporization!$S$2)</f>
        <v>3.9693212270082087E-5</v>
      </c>
    </row>
    <row r="13" spans="1:26" x14ac:dyDescent="0.25">
      <c r="A13">
        <f>CONVERT(data!E13,"psi","Pa")+data!J13*1000</f>
        <v>227413.25645250309</v>
      </c>
      <c r="B13">
        <f>SLOPE(HeatVaporization!$A$2:$A$31,HeatVaporization!$B$2:$B$31)*NumberCrunch!$A13+INTERCEPT(HeatVaporization!$A$2:$A$31,HeatVaporization!$B$2:$B$31)</f>
        <v>379.59749440120498</v>
      </c>
      <c r="C13">
        <f>CONVERT(data!F13,"C","K")</f>
        <v>331.20714899999996</v>
      </c>
      <c r="D13">
        <f>CONVERT(data!G13,"C","K")</f>
        <v>346.60050100000001</v>
      </c>
      <c r="E13">
        <f>CONVERT(data!C13,"gal","m^3")/60</f>
        <v>2.4597056256821358E-3</v>
      </c>
      <c r="F13">
        <f>(SLOPE(HeatVaporization!$D$2:$D$31,HeatVaporization!$A$2:$A$31)*(NumberCrunch!C13+NumberCrunch!D13)/2+INTERCEPT(HeatVaporization!$D$2:$D$31,HeatVaporization!$A$2:$A$31))*E13</f>
        <v>2.3967163460810119</v>
      </c>
      <c r="G13">
        <f t="shared" si="0"/>
        <v>40.20370976885598</v>
      </c>
      <c r="H13">
        <f>T13/(B13*HeatVaporization!$R$3+HeatVaporization!$S$3)</f>
        <v>69.43413605860674</v>
      </c>
      <c r="I13">
        <f>HeatVaporization!$R$3*NumberCrunch!B13+HeatVaporization!$S$3</f>
        <v>2236.0489954677764</v>
      </c>
      <c r="J13">
        <f>B13*HeatVaporization!$R$5+HeatVaporization!$S$5</f>
        <v>1.0277457221013222</v>
      </c>
      <c r="K13">
        <f>B13*HeatVaporization!$R$4+HeatVaporization!$S$4</f>
        <v>951.5481133761898</v>
      </c>
      <c r="L13">
        <f>(C13+D13)/2*HeatVaporization!$R$4+HeatVaporization!$S$4</f>
        <v>974.39153736795015</v>
      </c>
      <c r="M13">
        <f>B13*HeatVaporization!$R$6+HeatVaporization!$S$6</f>
        <v>2.6805825811597288E-4</v>
      </c>
      <c r="N13">
        <f>B13*HeatVaporization!$R$10+HeatVaporization!$S$10</f>
        <v>0.67722641421997221</v>
      </c>
      <c r="O13">
        <f>(HeatVaporization!$R$5*NumberCrunch!B13+HeatVaporization!$S$5)*NumberCrunch!E13*'Master Plan'!$J$9/(HeatVaporization!$R$7*NumberCrunch!B13+HeatVaporization!$S$7)</f>
        <v>125.83565907062167</v>
      </c>
      <c r="P13" s="3">
        <f>L13*E13/'Master Plan'!$J$11*4/'Master Plan'!$J$7/(HeatVaporization!$R$6*(NumberCrunch!C13+NumberCrunch!D13)/2+HeatVaporization!$S$6)</f>
        <v>52724.482043477525</v>
      </c>
      <c r="Q13">
        <v>2</v>
      </c>
      <c r="R13">
        <f t="shared" si="1"/>
        <v>5277.0756293039531</v>
      </c>
      <c r="T13" s="3">
        <f>(D13-C13)*NumberCrunch!F13*(SLOPE(HeatVaporization!$H$2:$H$31,HeatVaporization!$A$2:$A$31)*(NumberCrunch!C13+NumberCrunch!D13)/2+INTERCEPT(HeatVaporization!$H$2:$H$31,HeatVaporization!$A$2:$A$31))</f>
        <v>155258.13018502051</v>
      </c>
      <c r="U13" s="3">
        <f>T13/G13/'Master Plan'!$J$3</f>
        <v>5694.2356621043955</v>
      </c>
      <c r="V13" s="3">
        <f>'Master Plan'!$J$5/(HeatVaporization!$R$2*(NumberCrunch!C13+NumberCrunch!D13)/2+HeatVaporization!$S$2)</f>
        <v>3.9644634151780738E-5</v>
      </c>
    </row>
    <row r="14" spans="1:26" x14ac:dyDescent="0.25">
      <c r="A14">
        <f>CONVERT(data!E14,"psi","Pa")+data!J14*1000</f>
        <v>227013.73957415501</v>
      </c>
      <c r="B14">
        <f>SLOPE(HeatVaporization!$A$2:$A$31,HeatVaporization!$B$2:$B$31)*NumberCrunch!$A14+INTERCEPT(HeatVaporization!$A$2:$A$31,HeatVaporization!$B$2:$B$31)</f>
        <v>379.48992189545305</v>
      </c>
      <c r="C14">
        <f>CONVERT(data!F14,"C","K")</f>
        <v>331.31960699999996</v>
      </c>
      <c r="D14">
        <f>CONVERT(data!G14,"C","K")</f>
        <v>346.25257799999997</v>
      </c>
      <c r="E14">
        <f>CONVERT(data!C14,"gal","m^3")/60</f>
        <v>2.401617787864495E-3</v>
      </c>
      <c r="F14">
        <f>(SLOPE(HeatVaporization!$D$2:$D$31,HeatVaporization!$A$2:$A$31)*(NumberCrunch!C14+NumberCrunch!D14)/2+INTERCEPT(HeatVaporization!$D$2:$D$31,HeatVaporization!$A$2:$A$31))*E14</f>
        <v>2.3402747695660295</v>
      </c>
      <c r="G14">
        <f t="shared" si="0"/>
        <v>40.243122195535697</v>
      </c>
      <c r="H14">
        <f>T14/(B14*HeatVaporization!$R$3+HeatVaporization!$S$3)</f>
        <v>65.761992120524241</v>
      </c>
      <c r="I14">
        <f>HeatVaporization!$R$3*NumberCrunch!B14+HeatVaporization!$S$3</f>
        <v>2236.3235821181433</v>
      </c>
      <c r="J14">
        <f>B14*HeatVaporization!$R$5+HeatVaporization!$S$5</f>
        <v>1.0262393540295234</v>
      </c>
      <c r="K14">
        <f>B14*HeatVaporization!$R$4+HeatVaporization!$S$4</f>
        <v>951.60849928866469</v>
      </c>
      <c r="L14">
        <f>(C14+D14)/2*HeatVaporization!$R$4+HeatVaporization!$S$4</f>
        <v>974.45762660135381</v>
      </c>
      <c r="M14">
        <f>B14*HeatVaporization!$R$6+HeatVaporization!$S$6</f>
        <v>2.6899017954650243E-4</v>
      </c>
      <c r="N14">
        <f>B14*HeatVaporization!$R$10+HeatVaporization!$S$10</f>
        <v>0.67717228845591593</v>
      </c>
      <c r="O14">
        <f>(HeatVaporization!$R$5*NumberCrunch!B14+HeatVaporization!$S$5)*NumberCrunch!E14*'Master Plan'!$J$9/(HeatVaporization!$R$7*NumberCrunch!B14+HeatVaporization!$S$7)</f>
        <v>122.72649233127525</v>
      </c>
      <c r="P14" s="3">
        <f>L14*E14/'Master Plan'!$J$11*4/'Master Plan'!$J$7/(HeatVaporization!$R$6*(NumberCrunch!C14+NumberCrunch!D14)/2+HeatVaporization!$S$6)</f>
        <v>51398.372074295061</v>
      </c>
      <c r="Q14">
        <v>2</v>
      </c>
      <c r="R14">
        <f t="shared" si="1"/>
        <v>5277.7236537988192</v>
      </c>
      <c r="T14" s="3">
        <f>(D14-C14)*NumberCrunch!F14*(SLOPE(HeatVaporization!$H$2:$H$31,HeatVaporization!$A$2:$A$31)*(NumberCrunch!C14+NumberCrunch!D14)/2+INTERCEPT(HeatVaporization!$H$2:$H$31,HeatVaporization!$A$2:$A$31))</f>
        <v>147065.09378619588</v>
      </c>
      <c r="U14" s="3">
        <f>T14/G14/'Master Plan'!$J$3</f>
        <v>5388.4660559709455</v>
      </c>
      <c r="V14" s="3">
        <f>'Master Plan'!$J$5/(HeatVaporization!$R$2*(NumberCrunch!C14+NumberCrunch!D14)/2+HeatVaporization!$S$2)</f>
        <v>3.9650593395796531E-5</v>
      </c>
    </row>
    <row r="15" spans="1:26" x14ac:dyDescent="0.25">
      <c r="A15">
        <f>CONVERT(data!E15,"psi","Pa")+data!J15*1000</f>
        <v>227838.86681477039</v>
      </c>
      <c r="B15">
        <f>SLOPE(HeatVaporization!$A$2:$A$31,HeatVaporization!$B$2:$B$31)*NumberCrunch!$A15+INTERCEPT(HeatVaporization!$A$2:$A$31,HeatVaporization!$B$2:$B$31)</f>
        <v>379.71209274641728</v>
      </c>
      <c r="C15">
        <f>CONVERT(data!F15,"C","K")</f>
        <v>331.40410999999995</v>
      </c>
      <c r="D15">
        <f>CONVERT(data!G15,"C","K")</f>
        <v>346.41597899999999</v>
      </c>
      <c r="E15">
        <f>CONVERT(data!C15,"gal","m^3")/60</f>
        <v>2.3505391446865019E-3</v>
      </c>
      <c r="F15">
        <f>(SLOPE(HeatVaporization!$D$2:$D$31,HeatVaporization!$A$2:$A$31)*(NumberCrunch!C15+NumberCrunch!D15)/2+INTERCEPT(HeatVaporization!$D$2:$D$31,HeatVaporization!$A$2:$A$31))*E15</f>
        <v>2.2903372443472008</v>
      </c>
      <c r="G15">
        <f t="shared" si="0"/>
        <v>40.337556128761783</v>
      </c>
      <c r="H15">
        <f>T15/(B15*HeatVaporization!$R$3+HeatVaporization!$S$3)</f>
        <v>64.716442965856501</v>
      </c>
      <c r="I15">
        <f>HeatVaporization!$R$3*NumberCrunch!B15+HeatVaporization!$S$3</f>
        <v>2235.7564748508262</v>
      </c>
      <c r="J15">
        <f>B15*HeatVaporization!$R$5+HeatVaporization!$S$5</f>
        <v>1.0293504749803422</v>
      </c>
      <c r="K15">
        <f>B15*HeatVaporization!$R$4+HeatVaporization!$S$4</f>
        <v>951.48378350309258</v>
      </c>
      <c r="L15">
        <f>(C15+D15)/2*HeatVaporization!$R$4+HeatVaporization!$S$4</f>
        <v>974.38804604663142</v>
      </c>
      <c r="M15">
        <f>B15*HeatVaporization!$R$6+HeatVaporization!$S$6</f>
        <v>2.670654704788342E-4</v>
      </c>
      <c r="N15">
        <f>B15*HeatVaporization!$R$10+HeatVaporization!$S$10</f>
        <v>0.67728407507811483</v>
      </c>
      <c r="O15">
        <f>(HeatVaporization!$R$5*NumberCrunch!B15+HeatVaporization!$S$5)*NumberCrunch!E15*'Master Plan'!$J$9/(HeatVaporization!$R$7*NumberCrunch!B15+HeatVaporization!$S$7)</f>
        <v>120.39405138954942</v>
      </c>
      <c r="P15" s="3">
        <f>L15*E15/'Master Plan'!$J$11*4/'Master Plan'!$J$7/(HeatVaporization!$R$6*(NumberCrunch!C15+NumberCrunch!D15)/2+HeatVaporization!$S$6)</f>
        <v>50388.662077065848</v>
      </c>
      <c r="Q15">
        <v>2</v>
      </c>
      <c r="R15">
        <f t="shared" si="1"/>
        <v>5276.3852806479508</v>
      </c>
      <c r="T15" s="3">
        <f>(D15-C15)*NumberCrunch!F15*(SLOPE(HeatVaporization!$H$2:$H$31,HeatVaporization!$A$2:$A$31)*(NumberCrunch!C15+NumberCrunch!D15)/2+INTERCEPT(HeatVaporization!$H$2:$H$31,HeatVaporization!$A$2:$A$31))</f>
        <v>144690.20639022789</v>
      </c>
      <c r="U15" s="3">
        <f>T15/G15/'Master Plan'!$J$3</f>
        <v>5289.0389823162523</v>
      </c>
      <c r="V15" s="3">
        <f>'Master Plan'!$J$5/(HeatVaporization!$R$2*(NumberCrunch!C15+NumberCrunch!D15)/2+HeatVaporization!$S$2)</f>
        <v>3.9644319390321409E-5</v>
      </c>
    </row>
    <row r="16" spans="1:26" x14ac:dyDescent="0.25">
      <c r="A16">
        <f>CONVERT(data!E16,"psi","Pa")+data!J16*1000</f>
        <v>218391.71299419022</v>
      </c>
      <c r="B16">
        <f>SLOPE(HeatVaporization!$A$2:$A$31,HeatVaporization!$B$2:$B$31)*NumberCrunch!$A16+INTERCEPT(HeatVaporization!$A$2:$A$31,HeatVaporization!$B$2:$B$31)</f>
        <v>377.16838542444964</v>
      </c>
      <c r="C16">
        <f>CONVERT(data!F16,"C","K")</f>
        <v>330.01008400000001</v>
      </c>
      <c r="D16">
        <f>CONVERT(data!G16,"C","K")</f>
        <v>345.35406499999999</v>
      </c>
      <c r="E16">
        <f>CONVERT(data!C16,"gal","m^3")/60</f>
        <v>2.4543396782979224E-3</v>
      </c>
      <c r="F16">
        <f>(SLOPE(HeatVaporization!$D$2:$D$31,HeatVaporization!$A$2:$A$31)*(NumberCrunch!C16+NumberCrunch!D16)/2+INTERCEPT(HeatVaporization!$D$2:$D$31,HeatVaporization!$A$2:$A$31))*E16</f>
        <v>2.3931710736732712</v>
      </c>
      <c r="G16">
        <f t="shared" si="0"/>
        <v>38.984331251227125</v>
      </c>
      <c r="H16">
        <f>T16/(B16*HeatVaporization!$R$3+HeatVaporization!$S$3)</f>
        <v>68.904811536988646</v>
      </c>
      <c r="I16">
        <f>HeatVaporization!$R$3*NumberCrunch!B16+HeatVaporization!$S$3</f>
        <v>2242.2494729284554</v>
      </c>
      <c r="J16">
        <f>B16*HeatVaporization!$R$5+HeatVaporization!$S$5</f>
        <v>0.99373022548416134</v>
      </c>
      <c r="K16">
        <f>B16*HeatVaporization!$R$4+HeatVaporization!$S$4</f>
        <v>952.91169565064968</v>
      </c>
      <c r="L16">
        <f>(C16+D16)/2*HeatVaporization!$R$4+HeatVaporization!$S$4</f>
        <v>975.07736799208192</v>
      </c>
      <c r="M16">
        <f>B16*HeatVaporization!$R$6+HeatVaporization!$S$6</f>
        <v>2.8910209916723764E-4</v>
      </c>
      <c r="N16">
        <f>B16*HeatVaporization!$R$10+HeatVaporization!$S$10</f>
        <v>0.67600419318473648</v>
      </c>
      <c r="O16">
        <f>(HeatVaporization!$R$5*NumberCrunch!B16+HeatVaporization!$S$5)*NumberCrunch!E16*'Master Plan'!$J$9/(HeatVaporization!$R$7*NumberCrunch!B16+HeatVaporization!$S$7)</f>
        <v>122.36501460823727</v>
      </c>
      <c r="P16" s="3">
        <f>L16*E16/'Master Plan'!$J$11*4/'Master Plan'!$J$7/(HeatVaporization!$R$6*(NumberCrunch!C16+NumberCrunch!D16)/2+HeatVaporization!$S$6)</f>
        <v>51763.661108271073</v>
      </c>
      <c r="Q16">
        <v>2</v>
      </c>
      <c r="R16">
        <f t="shared" si="1"/>
        <v>5291.7087561111557</v>
      </c>
      <c r="T16" s="3">
        <f>(D16-C16)*NumberCrunch!F16*(SLOPE(HeatVaporization!$H$2:$H$31,HeatVaporization!$A$2:$A$31)*(NumberCrunch!C16+NumberCrunch!D16)/2+INTERCEPT(HeatVaporization!$H$2:$H$31,HeatVaporization!$A$2:$A$31))</f>
        <v>154501.77735104735</v>
      </c>
      <c r="U16" s="3">
        <f>T16/G16/'Master Plan'!$J$3</f>
        <v>5843.7362419568562</v>
      </c>
      <c r="V16" s="3">
        <f>'Master Plan'!$J$5/(HeatVaporization!$R$2*(NumberCrunch!C16+NumberCrunch!D16)/2+HeatVaporization!$S$2)</f>
        <v>3.970656256160198E-5</v>
      </c>
    </row>
    <row r="17" spans="1:22" x14ac:dyDescent="0.25">
      <c r="A17">
        <f>CONVERT(data!E17,"psi","Pa")+data!J17*1000</f>
        <v>223766.57758966449</v>
      </c>
      <c r="B17">
        <f>SLOPE(HeatVaporization!$A$2:$A$31,HeatVaporization!$B$2:$B$31)*NumberCrunch!$A17+INTERCEPT(HeatVaporization!$A$2:$A$31,HeatVaporization!$B$2:$B$31)</f>
        <v>378.61560251075434</v>
      </c>
      <c r="C17">
        <f>CONVERT(data!F17,"C","K")</f>
        <v>330.94618199999996</v>
      </c>
      <c r="D17">
        <f>CONVERT(data!G17,"C","K")</f>
        <v>346.05860499999994</v>
      </c>
      <c r="E17">
        <f>CONVERT(data!C17,"gal","m^3")/60</f>
        <v>2.3780020548186359E-3</v>
      </c>
      <c r="F17">
        <f>(SLOPE(HeatVaporization!$D$2:$D$31,HeatVaporization!$A$2:$A$31)*(NumberCrunch!C17+NumberCrunch!D17)/2+INTERCEPT(HeatVaporization!$D$2:$D$31,HeatVaporization!$A$2:$A$31))*E17</f>
        <v>2.3176409463038423</v>
      </c>
      <c r="G17">
        <f t="shared" si="0"/>
        <v>39.634174115054272</v>
      </c>
      <c r="H17">
        <f>T17/(B17*HeatVaporization!$R$3+HeatVaporization!$S$3)</f>
        <v>65.839984367240405</v>
      </c>
      <c r="I17">
        <f>HeatVaporization!$R$3*NumberCrunch!B17+HeatVaporization!$S$3</f>
        <v>2238.5553459830567</v>
      </c>
      <c r="J17">
        <f>B17*HeatVaporization!$R$5+HeatVaporization!$S$5</f>
        <v>1.0139960136289359</v>
      </c>
      <c r="K17">
        <f>B17*HeatVaporization!$R$4+HeatVaporization!$S$4</f>
        <v>952.09929917726595</v>
      </c>
      <c r="L17">
        <f>(C17+D17)/2*HeatVaporization!$R$4+HeatVaporization!$S$4</f>
        <v>974.61688126278887</v>
      </c>
      <c r="M17">
        <f>B17*HeatVaporization!$R$6+HeatVaporization!$S$6</f>
        <v>2.7656457754004788E-4</v>
      </c>
      <c r="N17">
        <f>B17*HeatVaporization!$R$10+HeatVaporization!$S$10</f>
        <v>0.67673236931119285</v>
      </c>
      <c r="O17">
        <f>(HeatVaporization!$R$5*NumberCrunch!B17+HeatVaporization!$S$5)*NumberCrunch!E17*'Master Plan'!$J$9/(HeatVaporization!$R$7*NumberCrunch!B17+HeatVaporization!$S$7)</f>
        <v>120.40991440415745</v>
      </c>
      <c r="P17" s="3">
        <f>L17*E17/'Master Plan'!$J$11*4/'Master Plan'!$J$7/(HeatVaporization!$R$6*(NumberCrunch!C17+NumberCrunch!D17)/2+HeatVaporization!$S$6)</f>
        <v>50700.815275812514</v>
      </c>
      <c r="Q17">
        <v>2</v>
      </c>
      <c r="R17">
        <f t="shared" si="1"/>
        <v>5282.9906165200146</v>
      </c>
      <c r="T17" s="3">
        <f>(D17-C17)*NumberCrunch!F17*(SLOPE(HeatVaporization!$H$2:$H$31,HeatVaporization!$A$2:$A$31)*(NumberCrunch!C17+NumberCrunch!D17)/2+INTERCEPT(HeatVaporization!$H$2:$H$31,HeatVaporization!$A$2:$A$31))</f>
        <v>147386.44898472689</v>
      </c>
      <c r="U17" s="3">
        <f>T17/G17/'Master Plan'!$J$3</f>
        <v>5483.2109836809486</v>
      </c>
      <c r="V17" s="3">
        <f>'Master Plan'!$J$5/(HeatVaporization!$R$2*(NumberCrunch!C17+NumberCrunch!D17)/2+HeatVaporization!$S$2)</f>
        <v>3.9664960697828593E-5</v>
      </c>
    </row>
    <row r="18" spans="1:22" x14ac:dyDescent="0.25">
      <c r="A18">
        <f>CONVERT(data!E18,"psi","Pa")+data!J18*1000</f>
        <v>225163.11410619516</v>
      </c>
      <c r="B18">
        <f>SLOPE(HeatVaporization!$A$2:$A$31,HeatVaporization!$B$2:$B$31)*NumberCrunch!$A18+INTERCEPT(HeatVaporization!$A$2:$A$31,HeatVaporization!$B$2:$B$31)</f>
        <v>378.99162900825411</v>
      </c>
      <c r="C18">
        <f>CONVERT(data!F18,"C","K")</f>
        <v>330.78277099999997</v>
      </c>
      <c r="D18">
        <f>CONVERT(data!G18,"C","K")</f>
        <v>345.87021299999998</v>
      </c>
      <c r="E18">
        <f>CONVERT(data!C18,"gal","m^3")/60</f>
        <v>2.4079390470025963E-3</v>
      </c>
      <c r="F18">
        <f>(SLOPE(HeatVaporization!$D$2:$D$31,HeatVaporization!$A$2:$A$31)*(NumberCrunch!C18+NumberCrunch!D18)/2+INTERCEPT(HeatVaporization!$D$2:$D$31,HeatVaporization!$A$2:$A$31))*E18</f>
        <v>2.34705581005732</v>
      </c>
      <c r="G18">
        <f t="shared" si="0"/>
        <v>40.194302972519594</v>
      </c>
      <c r="H18">
        <f>T18/(B18*HeatVaporization!$R$3+HeatVaporization!$S$3)</f>
        <v>66.592117098797445</v>
      </c>
      <c r="I18">
        <f>HeatVaporization!$R$3*NumberCrunch!B18+HeatVaporization!$S$3</f>
        <v>2237.5955109799029</v>
      </c>
      <c r="J18">
        <f>B18*HeatVaporization!$R$5+HeatVaporization!$S$5</f>
        <v>1.0192616184972492</v>
      </c>
      <c r="K18">
        <f>B18*HeatVaporization!$R$4+HeatVaporization!$S$4</f>
        <v>951.88821640097876</v>
      </c>
      <c r="L18">
        <f>(C18+D18)/2*HeatVaporization!$R$4+HeatVaporization!$S$4</f>
        <v>974.7156237110471</v>
      </c>
      <c r="M18">
        <f>B18*HeatVaporization!$R$6+HeatVaporization!$S$6</f>
        <v>2.7330698723834843E-4</v>
      </c>
      <c r="N18">
        <f>B18*HeatVaporization!$R$10+HeatVaporization!$S$10</f>
        <v>0.67692156934274694</v>
      </c>
      <c r="O18">
        <f>(HeatVaporization!$R$5*NumberCrunch!B18+HeatVaporization!$S$5)*NumberCrunch!E18*'Master Plan'!$J$9/(HeatVaporization!$R$7*NumberCrunch!B18+HeatVaporization!$S$7)</f>
        <v>122.40985055018496</v>
      </c>
      <c r="P18" s="3">
        <f>L18*E18/'Master Plan'!$J$11*4/'Master Plan'!$J$7/(HeatVaporization!$R$6*(NumberCrunch!C18+NumberCrunch!D18)/2+HeatVaporization!$S$6)</f>
        <v>51219.228433500903</v>
      </c>
      <c r="Q18">
        <v>2</v>
      </c>
      <c r="R18">
        <f t="shared" si="1"/>
        <v>5280.7254059125717</v>
      </c>
      <c r="T18" s="3">
        <f>(D18-C18)*NumberCrunch!F18*(SLOPE(HeatVaporization!$H$2:$H$31,HeatVaporization!$A$2:$A$31)*(NumberCrunch!C18+NumberCrunch!D18)/2+INTERCEPT(HeatVaporization!$H$2:$H$31,HeatVaporization!$A$2:$A$31))</f>
        <v>149006.22228691721</v>
      </c>
      <c r="U18" s="3">
        <f>T18/G18/'Master Plan'!$J$3</f>
        <v>5466.2201289259801</v>
      </c>
      <c r="V18" s="3">
        <f>'Master Plan'!$J$5/(HeatVaporization!$R$2*(NumberCrunch!C18+NumberCrunch!D18)/2+HeatVaporization!$S$2)</f>
        <v>3.9673874066681912E-5</v>
      </c>
    </row>
    <row r="19" spans="1:22" x14ac:dyDescent="0.25">
      <c r="A19">
        <f>CONVERT(data!E19,"psi","Pa")+data!J19*1000</f>
        <v>236112.90828387276</v>
      </c>
      <c r="B19">
        <f>SLOPE(HeatVaporization!$A$2:$A$31,HeatVaporization!$B$2:$B$31)*NumberCrunch!$A19+INTERCEPT(HeatVaporization!$A$2:$A$31,HeatVaporization!$B$2:$B$31)</f>
        <v>381.93993197365319</v>
      </c>
      <c r="C19">
        <f>CONVERT(data!F19,"C","K")</f>
        <v>330.996827</v>
      </c>
      <c r="D19">
        <f>CONVERT(data!G19,"C","K")</f>
        <v>345.86548399999998</v>
      </c>
      <c r="E19">
        <f>CONVERT(data!C19,"gal","m^3")/60</f>
        <v>2.3537726434323947E-3</v>
      </c>
      <c r="F19">
        <f>(SLOPE(HeatVaporization!$D$2:$D$31,HeatVaporization!$A$2:$A$31)*(NumberCrunch!C19+NumberCrunch!D19)/2+INTERCEPT(HeatVaporization!$D$2:$D$31,HeatVaporization!$A$2:$A$31))*E19</f>
        <v>2.2941206791548772</v>
      </c>
      <c r="G19">
        <f t="shared" si="0"/>
        <v>43.081994695502345</v>
      </c>
      <c r="H19">
        <f>T19/(B19*HeatVaporization!$R$3+HeatVaporization!$S$3)</f>
        <v>64.363851633719023</v>
      </c>
      <c r="I19">
        <f>HeatVaporization!$R$3*NumberCrunch!B19+HeatVaporization!$S$3</f>
        <v>2230.0697530747848</v>
      </c>
      <c r="J19">
        <f>B19*HeatVaporization!$R$5+HeatVaporization!$S$5</f>
        <v>1.0605475346523399</v>
      </c>
      <c r="K19">
        <f>B19*HeatVaporization!$R$4+HeatVaporization!$S$4</f>
        <v>950.23318416412712</v>
      </c>
      <c r="L19">
        <f>(C19+D19)/2*HeatVaporization!$R$4+HeatVaporization!$S$4</f>
        <v>974.65687077128655</v>
      </c>
      <c r="M19">
        <f>B19*HeatVaporization!$R$6+HeatVaporization!$S$6</f>
        <v>2.4776526820946207E-4</v>
      </c>
      <c r="N19">
        <f>B19*HeatVaporization!$R$10+HeatVaporization!$S$10</f>
        <v>0.67840502600815022</v>
      </c>
      <c r="O19">
        <f>(HeatVaporization!$R$5*NumberCrunch!B19+HeatVaporization!$S$5)*NumberCrunch!E19*'Master Plan'!$J$9/(HeatVaporization!$R$7*NumberCrunch!B19+HeatVaporization!$S$7)</f>
        <v>123.32686222766378</v>
      </c>
      <c r="P19" s="3">
        <f>L19*E19/'Master Plan'!$J$11*4/'Master Plan'!$J$7/(HeatVaporization!$R$6*(NumberCrunch!C19+NumberCrunch!D19)/2+HeatVaporization!$S$6)</f>
        <v>50136.704471630277</v>
      </c>
      <c r="Q19">
        <v>2</v>
      </c>
      <c r="R19">
        <f t="shared" si="1"/>
        <v>5262.9646172564926</v>
      </c>
      <c r="T19" s="3">
        <f>(D19-C19)*NumberCrunch!F19*(SLOPE(HeatVaporization!$H$2:$H$31,HeatVaporization!$A$2:$A$31)*(NumberCrunch!C19+NumberCrunch!D19)/2+INTERCEPT(HeatVaporization!$H$2:$H$31,HeatVaporization!$A$2:$A$31))</f>
        <v>143535.87871974986</v>
      </c>
      <c r="U19" s="3">
        <f>T19/G19/'Master Plan'!$J$3</f>
        <v>4912.6054308448365</v>
      </c>
      <c r="V19" s="3">
        <f>'Master Plan'!$J$5/(HeatVaporization!$R$2*(NumberCrunch!C19+NumberCrunch!D19)/2+HeatVaporization!$S$2)</f>
        <v>3.966857002282274E-5</v>
      </c>
    </row>
    <row r="20" spans="1:22" x14ac:dyDescent="0.25">
      <c r="A20">
        <f>CONVERT(data!E20,"psi","Pa")+data!J20*1000</f>
        <v>239703.37148446834</v>
      </c>
      <c r="B20">
        <f>SLOPE(HeatVaporization!$A$2:$A$31,HeatVaporization!$B$2:$B$31)*NumberCrunch!$A20+INTERCEPT(HeatVaporization!$A$2:$A$31,HeatVaporization!$B$2:$B$31)</f>
        <v>382.906687433135</v>
      </c>
      <c r="C20">
        <f>CONVERT(data!F20,"C","K")</f>
        <v>331.72950399999996</v>
      </c>
      <c r="D20">
        <f>CONVERT(data!G20,"C","K")</f>
        <v>345.01399399999997</v>
      </c>
      <c r="E20">
        <f>CONVERT(data!C20,"gal","m^3")/60</f>
        <v>2.3355645603905686E-3</v>
      </c>
      <c r="F20">
        <f>(SLOPE(HeatVaporization!$D$2:$D$31,HeatVaporization!$A$2:$A$31)*(NumberCrunch!C20+NumberCrunch!D20)/2+INTERCEPT(HeatVaporization!$D$2:$D$31,HeatVaporization!$A$2:$A$31))*E20</f>
        <v>2.2764519320563976</v>
      </c>
      <c r="G20">
        <f t="shared" si="0"/>
        <v>44.202733141578754</v>
      </c>
      <c r="H20">
        <f>T20/(B20*HeatVaporization!$R$3+HeatVaporization!$S$3)</f>
        <v>57.126051381542375</v>
      </c>
      <c r="I20">
        <f>HeatVaporization!$R$3*NumberCrunch!B20+HeatVaporization!$S$3</f>
        <v>2227.6020394012248</v>
      </c>
      <c r="J20">
        <f>B20*HeatVaporization!$R$5+HeatVaporization!$S$5</f>
        <v>1.0740852834220762</v>
      </c>
      <c r="K20">
        <f>B20*HeatVaporization!$R$4+HeatVaporization!$S$4</f>
        <v>949.69049521072839</v>
      </c>
      <c r="L20">
        <f>(C20+D20)/2*HeatVaporization!$R$4+HeatVaporization!$S$4</f>
        <v>974.69021865775971</v>
      </c>
      <c r="M20">
        <f>B20*HeatVaporization!$R$6+HeatVaporization!$S$6</f>
        <v>2.3939007861547689E-4</v>
      </c>
      <c r="N20">
        <f>B20*HeatVaporization!$R$10+HeatVaporization!$S$10</f>
        <v>0.67889145492913106</v>
      </c>
      <c r="O20">
        <f>(HeatVaporization!$R$5*NumberCrunch!B20+HeatVaporization!$S$5)*NumberCrunch!E20*'Master Plan'!$J$9/(HeatVaporization!$R$7*NumberCrunch!B20+HeatVaporization!$S$7)</f>
        <v>123.55219856742265</v>
      </c>
      <c r="P20" s="3">
        <f>L20*E20/'Master Plan'!$J$11*4/'Master Plan'!$J$7/(HeatVaporization!$R$6*(NumberCrunch!C20+NumberCrunch!D20)/2+HeatVaporization!$S$6)</f>
        <v>49709.610858145053</v>
      </c>
      <c r="Q20">
        <v>2</v>
      </c>
      <c r="R20">
        <f t="shared" si="1"/>
        <v>5257.1408129868914</v>
      </c>
      <c r="T20" s="3">
        <f>(D20-C20)*NumberCrunch!F20*(SLOPE(HeatVaporization!$H$2:$H$31,HeatVaporization!$A$2:$A$31)*(NumberCrunch!C20+NumberCrunch!D20)/2+INTERCEPT(HeatVaporization!$H$2:$H$31,HeatVaporization!$A$2:$A$31))</f>
        <v>127254.10856046295</v>
      </c>
      <c r="U20" s="3">
        <f>T20/G20/'Master Plan'!$J$3</f>
        <v>4244.9238525523851</v>
      </c>
      <c r="V20" s="3">
        <f>'Master Plan'!$J$5/(HeatVaporization!$R$2*(NumberCrunch!C20+NumberCrunch!D20)/2+HeatVaporization!$S$2)</f>
        <v>3.9671580398597794E-5</v>
      </c>
    </row>
    <row r="21" spans="1:22" x14ac:dyDescent="0.25">
      <c r="A21">
        <f>CONVERT(data!E21,"psi","Pa")+data!J21*1000</f>
        <v>213296.56443649722</v>
      </c>
      <c r="B21">
        <f>SLOPE(HeatVaporization!$A$2:$A$31,HeatVaporization!$B$2:$B$31)*NumberCrunch!$A21+INTERCEPT(HeatVaporization!$A$2:$A$31,HeatVaporization!$B$2:$B$31)</f>
        <v>375.79648369204818</v>
      </c>
      <c r="C21">
        <f>CONVERT(data!F21,"C","K")</f>
        <v>331.21824899999996</v>
      </c>
      <c r="D21">
        <f>CONVERT(data!G21,"C","K")</f>
        <v>345.95799899999997</v>
      </c>
      <c r="E21">
        <f>CONVERT(data!C21,"gal","m^3")/60</f>
        <v>2.4463390212218494E-3</v>
      </c>
      <c r="F21">
        <f>(SLOPE(HeatVaporization!$D$2:$D$31,HeatVaporization!$A$2:$A$31)*(NumberCrunch!C21+NumberCrunch!D21)/2+INTERCEPT(HeatVaporization!$D$2:$D$31,HeatVaporization!$A$2:$A$31))*E21</f>
        <v>2.3841255775906132</v>
      </c>
      <c r="G21">
        <f t="shared" si="0"/>
        <v>36.716577054725207</v>
      </c>
      <c r="H21">
        <f>T21/(B21*HeatVaporization!$R$3+HeatVaporization!$S$3)</f>
        <v>65.847711519644179</v>
      </c>
      <c r="I21">
        <f>HeatVaporization!$R$3*NumberCrunch!B21+HeatVaporization!$S$3</f>
        <v>2245.7513519513491</v>
      </c>
      <c r="J21">
        <f>B21*HeatVaporization!$R$5+HeatVaporization!$S$5</f>
        <v>0.97451909943583015</v>
      </c>
      <c r="K21">
        <f>B21*HeatVaporization!$R$4+HeatVaporization!$S$4</f>
        <v>953.68181378964812</v>
      </c>
      <c r="L21">
        <f>(C21+D21)/2*HeatVaporization!$R$4+HeatVaporization!$S$4</f>
        <v>974.56875637777989</v>
      </c>
      <c r="M21">
        <f>B21*HeatVaporization!$R$6+HeatVaporization!$S$6</f>
        <v>3.0098714931149802E-4</v>
      </c>
      <c r="N21">
        <f>B21*HeatVaporization!$R$10+HeatVaporization!$S$10</f>
        <v>0.67531391243913674</v>
      </c>
      <c r="O21">
        <f>(HeatVaporization!$R$5*NumberCrunch!B21+HeatVaporization!$S$5)*NumberCrunch!E21*'Master Plan'!$J$9/(HeatVaporization!$R$7*NumberCrunch!B21+HeatVaporization!$S$7)</f>
        <v>120.14456492125744</v>
      </c>
      <c r="P21" s="3">
        <f>L21*E21/'Master Plan'!$J$11*4/'Master Plan'!$J$7/(HeatVaporization!$R$6*(NumberCrunch!C21+NumberCrunch!D21)/2+HeatVaporization!$S$6)</f>
        <v>52217.379106149558</v>
      </c>
      <c r="Q21">
        <v>2</v>
      </c>
      <c r="R21">
        <f t="shared" si="1"/>
        <v>5299.9731906051848</v>
      </c>
      <c r="T21" s="3">
        <f>(D21-C21)*NumberCrunch!F21*(SLOPE(HeatVaporization!$H$2:$H$31,HeatVaporization!$A$2:$A$31)*(NumberCrunch!C21+NumberCrunch!D21)/2+INTERCEPT(HeatVaporization!$H$2:$H$31,HeatVaporization!$A$2:$A$31))</f>
        <v>147877.58716814333</v>
      </c>
      <c r="U21" s="3">
        <f>T21/G21/'Master Plan'!$J$3</f>
        <v>5938.6452562838522</v>
      </c>
      <c r="V21" s="3">
        <f>'Master Plan'!$J$5/(HeatVaporization!$R$2*(NumberCrunch!C21+NumberCrunch!D21)/2+HeatVaporization!$S$2)</f>
        <v>3.9660617970526886E-5</v>
      </c>
    </row>
    <row r="22" spans="1:22" x14ac:dyDescent="0.25">
      <c r="A22">
        <f>CONVERT(data!E22,"psi","Pa")+data!J22*1000</f>
        <v>227852.27240393229</v>
      </c>
      <c r="B22">
        <f>SLOPE(HeatVaporization!$A$2:$A$31,HeatVaporization!$B$2:$B$31)*NumberCrunch!$A22+INTERCEPT(HeatVaporization!$A$2:$A$31,HeatVaporization!$B$2:$B$31)</f>
        <v>379.71570228807968</v>
      </c>
      <c r="C22">
        <f>CONVERT(data!F22,"C","K")</f>
        <v>331.23334599999998</v>
      </c>
      <c r="D22">
        <f>CONVERT(data!G22,"C","K")</f>
        <v>346.22415599999999</v>
      </c>
      <c r="E22">
        <f>CONVERT(data!C22,"gal","m^3")/60</f>
        <v>2.3932689990846866E-3</v>
      </c>
      <c r="F22">
        <f>(SLOPE(HeatVaporization!$D$2:$D$31,HeatVaporization!$A$2:$A$31)*(NumberCrunch!C22+NumberCrunch!D22)/2+INTERCEPT(HeatVaporization!$D$2:$D$31,HeatVaporization!$A$2:$A$31))*E22</f>
        <v>2.3322162648774678</v>
      </c>
      <c r="G22">
        <f t="shared" si="0"/>
        <v>40.525901373715527</v>
      </c>
      <c r="H22">
        <f>T22/(B22*HeatVaporization!$R$3+HeatVaporization!$S$3)</f>
        <v>65.805752070626397</v>
      </c>
      <c r="I22">
        <f>HeatVaporization!$R$3*NumberCrunch!B22+HeatVaporization!$S$3</f>
        <v>2235.7472612330203</v>
      </c>
      <c r="J22">
        <f>B22*HeatVaporization!$R$5+HeatVaporization!$S$5</f>
        <v>1.029401020408061</v>
      </c>
      <c r="K22">
        <f>B22*HeatVaporization!$R$4+HeatVaporization!$S$4</f>
        <v>951.48175728398223</v>
      </c>
      <c r="L22">
        <f>(C22+D22)/2*HeatVaporization!$R$4+HeatVaporization!$S$4</f>
        <v>974.48981529841888</v>
      </c>
      <c r="M22">
        <f>B22*HeatVaporization!$R$6+HeatVaporization!$S$6</f>
        <v>2.67034200321036E-4</v>
      </c>
      <c r="N22">
        <f>B22*HeatVaporization!$R$10+HeatVaporization!$S$10</f>
        <v>0.67728589124107408</v>
      </c>
      <c r="O22">
        <f>(HeatVaporization!$R$5*NumberCrunch!B22+HeatVaporization!$S$5)*NumberCrunch!E22*'Master Plan'!$J$9/(HeatVaporization!$R$7*NumberCrunch!B22+HeatVaporization!$S$7)</f>
        <v>122.58725563900906</v>
      </c>
      <c r="P22" s="3">
        <f>L22*E22/'Master Plan'!$J$11*4/'Master Plan'!$J$7/(HeatVaporization!$R$6*(NumberCrunch!C22+NumberCrunch!D22)/2+HeatVaporization!$S$6)</f>
        <v>51180.486256752956</v>
      </c>
      <c r="Q22">
        <v>2</v>
      </c>
      <c r="R22">
        <f t="shared" si="1"/>
        <v>5276.363536509929</v>
      </c>
      <c r="T22" s="3">
        <f>(D22-C22)*NumberCrunch!F22*(SLOPE(HeatVaporization!$H$2:$H$31,HeatVaporization!$A$2:$A$31)*(NumberCrunch!C22+NumberCrunch!D22)/2+INTERCEPT(HeatVaporization!$H$2:$H$31,HeatVaporization!$A$2:$A$31))</f>
        <v>147125.02996528213</v>
      </c>
      <c r="U22" s="3">
        <f>T22/G22/'Master Plan'!$J$3</f>
        <v>5353.0474826094123</v>
      </c>
      <c r="V22" s="3">
        <f>'Master Plan'!$J$5/(HeatVaporization!$R$2*(NumberCrunch!C22+NumberCrunch!D22)/2+HeatVaporization!$S$2)</f>
        <v>3.9653496488642951E-5</v>
      </c>
    </row>
    <row r="23" spans="1:22" x14ac:dyDescent="0.25">
      <c r="A23">
        <f>CONVERT(data!E23,"psi","Pa")+data!J23*1000</f>
        <v>221859.03835421894</v>
      </c>
      <c r="B23">
        <f>SLOPE(HeatVaporization!$A$2:$A$31,HeatVaporization!$B$2:$B$31)*NumberCrunch!$A23+INTERCEPT(HeatVaporization!$A$2:$A$31,HeatVaporization!$B$2:$B$31)</f>
        <v>378.10198522323088</v>
      </c>
      <c r="C23">
        <f>CONVERT(data!F23,"C","K")</f>
        <v>331.49595699999998</v>
      </c>
      <c r="D23">
        <f>CONVERT(data!G23,"C","K")</f>
        <v>346.17167099999995</v>
      </c>
      <c r="E23">
        <f>CONVERT(data!C23,"gal","m^3")/60</f>
        <v>2.3745243970126756E-3</v>
      </c>
      <c r="F23">
        <f>(SLOPE(HeatVaporization!$D$2:$D$31,HeatVaporization!$A$2:$A$31)*(NumberCrunch!C23+NumberCrunch!D23)/2+INTERCEPT(HeatVaporization!$D$2:$D$31,HeatVaporization!$A$2:$A$31))*E23</f>
        <v>2.3138097982676142</v>
      </c>
      <c r="G23">
        <f t="shared" si="0"/>
        <v>38.806772044383656</v>
      </c>
      <c r="H23">
        <f>T23/(B23*HeatVaporization!$R$3+HeatVaporization!$S$3)</f>
        <v>63.797630543550582</v>
      </c>
      <c r="I23">
        <f>HeatVaporization!$R$3*NumberCrunch!B23+HeatVaporization!$S$3</f>
        <v>2239.866391491998</v>
      </c>
      <c r="J23">
        <f>B23*HeatVaporization!$R$5+HeatVaporization!$S$5</f>
        <v>1.0068036862062257</v>
      </c>
      <c r="K23">
        <f>B23*HeatVaporization!$R$4+HeatVaporization!$S$4</f>
        <v>952.38761865400625</v>
      </c>
      <c r="L23">
        <f>(C23+D23)/2*HeatVaporization!$R$4+HeatVaporization!$S$4</f>
        <v>974.4308380990127</v>
      </c>
      <c r="M23">
        <f>B23*HeatVaporization!$R$6+HeatVaporization!$S$6</f>
        <v>2.8101414347688055E-4</v>
      </c>
      <c r="N23">
        <f>B23*HeatVaporization!$R$10+HeatVaporization!$S$10</f>
        <v>0.67647393963229452</v>
      </c>
      <c r="O23">
        <f>(HeatVaporization!$R$5*NumberCrunch!B23+HeatVaporization!$S$5)*NumberCrunch!E23*'Master Plan'!$J$9/(HeatVaporization!$R$7*NumberCrunch!B23+HeatVaporization!$S$7)</f>
        <v>119.57990982633972</v>
      </c>
      <c r="P23" s="3">
        <f>L23*E23/'Master Plan'!$J$11*4/'Master Plan'!$J$7/(HeatVaporization!$R$6*(NumberCrunch!C23+NumberCrunch!D23)/2+HeatVaporization!$S$6)</f>
        <v>50850.953832782543</v>
      </c>
      <c r="Q23">
        <v>2</v>
      </c>
      <c r="R23">
        <f t="shared" si="1"/>
        <v>5286.0846839211163</v>
      </c>
      <c r="T23" s="3">
        <f>(D23-C23)*NumberCrunch!F23*(SLOPE(HeatVaporization!$H$2:$H$31,HeatVaporization!$A$2:$A$31)*(NumberCrunch!C23+NumberCrunch!D23)/2+INTERCEPT(HeatVaporization!$H$2:$H$31,HeatVaporization!$A$2:$A$31))</f>
        <v>142898.16851132232</v>
      </c>
      <c r="U23" s="3">
        <f>T23/G23/'Master Plan'!$J$3</f>
        <v>5429.5815145765191</v>
      </c>
      <c r="V23" s="3">
        <f>'Master Plan'!$J$5/(HeatVaporization!$R$2*(NumberCrunch!C23+NumberCrunch!D23)/2+HeatVaporization!$S$2)</f>
        <v>3.9648177669619614E-5</v>
      </c>
    </row>
    <row r="24" spans="1:22" x14ac:dyDescent="0.25">
      <c r="A24">
        <f>CONVERT(data!E24,"psi","Pa")+data!J24*1000</f>
        <v>228929.55139876244</v>
      </c>
      <c r="B24">
        <f>SLOPE(HeatVaporization!$A$2:$A$31,HeatVaporization!$B$2:$B$31)*NumberCrunch!$A24+INTERCEPT(HeatVaporization!$A$2:$A$31,HeatVaporization!$B$2:$B$31)</f>
        <v>380.00576663116067</v>
      </c>
      <c r="C24">
        <f>CONVERT(data!F24,"C","K")</f>
        <v>331.952247</v>
      </c>
      <c r="D24">
        <f>CONVERT(data!G24,"C","K")</f>
        <v>345.560157</v>
      </c>
      <c r="E24">
        <f>CONVERT(data!C24,"gal","m^3")/60</f>
        <v>2.4487825045284217E-3</v>
      </c>
      <c r="F24">
        <f>(SLOPE(HeatVaporization!$D$2:$D$31,HeatVaporization!$A$2:$A$31)*(NumberCrunch!C24+NumberCrunch!D24)/2+INTERCEPT(HeatVaporization!$D$2:$D$31,HeatVaporization!$A$2:$A$31))*E24</f>
        <v>2.3862758756848872</v>
      </c>
      <c r="G24">
        <f t="shared" si="0"/>
        <v>40.872715805708303</v>
      </c>
      <c r="H24">
        <f>T24/(B24*HeatVaporization!$R$3+HeatVaporization!$S$3)</f>
        <v>61.140322613080905</v>
      </c>
      <c r="I24">
        <f>HeatVaporization!$R$3*NumberCrunch!B24+HeatVaporization!$S$3</f>
        <v>2235.006850885592</v>
      </c>
      <c r="J24">
        <f>B24*HeatVaporization!$R$5+HeatVaporization!$S$5</f>
        <v>1.0334628730360196</v>
      </c>
      <c r="K24">
        <f>B24*HeatVaporization!$R$4+HeatVaporization!$S$4</f>
        <v>951.31892943209789</v>
      </c>
      <c r="L24">
        <f>(C24+D24)/2*HeatVaporization!$R$4+HeatVaporization!$S$4</f>
        <v>974.47440565752822</v>
      </c>
      <c r="M24">
        <f>B24*HeatVaporization!$R$6+HeatVaporization!$S$6</f>
        <v>2.6452131679508212E-4</v>
      </c>
      <c r="N24">
        <f>B24*HeatVaporization!$R$10+HeatVaporization!$S$10</f>
        <v>0.67743183888898861</v>
      </c>
      <c r="O24">
        <f>(HeatVaporization!$R$5*NumberCrunch!B24+HeatVaporization!$S$5)*NumberCrunch!E24*'Master Plan'!$J$9/(HeatVaporization!$R$7*NumberCrunch!B24+HeatVaporization!$S$7)</f>
        <v>125.80791458615539</v>
      </c>
      <c r="P24" s="3">
        <f>L24*E24/'Master Plan'!$J$11*4/'Master Plan'!$J$7/(HeatVaporization!$R$6*(NumberCrunch!C24+NumberCrunch!D24)/2+HeatVaporization!$S$6)</f>
        <v>52386.850221367364</v>
      </c>
      <c r="Q24">
        <v>2</v>
      </c>
      <c r="R24">
        <f t="shared" si="1"/>
        <v>5274.6161680899977</v>
      </c>
      <c r="T24" s="3">
        <f>(D24-C24)*NumberCrunch!F24*(SLOPE(HeatVaporization!$H$2:$H$31,HeatVaporization!$A$2:$A$31)*(NumberCrunch!C24+NumberCrunch!D24)/2+INTERCEPT(HeatVaporization!$H$2:$H$31,HeatVaporization!$A$2:$A$31))</f>
        <v>136649.03990559111</v>
      </c>
      <c r="U24" s="3">
        <f>T24/G24/'Master Plan'!$J$3</f>
        <v>4929.6978757613242</v>
      </c>
      <c r="V24" s="3">
        <f>'Master Plan'!$J$5/(HeatVaporization!$R$2*(NumberCrunch!C24+NumberCrunch!D24)/2+HeatVaporization!$S$2)</f>
        <v>3.9652106642839002E-5</v>
      </c>
    </row>
    <row r="25" spans="1:22" x14ac:dyDescent="0.25">
      <c r="A25">
        <f>CONVERT(data!E25,"psi","Pa")+data!J25*1000</f>
        <v>222360.86196789116</v>
      </c>
      <c r="B25">
        <f>SLOPE(HeatVaporization!$A$2:$A$31,HeatVaporization!$B$2:$B$31)*NumberCrunch!$A25+INTERCEPT(HeatVaporization!$A$2:$A$31,HeatVaporization!$B$2:$B$31)</f>
        <v>378.23710447974742</v>
      </c>
      <c r="C25">
        <f>CONVERT(data!F25,"C","K")</f>
        <v>331.42742999999996</v>
      </c>
      <c r="D25">
        <f>CONVERT(data!G25,"C","K")</f>
        <v>346.43603299999995</v>
      </c>
      <c r="E25">
        <f>CONVERT(data!C25,"gal","m^3")/60</f>
        <v>2.4170982924453591E-3</v>
      </c>
      <c r="F25">
        <f>(SLOPE(HeatVaporization!$D$2:$D$31,HeatVaporization!$A$2:$A$31)*(NumberCrunch!C25+NumberCrunch!D25)/2+INTERCEPT(HeatVaporization!$D$2:$D$31,HeatVaporization!$A$2:$A$31))*E25</f>
        <v>2.355162256487946</v>
      </c>
      <c r="G25">
        <f t="shared" si="0"/>
        <v>38.823058528648119</v>
      </c>
      <c r="H25">
        <f>T25/(B25*HeatVaporization!$R$3+HeatVaporization!$S$3)</f>
        <v>66.422049749679886</v>
      </c>
      <c r="I25">
        <f>HeatVaporization!$R$3*NumberCrunch!B25+HeatVaporization!$S$3</f>
        <v>2239.5214897553733</v>
      </c>
      <c r="J25">
        <f>B25*HeatVaporization!$R$5+HeatVaporization!$S$5</f>
        <v>1.0086957991813668</v>
      </c>
      <c r="K25">
        <f>B25*HeatVaporization!$R$4+HeatVaporization!$S$4</f>
        <v>952.31176935087194</v>
      </c>
      <c r="L25">
        <f>(C25+D25)/2*HeatVaporization!$R$4+HeatVaporization!$S$4</f>
        <v>974.37587203176872</v>
      </c>
      <c r="M25">
        <f>B25*HeatVaporization!$R$6+HeatVaporization!$S$6</f>
        <v>2.7984357921471362E-4</v>
      </c>
      <c r="N25">
        <f>B25*HeatVaporization!$R$10+HeatVaporization!$S$10</f>
        <v>0.67654192571244176</v>
      </c>
      <c r="O25">
        <f>(HeatVaporization!$R$5*NumberCrunch!B25+HeatVaporization!$S$5)*NumberCrunch!E25*'Master Plan'!$J$9/(HeatVaporization!$R$7*NumberCrunch!B25+HeatVaporization!$S$7)</f>
        <v>121.89923762576345</v>
      </c>
      <c r="P25" s="3">
        <f>L25*E25/'Master Plan'!$J$11*4/'Master Plan'!$J$7/(HeatVaporization!$R$6*(NumberCrunch!C25+NumberCrunch!D25)/2+HeatVaporization!$S$6)</f>
        <v>51830.540026330935</v>
      </c>
      <c r="Q25">
        <v>2</v>
      </c>
      <c r="R25">
        <f t="shared" si="1"/>
        <v>5285.2707158226813</v>
      </c>
      <c r="T25" s="3">
        <f>(D25-C25)*NumberCrunch!F25*(SLOPE(HeatVaporization!$H$2:$H$31,HeatVaporization!$A$2:$A$31)*(NumberCrunch!C25+NumberCrunch!D25)/2+INTERCEPT(HeatVaporization!$H$2:$H$31,HeatVaporization!$A$2:$A$31))</f>
        <v>148753.60780800862</v>
      </c>
      <c r="U25" s="3">
        <f>T25/G25/'Master Plan'!$J$3</f>
        <v>5649.6946440947868</v>
      </c>
      <c r="V25" s="3">
        <f>'Master Plan'!$J$5/(HeatVaporization!$R$2*(NumberCrunch!C25+NumberCrunch!D25)/2+HeatVaporization!$S$2)</f>
        <v>3.9643221876277692E-5</v>
      </c>
    </row>
    <row r="26" spans="1:22" x14ac:dyDescent="0.25">
      <c r="A26">
        <f>CONVERT(data!E26,"psi","Pa")+data!J26*1000</f>
        <v>232174.51148849563</v>
      </c>
      <c r="B26">
        <f>SLOPE(HeatVaporization!$A$2:$A$31,HeatVaporization!$B$2:$B$31)*NumberCrunch!$A26+INTERCEPT(HeatVaporization!$A$2:$A$31,HeatVaporization!$B$2:$B$31)</f>
        <v>380.87949314144208</v>
      </c>
      <c r="C26">
        <f>CONVERT(data!F26,"C","K")</f>
        <v>331.426469</v>
      </c>
      <c r="D26">
        <f>CONVERT(data!G26,"C","K")</f>
        <v>346.48623099999998</v>
      </c>
      <c r="E26">
        <f>CONVERT(data!C26,"gal","m^3")/60</f>
        <v>2.4111660474582606E-3</v>
      </c>
      <c r="F26">
        <f>(SLOPE(HeatVaporization!$D$2:$D$31,HeatVaporization!$A$2:$A$31)*(NumberCrunch!C26+NumberCrunch!D26)/2+INTERCEPT(HeatVaporization!$D$2:$D$31,HeatVaporization!$A$2:$A$31))*E26</f>
        <v>2.3493486987196817</v>
      </c>
      <c r="G26">
        <f t="shared" si="0"/>
        <v>41.468380045560913</v>
      </c>
      <c r="H26">
        <f>T26/(B26*HeatVaporization!$R$3+HeatVaporization!$S$3)</f>
        <v>66.685036205357974</v>
      </c>
      <c r="I26">
        <f>HeatVaporization!$R$3*NumberCrunch!B26+HeatVaporization!$S$3</f>
        <v>2232.7766003757797</v>
      </c>
      <c r="J26">
        <f>B26*HeatVaporization!$R$5+HeatVaporization!$S$5</f>
        <v>1.0456979112492899</v>
      </c>
      <c r="K26">
        <f>B26*HeatVaporization!$R$4+HeatVaporization!$S$4</f>
        <v>950.82846235402678</v>
      </c>
      <c r="L26">
        <f>(C26+D26)/2*HeatVaporization!$R$4+HeatVaporization!$S$4</f>
        <v>974.36205241702714</v>
      </c>
      <c r="M26">
        <f>B26*HeatVaporization!$R$6+HeatVaporization!$S$6</f>
        <v>2.5695205498732325E-4</v>
      </c>
      <c r="N26">
        <f>B26*HeatVaporization!$R$10+HeatVaporization!$S$10</f>
        <v>0.67787145972532314</v>
      </c>
      <c r="O26">
        <f>(HeatVaporization!$R$5*NumberCrunch!B26+HeatVaporization!$S$5)*NumberCrunch!E26*'Master Plan'!$J$9/(HeatVaporization!$R$7*NumberCrunch!B26+HeatVaporization!$S$7)</f>
        <v>124.98979201768165</v>
      </c>
      <c r="P26" s="3">
        <f>L26*E26/'Master Plan'!$J$11*4/'Master Plan'!$J$7/(HeatVaporization!$R$6*(NumberCrunch!C26+NumberCrunch!D26)/2+HeatVaporization!$S$6)</f>
        <v>51720.381102995423</v>
      </c>
      <c r="Q26">
        <v>2</v>
      </c>
      <c r="R26">
        <f t="shared" si="1"/>
        <v>5269.3527768868407</v>
      </c>
      <c r="T26" s="3">
        <f>(D26-C26)*NumberCrunch!F26*(SLOPE(HeatVaporization!$H$2:$H$31,HeatVaporization!$A$2:$A$31)*(NumberCrunch!C26+NumberCrunch!D26)/2+INTERCEPT(HeatVaporization!$H$2:$H$31,HeatVaporization!$A$2:$A$31))</f>
        <v>148892.78843453497</v>
      </c>
      <c r="U26" s="3">
        <f>T26/G26/'Master Plan'!$J$3</f>
        <v>5294.2422294090002</v>
      </c>
      <c r="V26" s="3">
        <f>'Master Plan'!$J$5/(HeatVaporization!$R$2*(NumberCrunch!C26+NumberCrunch!D26)/2+HeatVaporization!$S$2)</f>
        <v>3.9641976081449955E-5</v>
      </c>
    </row>
    <row r="27" spans="1:22" x14ac:dyDescent="0.25">
      <c r="A27">
        <f>CONVERT(data!E27,"psi","Pa")+data!J27*1000</f>
        <v>214049.34190962688</v>
      </c>
      <c r="B27">
        <f>SLOPE(HeatVaporization!$A$2:$A$31,HeatVaporization!$B$2:$B$31)*NumberCrunch!$A27+INTERCEPT(HeatVaporization!$A$2:$A$31,HeatVaporization!$B$2:$B$31)</f>
        <v>375.99917389976355</v>
      </c>
      <c r="C27">
        <f>CONVERT(data!F27,"C","K")</f>
        <v>331.26836900000001</v>
      </c>
      <c r="D27">
        <f>CONVERT(data!G27,"C","K")</f>
        <v>346.29447199999998</v>
      </c>
      <c r="E27">
        <f>CONVERT(data!C27,"gal","m^3")/60</f>
        <v>2.3425923035479577E-3</v>
      </c>
      <c r="F27">
        <f>(SLOPE(HeatVaporization!$D$2:$D$31,HeatVaporization!$A$2:$A$31)*(NumberCrunch!C27+NumberCrunch!D27)/2+INTERCEPT(HeatVaporization!$D$2:$D$31,HeatVaporization!$A$2:$A$31))*E27</f>
        <v>2.2827630799650223</v>
      </c>
      <c r="G27">
        <f t="shared" si="0"/>
        <v>36.706592522767238</v>
      </c>
      <c r="H27">
        <f>T27/(B27*HeatVaporization!$R$3+HeatVaporization!$S$3)</f>
        <v>64.289761142028965</v>
      </c>
      <c r="I27">
        <f>HeatVaporization!$R$3*NumberCrunch!B27+HeatVaporization!$S$3</f>
        <v>2245.2339704437813</v>
      </c>
      <c r="J27">
        <f>B27*HeatVaporization!$R$5+HeatVaporization!$S$5</f>
        <v>0.97735742745686593</v>
      </c>
      <c r="K27">
        <f>B27*HeatVaporization!$R$4+HeatVaporization!$S$4</f>
        <v>953.56803347880498</v>
      </c>
      <c r="L27">
        <f>(C27+D27)/2*HeatVaporization!$R$4+HeatVaporization!$S$4</f>
        <v>974.46024923230505</v>
      </c>
      <c r="M27">
        <f>B27*HeatVaporization!$R$6+HeatVaporization!$S$6</f>
        <v>2.9923120482542274E-4</v>
      </c>
      <c r="N27">
        <f>B27*HeatVaporization!$R$10+HeatVaporization!$S$10</f>
        <v>0.67541589725656437</v>
      </c>
      <c r="O27">
        <f>(HeatVaporization!$R$5*NumberCrunch!B27+HeatVaporization!$S$5)*NumberCrunch!E27*'Master Plan'!$J$9/(HeatVaporization!$R$7*NumberCrunch!B27+HeatVaporization!$S$7)</f>
        <v>115.30805370215344</v>
      </c>
      <c r="P27" s="3">
        <f>L27*E27/'Master Plan'!$J$11*4/'Master Plan'!$J$7/(HeatVaporization!$R$6*(NumberCrunch!C27+NumberCrunch!D27)/2+HeatVaporization!$S$6)</f>
        <v>50132.005261603852</v>
      </c>
      <c r="Q27">
        <v>2</v>
      </c>
      <c r="R27">
        <f t="shared" si="1"/>
        <v>5298.752170247325</v>
      </c>
      <c r="T27" s="3">
        <f>(D27-C27)*NumberCrunch!F27*(SLOPE(HeatVaporization!$H$2:$H$31,HeatVaporization!$A$2:$A$31)*(NumberCrunch!C27+NumberCrunch!D27)/2+INTERCEPT(HeatVaporization!$H$2:$H$31,HeatVaporization!$A$2:$A$31))</f>
        <v>144345.55566780001</v>
      </c>
      <c r="U27" s="3">
        <f>T27/G27/'Master Plan'!$J$3</f>
        <v>5798.3784885981549</v>
      </c>
      <c r="V27" s="3">
        <f>'Master Plan'!$J$5/(HeatVaporization!$R$2*(NumberCrunch!C27+NumberCrunch!D27)/2+HeatVaporization!$S$2)</f>
        <v>3.9650829914507974E-5</v>
      </c>
    </row>
    <row r="28" spans="1:22" x14ac:dyDescent="0.25">
      <c r="A28">
        <f>CONVERT(data!E28,"psi","Pa")+data!J28*1000</f>
        <v>232321.77150738629</v>
      </c>
      <c r="B28">
        <f>SLOPE(HeatVaporization!$A$2:$A$31,HeatVaporization!$B$2:$B$31)*NumberCrunch!$A28+INTERCEPT(HeatVaporization!$A$2:$A$31,HeatVaporization!$B$2:$B$31)</f>
        <v>380.91914385481027</v>
      </c>
      <c r="C28">
        <f>CONVERT(data!F28,"C","K")</f>
        <v>331.21050099999997</v>
      </c>
      <c r="D28">
        <f>CONVERT(data!G28,"C","K")</f>
        <v>346.17282</v>
      </c>
      <c r="E28">
        <f>CONVERT(data!C28,"gal","m^3")/60</f>
        <v>2.4381898498234502E-3</v>
      </c>
      <c r="F28">
        <f>(SLOPE(HeatVaporization!$D$2:$D$31,HeatVaporization!$A$2:$A$31)*(NumberCrunch!C28+NumberCrunch!D28)/2+INTERCEPT(HeatVaporization!$D$2:$D$31,HeatVaporization!$A$2:$A$31))*E28</f>
        <v>2.3760419414361627</v>
      </c>
      <c r="G28">
        <f t="shared" si="0"/>
        <v>41.781927957510312</v>
      </c>
      <c r="H28">
        <f>T28/(B28*HeatVaporization!$R$3+HeatVaporization!$S$3)</f>
        <v>67.006596227266627</v>
      </c>
      <c r="I28">
        <f>HeatVaporization!$R$3*NumberCrunch!B28+HeatVaporization!$S$3</f>
        <v>2232.675389044015</v>
      </c>
      <c r="J28">
        <f>B28*HeatVaporization!$R$5+HeatVaporization!$S$5</f>
        <v>1.0462531513473472</v>
      </c>
      <c r="K28">
        <f>B28*HeatVaporization!$R$4+HeatVaporization!$S$4</f>
        <v>950.8062043942416</v>
      </c>
      <c r="L28">
        <f>(C28+D28)/2*HeatVaporization!$R$4+HeatVaporization!$S$4</f>
        <v>974.5106360803743</v>
      </c>
      <c r="M28">
        <f>B28*HeatVaporization!$R$6+HeatVaporization!$S$6</f>
        <v>2.5660855318576778E-4</v>
      </c>
      <c r="N28">
        <f>B28*HeatVaporization!$R$10+HeatVaporization!$S$10</f>
        <v>0.67789141022421162</v>
      </c>
      <c r="O28">
        <f>(HeatVaporization!$R$5*NumberCrunch!B28+HeatVaporization!$S$5)*NumberCrunch!E28*'Master Plan'!$J$9/(HeatVaporization!$R$7*NumberCrunch!B28+HeatVaporization!$S$7)</f>
        <v>126.44164092546576</v>
      </c>
      <c r="P28" s="3">
        <f>L28*E28/'Master Plan'!$J$11*4/'Master Plan'!$J$7/(HeatVaporization!$R$6*(NumberCrunch!C28+NumberCrunch!D28)/2+HeatVaporization!$S$6)</f>
        <v>52115.323063034208</v>
      </c>
      <c r="Q28">
        <v>2</v>
      </c>
      <c r="R28">
        <f t="shared" si="1"/>
        <v>5269.1139181438757</v>
      </c>
      <c r="T28" s="3">
        <f>(D28-C28)*NumberCrunch!F28*(SLOPE(HeatVaporization!$H$2:$H$31,HeatVaporization!$A$2:$A$31)*(NumberCrunch!C28+NumberCrunch!D28)/2+INTERCEPT(HeatVaporization!$H$2:$H$31,HeatVaporization!$A$2:$A$31))</f>
        <v>149603.97830022775</v>
      </c>
      <c r="U28" s="3">
        <f>T28/G28/'Master Plan'!$J$3</f>
        <v>5279.6104667471664</v>
      </c>
      <c r="V28" s="3">
        <f>'Master Plan'!$J$5/(HeatVaporization!$R$2*(NumberCrunch!C28+NumberCrunch!D28)/2+HeatVaporization!$S$2)</f>
        <v>3.9655374537684781E-5</v>
      </c>
    </row>
    <row r="29" spans="1:22" x14ac:dyDescent="0.25">
      <c r="A29">
        <f>CONVERT(data!E29,"psi","Pa")+data!J29*1000</f>
        <v>224605.67531419912</v>
      </c>
      <c r="B29">
        <f>SLOPE(HeatVaporization!$A$2:$A$31,HeatVaporization!$B$2:$B$31)*NumberCrunch!$A29+INTERCEPT(HeatVaporization!$A$2:$A$31,HeatVaporization!$B$2:$B$31)</f>
        <v>378.8415350049512</v>
      </c>
      <c r="C29">
        <f>CONVERT(data!F29,"C","K")</f>
        <v>331.43365699999998</v>
      </c>
      <c r="D29">
        <f>CONVERT(data!G29,"C","K")</f>
        <v>346.67970299999996</v>
      </c>
      <c r="E29">
        <f>CONVERT(data!C29,"gal","m^3")/60</f>
        <v>2.3372950613876247E-3</v>
      </c>
      <c r="F29">
        <f>(SLOPE(HeatVaporization!$D$2:$D$31,HeatVaporization!$A$2:$A$31)*(NumberCrunch!C29+NumberCrunch!D29)/2+INTERCEPT(HeatVaporization!$D$2:$D$31,HeatVaporization!$A$2:$A$31))*E29</f>
        <v>2.277239975897881</v>
      </c>
      <c r="G29">
        <f t="shared" si="0"/>
        <v>39.293121859080721</v>
      </c>
      <c r="H29">
        <f>T29/(B29*HeatVaporization!$R$3+HeatVaporization!$S$3)</f>
        <v>65.286737004338647</v>
      </c>
      <c r="I29">
        <f>HeatVaporization!$R$3*NumberCrunch!B29+HeatVaporization!$S$3</f>
        <v>2237.9786368476052</v>
      </c>
      <c r="J29">
        <f>B29*HeatVaporization!$R$5+HeatVaporization!$S$5</f>
        <v>1.0171598099285672</v>
      </c>
      <c r="K29">
        <f>B29*HeatVaporization!$R$4+HeatVaporization!$S$4</f>
        <v>951.97247179024498</v>
      </c>
      <c r="L29">
        <f>(C29+D29)/2*HeatVaporization!$R$4+HeatVaporization!$S$4</f>
        <v>974.30573209097111</v>
      </c>
      <c r="M29">
        <f>B29*HeatVaporization!$R$6+HeatVaporization!$S$6</f>
        <v>2.7460728062924994E-4</v>
      </c>
      <c r="N29">
        <f>B29*HeatVaporization!$R$10+HeatVaporization!$S$10</f>
        <v>0.67684604862718611</v>
      </c>
      <c r="O29">
        <f>(HeatVaporization!$R$5*NumberCrunch!B29+HeatVaporization!$S$5)*NumberCrunch!E29*'Master Plan'!$J$9/(HeatVaporization!$R$7*NumberCrunch!B29+HeatVaporization!$S$7)</f>
        <v>118.6311787527996</v>
      </c>
      <c r="P29" s="3">
        <f>L29*E29/'Master Plan'!$J$11*4/'Master Plan'!$J$7/(HeatVaporization!$R$6*(NumberCrunch!C29+NumberCrunch!D29)/2+HeatVaporization!$S$6)</f>
        <v>50203.287929433784</v>
      </c>
      <c r="Q29">
        <v>2</v>
      </c>
      <c r="R29">
        <f t="shared" si="1"/>
        <v>5281.6295829603487</v>
      </c>
      <c r="T29" s="3">
        <f>(D29-C29)*NumberCrunch!F29*(SLOPE(HeatVaporization!$H$2:$H$31,HeatVaporization!$A$2:$A$31)*(NumberCrunch!C29+NumberCrunch!D29)/2+INTERCEPT(HeatVaporization!$H$2:$H$31,HeatVaporization!$A$2:$A$31))</f>
        <v>146110.32268519793</v>
      </c>
      <c r="U29" s="3">
        <f>T29/G29/'Master Plan'!$J$3</f>
        <v>5482.9158349704749</v>
      </c>
      <c r="V29" s="3">
        <f>'Master Plan'!$J$5/(HeatVaporization!$R$2*(NumberCrunch!C29+NumberCrunch!D29)/2+HeatVaporization!$S$2)</f>
        <v>3.9636899790764254E-5</v>
      </c>
    </row>
    <row r="30" spans="1:22" x14ac:dyDescent="0.25">
      <c r="A30">
        <f>CONVERT(data!E30,"psi","Pa")+data!J30*1000</f>
        <v>220901.58068387481</v>
      </c>
      <c r="B30">
        <f>SLOPE(HeatVaporization!$A$2:$A$31,HeatVaporization!$B$2:$B$31)*NumberCrunch!$A30+INTERCEPT(HeatVaporization!$A$2:$A$31,HeatVaporization!$B$2:$B$31)</f>
        <v>377.84418354742638</v>
      </c>
      <c r="C30">
        <f>CONVERT(data!F30,"C","K")</f>
        <v>332.39734999999996</v>
      </c>
      <c r="D30">
        <f>CONVERT(data!G30,"C","K")</f>
        <v>347.19566999999995</v>
      </c>
      <c r="E30">
        <f>CONVERT(data!C30,"gal","m^3")/60</f>
        <v>2.4519918397290933E-3</v>
      </c>
      <c r="F30">
        <f>(SLOPE(HeatVaporization!$D$2:$D$31,HeatVaporization!$A$2:$A$31)*(NumberCrunch!C30+NumberCrunch!D30)/2+INTERCEPT(HeatVaporization!$D$2:$D$31,HeatVaporization!$A$2:$A$31))*E30</f>
        <v>2.3879713820659387</v>
      </c>
      <c r="G30">
        <f t="shared" si="0"/>
        <v>37.563098030530256</v>
      </c>
      <c r="H30">
        <f>T30/(B30*HeatVaporization!$R$3+HeatVaporization!$S$3)</f>
        <v>66.382999001145038</v>
      </c>
      <c r="I30">
        <f>HeatVaporization!$R$3*NumberCrunch!B30+HeatVaporization!$S$3</f>
        <v>2240.5244490330338</v>
      </c>
      <c r="J30">
        <f>B30*HeatVaporization!$R$5+HeatVaporization!$S$5</f>
        <v>1.0031936167877102</v>
      </c>
      <c r="K30">
        <f>B30*HeatVaporization!$R$4+HeatVaporization!$S$4</f>
        <v>952.53233583171095</v>
      </c>
      <c r="L30">
        <f>(C30+D30)/2*HeatVaporization!$R$4+HeatVaporization!$S$4</f>
        <v>973.89042792645353</v>
      </c>
      <c r="M30">
        <f>B30*HeatVaporization!$R$6+HeatVaporization!$S$6</f>
        <v>2.8324752927401603E-4</v>
      </c>
      <c r="N30">
        <f>B30*HeatVaporization!$R$10+HeatVaporization!$S$10</f>
        <v>0.67634422514270087</v>
      </c>
      <c r="O30">
        <f>(HeatVaporization!$R$5*NumberCrunch!B30+HeatVaporization!$S$5)*NumberCrunch!E30*'Master Plan'!$J$9/(HeatVaporization!$R$7*NumberCrunch!B30+HeatVaporization!$S$7)</f>
        <v>123.14135505835769</v>
      </c>
      <c r="P30" s="3">
        <f>L30*E30/'Master Plan'!$J$11*4/'Master Plan'!$J$7/(HeatVaporization!$R$6*(NumberCrunch!C30+NumberCrunch!D30)/2+HeatVaporization!$S$6)</f>
        <v>53194.990171914287</v>
      </c>
      <c r="Q30">
        <v>2</v>
      </c>
      <c r="R30">
        <f t="shared" si="1"/>
        <v>5287.6376997179605</v>
      </c>
      <c r="T30" s="3">
        <f>(D30-C30)*NumberCrunch!F30*(SLOPE(HeatVaporization!$H$2:$H$31,HeatVaporization!$A$2:$A$31)*(NumberCrunch!C30+NumberCrunch!D30)/2+INTERCEPT(HeatVaporization!$H$2:$H$31,HeatVaporization!$A$2:$A$31))</f>
        <v>148732.73226220091</v>
      </c>
      <c r="U30" s="3">
        <f>T30/G30/'Master Plan'!$J$3</f>
        <v>5838.3801169267117</v>
      </c>
      <c r="V30" s="3">
        <f>'Master Plan'!$J$5/(HeatVaporization!$R$2*(NumberCrunch!C30+NumberCrunch!D30)/2+HeatVaporization!$S$2)</f>
        <v>3.9599507497737463E-5</v>
      </c>
    </row>
    <row r="31" spans="1:22" x14ac:dyDescent="0.25">
      <c r="A31">
        <f>CONVERT(data!E31,"psi","Pa")+data!J31*1000</f>
        <v>212722.88405533927</v>
      </c>
      <c r="B31">
        <f>SLOPE(HeatVaporization!$A$2:$A$31,HeatVaporization!$B$2:$B$31)*NumberCrunch!$A31+INTERCEPT(HeatVaporization!$A$2:$A$31,HeatVaporization!$B$2:$B$31)</f>
        <v>375.64201653572417</v>
      </c>
      <c r="C31">
        <f>CONVERT(data!F31,"C","K")</f>
        <v>331.81598099999997</v>
      </c>
      <c r="D31">
        <f>CONVERT(data!G31,"C","K")</f>
        <v>346.71443799999997</v>
      </c>
      <c r="E31">
        <f>CONVERT(data!C31,"gal","m^3")/60</f>
        <v>2.4525024286885587E-3</v>
      </c>
      <c r="F31">
        <f>(SLOPE(HeatVaporization!$D$2:$D$31,HeatVaporization!$A$2:$A$31)*(NumberCrunch!C31+NumberCrunch!D31)/2+INTERCEPT(HeatVaporization!$D$2:$D$31,HeatVaporization!$A$2:$A$31))*E31</f>
        <v>2.3892000887129607</v>
      </c>
      <c r="G31">
        <f t="shared" si="0"/>
        <v>35.862509095103896</v>
      </c>
      <c r="H31">
        <f>T31/(B31*HeatVaporization!$R$3+HeatVaporization!$S$3)</f>
        <v>66.693715430478434</v>
      </c>
      <c r="I31">
        <f>HeatVaporization!$R$3*NumberCrunch!B31+HeatVaporization!$S$3</f>
        <v>2246.145640610428</v>
      </c>
      <c r="J31">
        <f>B31*HeatVaporization!$R$5+HeatVaporization!$S$5</f>
        <v>0.97235605237467215</v>
      </c>
      <c r="K31">
        <f>B31*HeatVaporization!$R$4+HeatVaporization!$S$4</f>
        <v>953.76852405187401</v>
      </c>
      <c r="L31">
        <f>(C31+D31)/2*HeatVaporization!$R$4+HeatVaporization!$S$4</f>
        <v>974.18867388871547</v>
      </c>
      <c r="M31">
        <f>B31*HeatVaporization!$R$6+HeatVaporization!$S$6</f>
        <v>3.0232532817314186E-4</v>
      </c>
      <c r="N31">
        <f>B31*HeatVaporization!$R$10+HeatVaporization!$S$10</f>
        <v>0.67523619134489243</v>
      </c>
      <c r="O31">
        <f>(HeatVaporization!$R$5*NumberCrunch!B31+HeatVaporization!$S$5)*NumberCrunch!E31*'Master Plan'!$J$9/(HeatVaporization!$R$7*NumberCrunch!B31+HeatVaporization!$S$7)</f>
        <v>120.24062286305502</v>
      </c>
      <c r="P31" s="3">
        <f>L31*E31/'Master Plan'!$J$11*4/'Master Plan'!$J$7/(HeatVaporization!$R$6*(NumberCrunch!C31+NumberCrunch!D31)/2+HeatVaporization!$S$6)</f>
        <v>52825.626334421402</v>
      </c>
      <c r="Q31">
        <v>2</v>
      </c>
      <c r="R31">
        <f t="shared" si="1"/>
        <v>5300.9037118406104</v>
      </c>
      <c r="T31" s="3">
        <f>(D31-C31)*NumberCrunch!F31*(SLOPE(HeatVaporization!$H$2:$H$31,HeatVaporization!$A$2:$A$31)*(NumberCrunch!C31+NumberCrunch!D31)/2+INTERCEPT(HeatVaporization!$H$2:$H$31,HeatVaporization!$A$2:$A$31))</f>
        <v>149803.79817028157</v>
      </c>
      <c r="U31" s="3">
        <f>T31/G31/'Master Plan'!$J$3</f>
        <v>6159.2717796664101</v>
      </c>
      <c r="V31" s="3">
        <f>'Master Plan'!$J$5/(HeatVaporization!$R$2*(NumberCrunch!C31+NumberCrunch!D31)/2+HeatVaporization!$S$2)</f>
        <v>3.9626353202683684E-5</v>
      </c>
    </row>
    <row r="32" spans="1:22" x14ac:dyDescent="0.25">
      <c r="A32">
        <f>CONVERT(data!E32,"psi","Pa")+data!J32*1000</f>
        <v>226961.11050107388</v>
      </c>
      <c r="B32">
        <f>SLOPE(HeatVaporization!$A$2:$A$31,HeatVaporization!$B$2:$B$31)*NumberCrunch!$A32+INTERCEPT(HeatVaporization!$A$2:$A$31,HeatVaporization!$B$2:$B$31)</f>
        <v>379.47575117683374</v>
      </c>
      <c r="C32">
        <f>CONVERT(data!F32,"C","K")</f>
        <v>331.11132999999995</v>
      </c>
      <c r="D32">
        <f>CONVERT(data!G32,"C","K")</f>
        <v>347.38576999999998</v>
      </c>
      <c r="E32">
        <f>CONVERT(data!C32,"gal","m^3")/60</f>
        <v>2.4234900864230362E-3</v>
      </c>
      <c r="F32">
        <f>(SLOPE(HeatVaporization!$D$2:$D$31,HeatVaporization!$A$2:$A$31)*(NumberCrunch!C32+NumberCrunch!D32)/2+INTERCEPT(HeatVaporization!$D$2:$D$31,HeatVaporization!$A$2:$A$31))*E32</f>
        <v>2.360959257526936</v>
      </c>
      <c r="G32">
        <f t="shared" si="0"/>
        <v>39.672412803468568</v>
      </c>
      <c r="H32">
        <f>T32/(B32*HeatVaporization!$R$3+HeatVaporization!$S$3)</f>
        <v>72.307069336593173</v>
      </c>
      <c r="I32">
        <f>HeatVaporization!$R$3*NumberCrunch!B32+HeatVaporization!$S$3</f>
        <v>2236.3597539088046</v>
      </c>
      <c r="J32">
        <f>B32*HeatVaporization!$R$5+HeatVaporization!$S$5</f>
        <v>1.0260409174686806</v>
      </c>
      <c r="K32">
        <f>B32*HeatVaporization!$R$4+HeatVaporization!$S$4</f>
        <v>951.6164540329396</v>
      </c>
      <c r="L32">
        <f>(C32+D32)/2*HeatVaporization!$R$4+HeatVaporization!$S$4</f>
        <v>974.19802571241667</v>
      </c>
      <c r="M32">
        <f>B32*HeatVaporization!$R$6+HeatVaporization!$S$6</f>
        <v>2.6911294322366167E-4</v>
      </c>
      <c r="N32">
        <f>B32*HeatVaporization!$R$10+HeatVaporization!$S$10</f>
        <v>0.67716515837219116</v>
      </c>
      <c r="O32">
        <f>(HeatVaporization!$R$5*NumberCrunch!B32+HeatVaporization!$S$5)*NumberCrunch!E32*'Master Plan'!$J$9/(HeatVaporization!$R$7*NumberCrunch!B32+HeatVaporization!$S$7)</f>
        <v>123.82592152668776</v>
      </c>
      <c r="P32" s="3">
        <f>L32*E32/'Master Plan'!$J$11*4/'Master Plan'!$J$7/(HeatVaporization!$R$6*(NumberCrunch!C32+NumberCrunch!D32)/2+HeatVaporization!$S$6)</f>
        <v>52189.018166371941</v>
      </c>
      <c r="Q32">
        <v>2</v>
      </c>
      <c r="R32">
        <f t="shared" si="1"/>
        <v>5277.8090192247791</v>
      </c>
      <c r="T32" s="3">
        <f>(D32-C32)*NumberCrunch!F32*(SLOPE(HeatVaporization!$H$2:$H$31,HeatVaporization!$A$2:$A$31)*(NumberCrunch!C32+NumberCrunch!D32)/2+INTERCEPT(HeatVaporization!$H$2:$H$31,HeatVaporization!$A$2:$A$31))</f>
        <v>161704.61978745039</v>
      </c>
      <c r="U32" s="3">
        <f>T32/G32/'Master Plan'!$J$3</f>
        <v>6010.0907239371481</v>
      </c>
      <c r="V32" s="3">
        <f>'Master Plan'!$J$5/(HeatVaporization!$R$2*(NumberCrunch!C32+NumberCrunch!D32)/2+HeatVaporization!$S$2)</f>
        <v>3.9627195567277804E-5</v>
      </c>
    </row>
    <row r="33" spans="1:22" x14ac:dyDescent="0.25">
      <c r="A33">
        <f>CONVERT(data!E33,"psi","Pa")+data!J33*1000</f>
        <v>227673.35479587974</v>
      </c>
      <c r="B33">
        <f>SLOPE(HeatVaporization!$A$2:$A$31,HeatVaporization!$B$2:$B$31)*NumberCrunch!$A33+INTERCEPT(HeatVaporization!$A$2:$A$31,HeatVaporization!$B$2:$B$31)</f>
        <v>379.66752756389548</v>
      </c>
      <c r="C33">
        <f>CONVERT(data!F33,"C","K")</f>
        <v>331.83674099999996</v>
      </c>
      <c r="D33">
        <f>CONVERT(data!G33,"C","K")</f>
        <v>346.588775</v>
      </c>
      <c r="E33">
        <f>CONVERT(data!C33,"gal","m^3")/60</f>
        <v>2.428593326229439E-3</v>
      </c>
      <c r="F33">
        <f>(SLOPE(HeatVaporization!$D$2:$D$31,HeatVaporization!$A$2:$A$31)*(NumberCrunch!C33+NumberCrunch!D33)/2+INTERCEPT(HeatVaporization!$D$2:$D$31,HeatVaporization!$A$2:$A$31))*E33</f>
        <v>2.3659796186474558</v>
      </c>
      <c r="G33">
        <f t="shared" si="0"/>
        <v>40.002441273544385</v>
      </c>
      <c r="H33">
        <f>T33/(B33*HeatVaporization!$R$3+HeatVaporization!$S$3)</f>
        <v>65.696429263023091</v>
      </c>
      <c r="I33">
        <f>HeatVaporization!$R$3*NumberCrunch!B33+HeatVaporization!$S$3</f>
        <v>2235.870230722795</v>
      </c>
      <c r="J33">
        <f>B33*HeatVaporization!$R$5+HeatVaporization!$S$5</f>
        <v>1.0287264161876655</v>
      </c>
      <c r="K33">
        <f>B33*HeatVaporization!$R$4+HeatVaporization!$S$4</f>
        <v>951.50880020408306</v>
      </c>
      <c r="L33">
        <f>(C33+D33)/2*HeatVaporization!$R$4+HeatVaporization!$S$4</f>
        <v>974.21811758035437</v>
      </c>
      <c r="M33">
        <f>B33*HeatVaporization!$R$6+HeatVaporization!$S$6</f>
        <v>2.6745154727752163E-4</v>
      </c>
      <c r="N33">
        <f>B33*HeatVaporization!$R$10+HeatVaporization!$S$10</f>
        <v>0.67726165183402065</v>
      </c>
      <c r="O33">
        <f>(HeatVaporization!$R$5*NumberCrunch!B33+HeatVaporization!$S$5)*NumberCrunch!E33*'Master Plan'!$J$9/(HeatVaporization!$R$7*NumberCrunch!B33+HeatVaporization!$S$7)</f>
        <v>124.33443510759032</v>
      </c>
      <c r="P33" s="3">
        <f>L33*E33/'Master Plan'!$J$11*4/'Master Plan'!$J$7/(HeatVaporization!$R$6*(NumberCrunch!C33+NumberCrunch!D33)/2+HeatVaporization!$S$6)</f>
        <v>52273.749036223438</v>
      </c>
      <c r="Q33">
        <v>2</v>
      </c>
      <c r="R33">
        <f t="shared" si="1"/>
        <v>5276.6537445057966</v>
      </c>
      <c r="T33" s="3">
        <f>(D33-C33)*NumberCrunch!F33*(SLOPE(HeatVaporization!$H$2:$H$31,HeatVaporization!$A$2:$A$31)*(NumberCrunch!C33+NumberCrunch!D33)/2+INTERCEPT(HeatVaporization!$H$2:$H$31,HeatVaporization!$A$2:$A$31))</f>
        <v>146888.69045397922</v>
      </c>
      <c r="U33" s="3">
        <f>T33/G33/'Master Plan'!$J$3</f>
        <v>5414.3842942621186</v>
      </c>
      <c r="V33" s="3">
        <f>'Master Plan'!$J$5/(HeatVaporization!$R$2*(NumberCrunch!C33+NumberCrunch!D33)/2+HeatVaporization!$S$2)</f>
        <v>3.9629005461424528E-5</v>
      </c>
    </row>
    <row r="34" spans="1:22" x14ac:dyDescent="0.25">
      <c r="A34">
        <f>CONVERT(data!E34,"psi","Pa")+data!J34*1000</f>
        <v>219711.22484847781</v>
      </c>
      <c r="B34">
        <f>SLOPE(HeatVaporization!$A$2:$A$31,HeatVaporization!$B$2:$B$31)*NumberCrunch!$A34+INTERCEPT(HeatVaporization!$A$2:$A$31,HeatVaporization!$B$2:$B$31)</f>
        <v>377.52367253302435</v>
      </c>
      <c r="C34">
        <f>CONVERT(data!F34,"C","K")</f>
        <v>332.20769899999999</v>
      </c>
      <c r="D34">
        <f>CONVERT(data!G34,"C","K")</f>
        <v>346.95023099999997</v>
      </c>
      <c r="E34">
        <f>CONVERT(data!C34,"gal","m^3")/60</f>
        <v>2.4267672435848383E-3</v>
      </c>
      <c r="F34">
        <f>(SLOPE(HeatVaporization!$D$2:$D$31,HeatVaporization!$A$2:$A$31)*(NumberCrunch!C34+NumberCrunch!D34)/2+INTERCEPT(HeatVaporization!$D$2:$D$31,HeatVaporization!$A$2:$A$31))*E34</f>
        <v>2.3637017438683809</v>
      </c>
      <c r="G34">
        <f t="shared" si="0"/>
        <v>37.462484364983524</v>
      </c>
      <c r="H34">
        <f>T34/(B34*HeatVaporization!$R$3+HeatVaporization!$S$3)</f>
        <v>65.434500582405093</v>
      </c>
      <c r="I34">
        <f>HeatVaporization!$R$3*NumberCrunch!B34+HeatVaporization!$S$3</f>
        <v>2241.3425767250046</v>
      </c>
      <c r="J34">
        <f>B34*HeatVaporization!$R$5+HeatVaporization!$S$5</f>
        <v>0.99870541085274311</v>
      </c>
      <c r="K34">
        <f>B34*HeatVaporization!$R$4+HeatVaporization!$S$4</f>
        <v>952.71225494698729</v>
      </c>
      <c r="L34">
        <f>(C34+D34)/2*HeatVaporization!$R$4+HeatVaporization!$S$4</f>
        <v>974.01254698687274</v>
      </c>
      <c r="M34">
        <f>B34*HeatVaporization!$R$6+HeatVaporization!$S$6</f>
        <v>2.8602417820446698E-4</v>
      </c>
      <c r="N34">
        <f>B34*HeatVaporization!$R$10+HeatVaporization!$S$10</f>
        <v>0.67618295806593509</v>
      </c>
      <c r="O34">
        <f>(HeatVaporization!$R$5*NumberCrunch!B34+HeatVaporization!$S$5)*NumberCrunch!E34*'Master Plan'!$J$9/(HeatVaporization!$R$7*NumberCrunch!B34+HeatVaporization!$S$7)</f>
        <v>121.45568395598868</v>
      </c>
      <c r="P34" s="3">
        <f>L34*E34/'Master Plan'!$J$11*4/'Master Plan'!$J$7/(HeatVaporization!$R$6*(NumberCrunch!C34+NumberCrunch!D34)/2+HeatVaporization!$S$6)</f>
        <v>52492.931257625867</v>
      </c>
      <c r="Q34">
        <v>2</v>
      </c>
      <c r="R34">
        <f t="shared" si="1"/>
        <v>5289.5684810710118</v>
      </c>
      <c r="T34" s="3">
        <f>(D34-C34)*NumberCrunch!F34*(SLOPE(HeatVaporization!$H$2:$H$31,HeatVaporization!$A$2:$A$31)*(NumberCrunch!C34+NumberCrunch!D34)/2+INTERCEPT(HeatVaporization!$H$2:$H$31,HeatVaporization!$A$2:$A$31))</f>
        <v>146661.13214208165</v>
      </c>
      <c r="U34" s="3">
        <f>T34/G34/'Master Plan'!$J$3</f>
        <v>5772.523013757459</v>
      </c>
      <c r="V34" s="3">
        <f>'Master Plan'!$J$5/(HeatVaporization!$R$2*(NumberCrunch!C34+NumberCrunch!D34)/2+HeatVaporization!$S$2)</f>
        <v>3.9610495275340551E-5</v>
      </c>
    </row>
    <row r="35" spans="1:22" x14ac:dyDescent="0.25">
      <c r="A35">
        <f>CONVERT(data!E35,"psi","Pa")+data!J35*1000</f>
        <v>223551.28280328814</v>
      </c>
      <c r="B35">
        <f>SLOPE(HeatVaporization!$A$2:$A$31,HeatVaporization!$B$2:$B$31)*NumberCrunch!$A35+INTERCEPT(HeatVaporization!$A$2:$A$31,HeatVaporization!$B$2:$B$31)</f>
        <v>378.55763299582026</v>
      </c>
      <c r="C35">
        <f>CONVERT(data!F35,"C","K")</f>
        <v>332.06801999999999</v>
      </c>
      <c r="D35">
        <f>CONVERT(data!G35,"C","K")</f>
        <v>346.72840899999994</v>
      </c>
      <c r="E35">
        <f>CONVERT(data!C35,"gal","m^3")/60</f>
        <v>2.350724819134507E-3</v>
      </c>
      <c r="F35">
        <f>(SLOPE(HeatVaporization!$D$2:$D$31,HeatVaporization!$A$2:$A$31)*(NumberCrunch!C35+NumberCrunch!D35)/2+INTERCEPT(HeatVaporization!$D$2:$D$31,HeatVaporization!$A$2:$A$31))*E35</f>
        <v>2.2898739833238322</v>
      </c>
      <c r="G35">
        <f t="shared" si="0"/>
        <v>38.697688416918034</v>
      </c>
      <c r="H35">
        <f>T35/(B35*HeatVaporization!$R$3+HeatVaporization!$S$3)</f>
        <v>63.110055280780706</v>
      </c>
      <c r="I35">
        <f>HeatVaporization!$R$3*NumberCrunch!B35+HeatVaporization!$S$3</f>
        <v>2238.7033173891132</v>
      </c>
      <c r="J35">
        <f>B35*HeatVaporization!$R$5+HeatVaporization!$S$5</f>
        <v>1.0131842501971562</v>
      </c>
      <c r="K35">
        <f>B35*HeatVaporization!$R$4+HeatVaporization!$S$4</f>
        <v>952.13184041101863</v>
      </c>
      <c r="L35">
        <f>(C35+D35)/2*HeatVaporization!$R$4+HeatVaporization!$S$4</f>
        <v>974.11401142517434</v>
      </c>
      <c r="M35">
        <f>B35*HeatVaporization!$R$6+HeatVaporization!$S$6</f>
        <v>2.7706677866390231E-4</v>
      </c>
      <c r="N35">
        <f>B35*HeatVaporization!$R$10+HeatVaporization!$S$10</f>
        <v>0.6767032015952803</v>
      </c>
      <c r="O35">
        <f>(HeatVaporization!$R$5*NumberCrunch!B35+HeatVaporization!$S$5)*NumberCrunch!E35*'Master Plan'!$J$9/(HeatVaporization!$R$7*NumberCrunch!B35+HeatVaporization!$S$7)</f>
        <v>118.95577756761375</v>
      </c>
      <c r="P35" s="3">
        <f>L35*E35/'Master Plan'!$J$11*4/'Master Plan'!$J$7/(HeatVaporization!$R$6*(NumberCrunch!C35+NumberCrunch!D35)/2+HeatVaporization!$S$6)</f>
        <v>50724.165141295183</v>
      </c>
      <c r="Q35">
        <v>2</v>
      </c>
      <c r="R35">
        <f t="shared" ref="R35:R66" si="2">I35*(1+0.68*2)</f>
        <v>5283.3398290383075</v>
      </c>
      <c r="T35" s="3">
        <f>(D35-C35)*NumberCrunch!F35*(SLOPE(HeatVaporization!$H$2:$H$31,HeatVaporization!$A$2:$A$31)*(NumberCrunch!C35+NumberCrunch!D35)/2+INTERCEPT(HeatVaporization!$H$2:$H$31,HeatVaporization!$A$2:$A$31))</f>
        <v>141284.69011769409</v>
      </c>
      <c r="U35" s="3">
        <f>T35/G35/'Master Plan'!$J$3</f>
        <v>5383.4079866258771</v>
      </c>
      <c r="V35" s="3">
        <f>'Master Plan'!$J$5/(HeatVaporization!$R$2*(NumberCrunch!C35+NumberCrunch!D35)/2+HeatVaporization!$S$2)</f>
        <v>3.9619629272762826E-5</v>
      </c>
    </row>
    <row r="36" spans="1:22" x14ac:dyDescent="0.25">
      <c r="A36">
        <f>CONVERT(data!E36,"psi","Pa")+data!J36*1000</f>
        <v>224270.04720333673</v>
      </c>
      <c r="B36">
        <f>SLOPE(HeatVaporization!$A$2:$A$31,HeatVaporization!$B$2:$B$31)*NumberCrunch!$A36+INTERCEPT(HeatVaporization!$A$2:$A$31,HeatVaporization!$B$2:$B$31)</f>
        <v>378.75116496342622</v>
      </c>
      <c r="C36">
        <f>CONVERT(data!F36,"C","K")</f>
        <v>331.871915</v>
      </c>
      <c r="D36">
        <f>CONVERT(data!G36,"C","K")</f>
        <v>346.82736499999999</v>
      </c>
      <c r="E36">
        <f>CONVERT(data!C36,"gal","m^3")/60</f>
        <v>2.4224234204725018E-3</v>
      </c>
      <c r="F36">
        <f>(SLOPE(HeatVaporization!$D$2:$D$31,HeatVaporization!$A$2:$A$31)*(NumberCrunch!C36+NumberCrunch!D36)/2+INTERCEPT(HeatVaporization!$D$2:$D$31,HeatVaporization!$A$2:$A$31))*E36</f>
        <v>2.3597826485166511</v>
      </c>
      <c r="G36">
        <f t="shared" si="0"/>
        <v>38.923846296635624</v>
      </c>
      <c r="H36">
        <f>T36/(B36*HeatVaporization!$R$3+HeatVaporization!$S$3)</f>
        <v>66.359869618579864</v>
      </c>
      <c r="I36">
        <f>HeatVaporization!$R$3*NumberCrunch!B36+HeatVaporization!$S$3</f>
        <v>2238.209312955988</v>
      </c>
      <c r="J36">
        <f>B36*HeatVaporization!$R$5+HeatVaporization!$S$5</f>
        <v>1.0158943328045682</v>
      </c>
      <c r="K36">
        <f>B36*HeatVaporization!$R$4+HeatVaporization!$S$4</f>
        <v>952.02320108561412</v>
      </c>
      <c r="L36">
        <f>(C36+D36)/2*HeatVaporization!$R$4+HeatVaporization!$S$4</f>
        <v>974.14127875975032</v>
      </c>
      <c r="M36">
        <f>B36*HeatVaporization!$R$6+HeatVaporization!$S$6</f>
        <v>2.7539017378383707E-4</v>
      </c>
      <c r="N36">
        <f>B36*HeatVaporization!$R$10+HeatVaporization!$S$10</f>
        <v>0.67680057838819574</v>
      </c>
      <c r="O36">
        <f>(HeatVaporization!$R$5*NumberCrunch!B36+HeatVaporization!$S$5)*NumberCrunch!E36*'Master Plan'!$J$9/(HeatVaporization!$R$7*NumberCrunch!B36+HeatVaporization!$S$7)</f>
        <v>122.8348894823628</v>
      </c>
      <c r="P36" s="3">
        <f>L36*E36/'Master Plan'!$J$11*4/'Master Plan'!$J$7/(HeatVaporization!$R$6*(NumberCrunch!C36+NumberCrunch!D36)/2+HeatVaporization!$S$6)</f>
        <v>52237.080781229088</v>
      </c>
      <c r="Q36">
        <v>2</v>
      </c>
      <c r="R36">
        <f t="shared" si="2"/>
        <v>5282.1739785761329</v>
      </c>
      <c r="T36" s="3">
        <f>(D36-C36)*NumberCrunch!F36*(SLOPE(HeatVaporization!$H$2:$H$31,HeatVaporization!$A$2:$A$31)*(NumberCrunch!C36+NumberCrunch!D36)/2+INTERCEPT(HeatVaporization!$H$2:$H$31,HeatVaporization!$A$2:$A$31))</f>
        <v>148527.27818685057</v>
      </c>
      <c r="U36" s="3">
        <f>T36/G36/'Master Plan'!$J$3</f>
        <v>5626.4917723727285</v>
      </c>
      <c r="V36" s="3">
        <f>'Master Plan'!$J$5/(HeatVaporization!$R$2*(NumberCrunch!C36+NumberCrunch!D36)/2+HeatVaporization!$S$2)</f>
        <v>3.9622084641743404E-5</v>
      </c>
    </row>
    <row r="37" spans="1:22" x14ac:dyDescent="0.25">
      <c r="A37">
        <f>CONVERT(data!E37,"psi","Pa")+data!J37*1000</f>
        <v>231366.94483704213</v>
      </c>
      <c r="B37">
        <f>SLOPE(HeatVaporization!$A$2:$A$31,HeatVaporization!$B$2:$B$31)*NumberCrunch!$A37+INTERCEPT(HeatVaporization!$A$2:$A$31,HeatVaporization!$B$2:$B$31)</f>
        <v>380.66205059278747</v>
      </c>
      <c r="C37">
        <f>CONVERT(data!F37,"C","K")</f>
        <v>332.233926</v>
      </c>
      <c r="D37">
        <f>CONVERT(data!G37,"C","K")</f>
        <v>346.76378499999998</v>
      </c>
      <c r="E37">
        <f>CONVERT(data!C37,"gal","m^3")/60</f>
        <v>2.4224159758293264E-3</v>
      </c>
      <c r="F37">
        <f>(SLOPE(HeatVaporization!$D$2:$D$31,HeatVaporization!$A$2:$A$31)*(NumberCrunch!C37+NumberCrunch!D37)/2+INTERCEPT(HeatVaporization!$D$2:$D$31,HeatVaporization!$A$2:$A$31))*E37</f>
        <v>2.3595724893923085</v>
      </c>
      <c r="G37">
        <f t="shared" si="0"/>
        <v>40.732187837069866</v>
      </c>
      <c r="H37">
        <f>T37/(B37*HeatVaporization!$R$3+HeatVaporization!$S$3)</f>
        <v>64.608008423099662</v>
      </c>
      <c r="I37">
        <f>HeatVaporization!$R$3*NumberCrunch!B37+HeatVaporization!$S$3</f>
        <v>2233.3316383073125</v>
      </c>
      <c r="J37">
        <f>B37*HeatVaporization!$R$5+HeatVaporization!$S$5</f>
        <v>1.0426530020463822</v>
      </c>
      <c r="K37">
        <f>B37*HeatVaporization!$R$4+HeatVaporization!$S$4</f>
        <v>950.95052390330102</v>
      </c>
      <c r="L37">
        <f>(C37+D37)/2*HeatVaporization!$R$4+HeatVaporization!$S$4</f>
        <v>974.05751651901858</v>
      </c>
      <c r="M37">
        <f>B37*HeatVaporization!$R$6+HeatVaporization!$S$6</f>
        <v>2.5883580185724836E-4</v>
      </c>
      <c r="N37">
        <f>B37*HeatVaporization!$R$10+HeatVaporization!$S$10</f>
        <v>0.67776205217734398</v>
      </c>
      <c r="O37">
        <f>(HeatVaporization!$R$5*NumberCrunch!B37+HeatVaporization!$S$5)*NumberCrunch!E37*'Master Plan'!$J$9/(HeatVaporization!$R$7*NumberCrunch!B37+HeatVaporization!$S$7)</f>
        <v>125.29490828569269</v>
      </c>
      <c r="P37" s="3">
        <f>L37*E37/'Master Plan'!$J$11*4/'Master Plan'!$J$7/(HeatVaporization!$R$6*(NumberCrunch!C37+NumberCrunch!D37)/2+HeatVaporization!$S$6)</f>
        <v>52342.138582165237</v>
      </c>
      <c r="Q37">
        <v>2</v>
      </c>
      <c r="R37">
        <f t="shared" si="2"/>
        <v>5270.6626664052583</v>
      </c>
      <c r="T37" s="3">
        <f>(D37-C37)*NumberCrunch!F37*(SLOPE(HeatVaporization!$H$2:$H$31,HeatVaporization!$A$2:$A$31)*(NumberCrunch!C37+NumberCrunch!D37)/2+INTERCEPT(HeatVaporization!$H$2:$H$31,HeatVaporization!$A$2:$A$31))</f>
        <v>144291.10929933382</v>
      </c>
      <c r="U37" s="3">
        <f>T37/G37/'Master Plan'!$J$3</f>
        <v>5223.3490551471641</v>
      </c>
      <c r="V37" s="3">
        <f>'Master Plan'!$J$5/(HeatVaporization!$R$2*(NumberCrunch!C37+NumberCrunch!D37)/2+HeatVaporization!$S$2)</f>
        <v>3.9614542987683378E-5</v>
      </c>
    </row>
    <row r="38" spans="1:22" x14ac:dyDescent="0.25">
      <c r="A38">
        <f>CONVERT(data!E38,"psi","Pa")+data!J38*1000</f>
        <v>211336.58002272784</v>
      </c>
      <c r="B38">
        <f>SLOPE(HeatVaporization!$A$2:$A$31,HeatVaporization!$B$2:$B$31)*NumberCrunch!$A38+INTERCEPT(HeatVaporization!$A$2:$A$31,HeatVaporization!$B$2:$B$31)</f>
        <v>375.26874520075921</v>
      </c>
      <c r="C38">
        <f>CONVERT(data!F38,"C","K")</f>
        <v>332.46811600000001</v>
      </c>
      <c r="D38">
        <f>CONVERT(data!G38,"C","K")</f>
        <v>347.22282899999999</v>
      </c>
      <c r="E38">
        <f>CONVERT(data!C38,"gal","m^3")/60</f>
        <v>2.3563367551944834E-3</v>
      </c>
      <c r="F38">
        <f>(SLOPE(HeatVaporization!$D$2:$D$31,HeatVaporization!$A$2:$A$31)*(NumberCrunch!C38+NumberCrunch!D38)/2+INTERCEPT(HeatVaporization!$D$2:$D$31,HeatVaporization!$A$2:$A$31))*E38</f>
        <v>2.2947490466126754</v>
      </c>
      <c r="G38">
        <f t="shared" si="0"/>
        <v>34.905067200904433</v>
      </c>
      <c r="H38">
        <f>T38/(B38*HeatVaporization!$R$3+HeatVaporization!$S$3)</f>
        <v>63.417951318568342</v>
      </c>
      <c r="I38">
        <f>HeatVaporization!$R$3*NumberCrunch!B38+HeatVaporization!$S$3</f>
        <v>2247.0984428606835</v>
      </c>
      <c r="J38">
        <f>B38*HeatVaporization!$R$5+HeatVaporization!$S$5</f>
        <v>0.96712902882271035</v>
      </c>
      <c r="K38">
        <f>B38*HeatVaporization!$R$4+HeatVaporization!$S$4</f>
        <v>953.97806021546023</v>
      </c>
      <c r="L38">
        <f>(C38+D38)/2*HeatVaporization!$R$4+HeatVaporization!$S$4</f>
        <v>973.86294278776597</v>
      </c>
      <c r="M38">
        <f>B38*HeatVaporization!$R$6+HeatVaporization!$S$6</f>
        <v>3.055590499687318E-4</v>
      </c>
      <c r="N38">
        <f>B38*HeatVaporization!$R$10+HeatVaporization!$S$10</f>
        <v>0.67504837759021508</v>
      </c>
      <c r="O38">
        <f>(HeatVaporization!$R$5*NumberCrunch!B38+HeatVaporization!$S$5)*NumberCrunch!E38*'Master Plan'!$J$9/(HeatVaporization!$R$7*NumberCrunch!B38+HeatVaporization!$S$7)</f>
        <v>115.04524368675365</v>
      </c>
      <c r="P38" s="3">
        <f>L38*E38/'Master Plan'!$J$11*4/'Master Plan'!$J$7/(HeatVaporization!$R$6*(NumberCrunch!C38+NumberCrunch!D38)/2+HeatVaporization!$S$6)</f>
        <v>51153.75269823768</v>
      </c>
      <c r="Q38">
        <v>2</v>
      </c>
      <c r="R38">
        <f t="shared" si="2"/>
        <v>5303.1523251512135</v>
      </c>
      <c r="T38" s="3">
        <f>(D38-C38)*NumberCrunch!F38*(SLOPE(HeatVaporization!$H$2:$H$31,HeatVaporization!$A$2:$A$31)*(NumberCrunch!C38+NumberCrunch!D38)/2+INTERCEPT(HeatVaporization!$H$2:$H$31,HeatVaporization!$A$2:$A$31))</f>
        <v>142506.37965736954</v>
      </c>
      <c r="U38" s="3">
        <f>T38/G38/'Master Plan'!$J$3</f>
        <v>6019.9522039431931</v>
      </c>
      <c r="V38" s="3">
        <f>'Master Plan'!$J$5/(HeatVaporization!$R$2*(NumberCrunch!C38+NumberCrunch!D38)/2+HeatVaporization!$S$2)</f>
        <v>3.959703533681333E-5</v>
      </c>
    </row>
    <row r="39" spans="1:22" x14ac:dyDescent="0.25">
      <c r="A39">
        <f>CONVERT(data!E39,"psi","Pa")+data!J39*1000</f>
        <v>220969.04845136055</v>
      </c>
      <c r="B39">
        <f>SLOPE(HeatVaporization!$A$2:$A$31,HeatVaporization!$B$2:$B$31)*NumberCrunch!$A39+INTERCEPT(HeatVaporization!$A$2:$A$31,HeatVaporization!$B$2:$B$31)</f>
        <v>377.86234968057181</v>
      </c>
      <c r="C39">
        <f>CONVERT(data!F39,"C","K")</f>
        <v>332.54814299999998</v>
      </c>
      <c r="D39">
        <f>CONVERT(data!G39,"C","K")</f>
        <v>346.670074</v>
      </c>
      <c r="E39">
        <f>CONVERT(data!C39,"gal","m^3")/60</f>
        <v>2.3329651812086928E-3</v>
      </c>
      <c r="F39">
        <f>(SLOPE(HeatVaporization!$D$2:$D$31,HeatVaporization!$A$2:$A$31)*(NumberCrunch!C39+NumberCrunch!D39)/2+INTERCEPT(HeatVaporization!$D$2:$D$31,HeatVaporization!$A$2:$A$31))*E39</f>
        <v>2.2722978818951365</v>
      </c>
      <c r="G39">
        <f t="shared" si="0"/>
        <v>37.814772962927215</v>
      </c>
      <c r="H39">
        <f>T39/(B39*HeatVaporization!$R$3+HeatVaporization!$S$3)</f>
        <v>60.279684622936614</v>
      </c>
      <c r="I39">
        <f>HeatVaporization!$R$3*NumberCrunch!B39+HeatVaporization!$S$3</f>
        <v>2240.4780786559968</v>
      </c>
      <c r="J39">
        <f>B39*HeatVaporization!$R$5+HeatVaporization!$S$5</f>
        <v>1.0034480022625765</v>
      </c>
      <c r="K39">
        <f>B39*HeatVaporization!$R$4+HeatVaporization!$S$4</f>
        <v>952.52213825828392</v>
      </c>
      <c r="L39">
        <f>(C39+D39)/2*HeatVaporization!$R$4+HeatVaporization!$S$4</f>
        <v>973.99562590894516</v>
      </c>
      <c r="M39">
        <f>B39*HeatVaporization!$R$6+HeatVaporization!$S$6</f>
        <v>2.8309015254778186E-4</v>
      </c>
      <c r="N39">
        <f>B39*HeatVaporization!$R$10+HeatVaporization!$S$10</f>
        <v>0.67635336554367576</v>
      </c>
      <c r="O39">
        <f>(HeatVaporization!$R$5*NumberCrunch!B39+HeatVaporization!$S$5)*NumberCrunch!E39*'Master Plan'!$J$9/(HeatVaporization!$R$7*NumberCrunch!B39+HeatVaporization!$S$7)</f>
        <v>117.18652153166336</v>
      </c>
      <c r="P39" s="3">
        <f>L39*E39/'Master Plan'!$J$11*4/'Master Plan'!$J$7/(HeatVaporization!$R$6*(NumberCrunch!C39+NumberCrunch!D39)/2+HeatVaporization!$S$6)</f>
        <v>50484.48573502354</v>
      </c>
      <c r="Q39">
        <v>2</v>
      </c>
      <c r="R39">
        <f t="shared" si="2"/>
        <v>5287.5282656281533</v>
      </c>
      <c r="T39" s="3">
        <f>(D39-C39)*NumberCrunch!F39*(SLOPE(HeatVaporization!$H$2:$H$31,HeatVaporization!$A$2:$A$31)*(NumberCrunch!C39+NumberCrunch!D39)/2+INTERCEPT(HeatVaporization!$H$2:$H$31,HeatVaporization!$A$2:$A$31))</f>
        <v>135055.31198598645</v>
      </c>
      <c r="U39" s="3">
        <f>T39/G39/'Master Plan'!$J$3</f>
        <v>5266.200473335196</v>
      </c>
      <c r="V39" s="3">
        <f>'Master Plan'!$J$5/(HeatVaporization!$R$2*(NumberCrunch!C39+NumberCrunch!D39)/2+HeatVaporization!$S$2)</f>
        <v>3.9608972421499962E-5</v>
      </c>
    </row>
    <row r="40" spans="1:22" x14ac:dyDescent="0.25">
      <c r="A40">
        <f>CONVERT(data!E40,"psi","Pa")+data!J40*1000</f>
        <v>222595.32423818673</v>
      </c>
      <c r="B40">
        <f>SLOPE(HeatVaporization!$A$2:$A$31,HeatVaporization!$B$2:$B$31)*NumberCrunch!$A40+INTERCEPT(HeatVaporization!$A$2:$A$31,HeatVaporization!$B$2:$B$31)</f>
        <v>378.30023496380676</v>
      </c>
      <c r="C40">
        <f>CONVERT(data!F40,"C","K")</f>
        <v>332.59124799999995</v>
      </c>
      <c r="D40">
        <f>CONVERT(data!G40,"C","K")</f>
        <v>347.04176799999999</v>
      </c>
      <c r="E40">
        <f>CONVERT(data!C40,"gal","m^3")/60</f>
        <v>2.4290806979966298E-3</v>
      </c>
      <c r="F40">
        <f>(SLOPE(HeatVaporization!$D$2:$D$31,HeatVaporization!$A$2:$A$31)*(NumberCrunch!C40+NumberCrunch!D40)/2+INTERCEPT(HeatVaporization!$D$2:$D$31,HeatVaporization!$A$2:$A$31))*E40</f>
        <v>2.3656311718389555</v>
      </c>
      <c r="G40">
        <f t="shared" si="0"/>
        <v>38.027219124848727</v>
      </c>
      <c r="H40">
        <f>T40/(B40*HeatVaporization!$R$3+HeatVaporization!$S$3)</f>
        <v>64.249966538264331</v>
      </c>
      <c r="I40">
        <f>HeatVaporization!$R$3*NumberCrunch!B40+HeatVaporization!$S$3</f>
        <v>2239.3603445999943</v>
      </c>
      <c r="J40">
        <f>B40*HeatVaporization!$R$5+HeatVaporization!$S$5</f>
        <v>1.0095798331162413</v>
      </c>
      <c r="K40">
        <f>B40*HeatVaporization!$R$4+HeatVaporization!$S$4</f>
        <v>952.27633100295714</v>
      </c>
      <c r="L40">
        <f>(C40+D40)/2*HeatVaporization!$R$4+HeatVaporization!$S$4</f>
        <v>973.87920203309682</v>
      </c>
      <c r="M40">
        <f>B40*HeatVaporization!$R$6+HeatVaporization!$S$6</f>
        <v>2.7929666761677919E-4</v>
      </c>
      <c r="N40">
        <f>B40*HeatVaporization!$R$10+HeatVaporization!$S$10</f>
        <v>0.67657369020152824</v>
      </c>
      <c r="O40">
        <f>(HeatVaporization!$R$5*NumberCrunch!B40+HeatVaporization!$S$5)*NumberCrunch!E40*'Master Plan'!$J$9/(HeatVaporization!$R$7*NumberCrunch!B40+HeatVaporization!$S$7)</f>
        <v>122.58580444975738</v>
      </c>
      <c r="P40" s="3">
        <f>L40*E40/'Master Plan'!$J$11*4/'Master Plan'!$J$7/(HeatVaporization!$R$6*(NumberCrunch!C40+NumberCrunch!D40)/2+HeatVaporization!$S$6)</f>
        <v>52712.235531010323</v>
      </c>
      <c r="Q40">
        <v>2</v>
      </c>
      <c r="R40">
        <f t="shared" si="2"/>
        <v>5284.8904132559874</v>
      </c>
      <c r="T40" s="3">
        <f>(D40-C40)*NumberCrunch!F40*(SLOPE(HeatVaporization!$H$2:$H$31,HeatVaporization!$A$2:$A$31)*(NumberCrunch!C40+NumberCrunch!D40)/2+INTERCEPT(HeatVaporization!$H$2:$H$31,HeatVaporization!$A$2:$A$31))</f>
        <v>143878.82720766572</v>
      </c>
      <c r="U40" s="3">
        <f>T40/G40/'Master Plan'!$J$3</f>
        <v>5578.9123259314993</v>
      </c>
      <c r="V40" s="3">
        <f>'Master Plan'!$J$5/(HeatVaporization!$R$2*(NumberCrunch!C40+NumberCrunch!D40)/2+HeatVaporization!$S$2)</f>
        <v>3.9598497743333044E-5</v>
      </c>
    </row>
    <row r="41" spans="1:22" x14ac:dyDescent="0.25">
      <c r="A41">
        <f>CONVERT(data!E41,"psi","Pa")+data!J41*1000</f>
        <v>222576.41464902484</v>
      </c>
      <c r="B41">
        <f>SLOPE(HeatVaporization!$A$2:$A$31,HeatVaporization!$B$2:$B$31)*NumberCrunch!$A41+INTERCEPT(HeatVaporization!$A$2:$A$31,HeatVaporization!$B$2:$B$31)</f>
        <v>378.29514343451444</v>
      </c>
      <c r="C41">
        <f>CONVERT(data!F41,"C","K")</f>
        <v>332.78788799999995</v>
      </c>
      <c r="D41">
        <f>CONVERT(data!G41,"C","K")</f>
        <v>347.04477799999995</v>
      </c>
      <c r="E41">
        <f>CONVERT(data!C41,"gal","m^3")/60</f>
        <v>2.429081644349575E-3</v>
      </c>
      <c r="F41">
        <f>(SLOPE(HeatVaporization!$D$2:$D$31,HeatVaporization!$A$2:$A$31)*(NumberCrunch!C41+NumberCrunch!D41)/2+INTERCEPT(HeatVaporization!$D$2:$D$31,HeatVaporization!$A$2:$A$31))*E41</f>
        <v>2.3654959754034808</v>
      </c>
      <c r="G41">
        <f t="shared" si="0"/>
        <v>37.933331525467018</v>
      </c>
      <c r="H41">
        <f>T41/(B41*HeatVaporization!$R$3+HeatVaporization!$S$3)</f>
        <v>63.386044920042437</v>
      </c>
      <c r="I41">
        <f>HeatVaporization!$R$3*NumberCrunch!B41+HeatVaporization!$S$3</f>
        <v>2239.373341099089</v>
      </c>
      <c r="J41">
        <f>B41*HeatVaporization!$R$5+HeatVaporization!$S$5</f>
        <v>1.0095085349986697</v>
      </c>
      <c r="K41">
        <f>B41*HeatVaporization!$R$4+HeatVaporization!$S$4</f>
        <v>952.27918913701342</v>
      </c>
      <c r="L41">
        <f>(C41+D41)/2*HeatVaporization!$R$4+HeatVaporization!$S$4</f>
        <v>973.82316518919629</v>
      </c>
      <c r="M41">
        <f>B41*HeatVaporization!$R$6+HeatVaporization!$S$6</f>
        <v>2.7934077652015101E-4</v>
      </c>
      <c r="N41">
        <f>B41*HeatVaporization!$R$10+HeatVaporization!$S$10</f>
        <v>0.67657112836743094</v>
      </c>
      <c r="O41">
        <f>(HeatVaporization!$R$5*NumberCrunch!B41+HeatVaporization!$S$5)*NumberCrunch!E41*'Master Plan'!$J$9/(HeatVaporization!$R$7*NumberCrunch!B41+HeatVaporization!$S$7)</f>
        <v>122.5792183487853</v>
      </c>
      <c r="P41" s="3">
        <f>L41*E41/'Master Plan'!$J$11*4/'Master Plan'!$J$7/(HeatVaporization!$R$6*(NumberCrunch!C41+NumberCrunch!D41)/2+HeatVaporization!$S$6)</f>
        <v>52783.726663769798</v>
      </c>
      <c r="Q41">
        <v>2</v>
      </c>
      <c r="R41">
        <f t="shared" si="2"/>
        <v>5284.9210849938509</v>
      </c>
      <c r="T41" s="3">
        <f>(D41-C41)*NumberCrunch!F41*(SLOPE(HeatVaporization!$H$2:$H$31,HeatVaporization!$A$2:$A$31)*(NumberCrunch!C41+NumberCrunch!D41)/2+INTERCEPT(HeatVaporization!$H$2:$H$31,HeatVaporization!$A$2:$A$31))</f>
        <v>141945.01919165236</v>
      </c>
      <c r="U41" s="3">
        <f>T41/G41/'Master Plan'!$J$3</f>
        <v>5517.5513764639491</v>
      </c>
      <c r="V41" s="3">
        <f>'Master Plan'!$J$5/(HeatVaporization!$R$2*(NumberCrunch!C41+NumberCrunch!D41)/2+HeatVaporization!$S$2)</f>
        <v>3.9593458072621689E-5</v>
      </c>
    </row>
    <row r="42" spans="1:22" x14ac:dyDescent="0.25">
      <c r="A42">
        <f>CONVERT(data!E42,"psi","Pa")+data!J42*1000</f>
        <v>221306.17356222295</v>
      </c>
      <c r="B42">
        <f>SLOPE(HeatVaporization!$A$2:$A$31,HeatVaporization!$B$2:$B$31)*NumberCrunch!$A42+INTERCEPT(HeatVaporization!$A$2:$A$31,HeatVaporization!$B$2:$B$31)</f>
        <v>377.9531227990376</v>
      </c>
      <c r="C42">
        <f>CONVERT(data!F42,"C","K")</f>
        <v>333.07541499999996</v>
      </c>
      <c r="D42">
        <f>CONVERT(data!G42,"C","K")</f>
        <v>347.22936299999998</v>
      </c>
      <c r="E42">
        <f>CONVERT(data!C42,"gal","m^3")/60</f>
        <v>2.422253518573596E-3</v>
      </c>
      <c r="F42">
        <f>(SLOPE(HeatVaporization!$D$2:$D$31,HeatVaporization!$A$2:$A$31)*(NumberCrunch!C42+NumberCrunch!D42)/2+INTERCEPT(HeatVaporization!$D$2:$D$31,HeatVaporization!$A$2:$A$31))*E42</f>
        <v>2.3585256149889342</v>
      </c>
      <c r="G42">
        <f t="shared" si="0"/>
        <v>37.354882862989442</v>
      </c>
      <c r="H42">
        <f>T42/(B42*HeatVaporization!$R$3+HeatVaporization!$S$3)</f>
        <v>62.720795076482361</v>
      </c>
      <c r="I42">
        <f>HeatVaporization!$R$3*NumberCrunch!B42+HeatVaporization!$S$3</f>
        <v>2240.2463736643854</v>
      </c>
      <c r="J42">
        <f>B42*HeatVaporization!$R$5+HeatVaporization!$S$5</f>
        <v>1.0047191237864146</v>
      </c>
      <c r="K42">
        <f>B42*HeatVaporization!$R$4+HeatVaporization!$S$4</f>
        <v>952.47118269535042</v>
      </c>
      <c r="L42">
        <f>(C42+D42)/2*HeatVaporization!$R$4+HeatVaporization!$S$4</f>
        <v>973.69065496406438</v>
      </c>
      <c r="M42">
        <f>B42*HeatVaporization!$R$6+HeatVaporization!$S$6</f>
        <v>2.8230376745966854E-4</v>
      </c>
      <c r="N42">
        <f>B42*HeatVaporization!$R$10+HeatVaporization!$S$10</f>
        <v>0.67639903859329376</v>
      </c>
      <c r="O42">
        <f>(HeatVaporization!$R$5*NumberCrunch!B42+HeatVaporization!$S$5)*NumberCrunch!E42*'Master Plan'!$J$9/(HeatVaporization!$R$7*NumberCrunch!B42+HeatVaporization!$S$7)</f>
        <v>121.78977552995573</v>
      </c>
      <c r="P42" s="3">
        <f>L42*E42/'Master Plan'!$J$11*4/'Master Plan'!$J$7/(HeatVaporization!$R$6*(NumberCrunch!C42+NumberCrunch!D42)/2+HeatVaporization!$S$6)</f>
        <v>52804.687633051028</v>
      </c>
      <c r="Q42">
        <v>2</v>
      </c>
      <c r="R42">
        <f t="shared" si="2"/>
        <v>5286.98144184795</v>
      </c>
      <c r="T42" s="3">
        <f>(D42-C42)*NumberCrunch!F42*(SLOPE(HeatVaporization!$H$2:$H$31,HeatVaporization!$A$2:$A$31)*(NumberCrunch!C42+NumberCrunch!D42)/2+INTERCEPT(HeatVaporization!$H$2:$H$31,HeatVaporization!$A$2:$A$31))</f>
        <v>140510.03372343665</v>
      </c>
      <c r="U42" s="3">
        <f>T42/G42/'Master Plan'!$J$3</f>
        <v>5546.3487432931597</v>
      </c>
      <c r="V42" s="3">
        <f>'Master Plan'!$J$5/(HeatVaporization!$R$2*(NumberCrunch!C42+NumberCrunch!D42)/2+HeatVaporization!$S$2)</f>
        <v>3.9581545873973416E-5</v>
      </c>
    </row>
    <row r="43" spans="1:22" x14ac:dyDescent="0.25">
      <c r="A43">
        <f>CONVERT(data!E43,"psi","Pa")+data!J43*1000</f>
        <v>221701.84833532834</v>
      </c>
      <c r="B43">
        <f>SLOPE(HeatVaporization!$A$2:$A$31,HeatVaporization!$B$2:$B$31)*NumberCrunch!$A43+INTERCEPT(HeatVaporization!$A$2:$A$31,HeatVaporization!$B$2:$B$31)</f>
        <v>378.05966079308121</v>
      </c>
      <c r="C43">
        <f>CONVERT(data!F43,"C","K")</f>
        <v>332.18670099999997</v>
      </c>
      <c r="D43">
        <f>CONVERT(data!G43,"C","K")</f>
        <v>347.13935799999996</v>
      </c>
      <c r="E43">
        <f>CONVERT(data!C43,"gal","m^3")/60</f>
        <v>2.3645936215581373E-3</v>
      </c>
      <c r="F43">
        <f>(SLOPE(HeatVaporization!$D$2:$D$31,HeatVaporization!$A$2:$A$31)*(NumberCrunch!C43+NumberCrunch!D43)/2+INTERCEPT(HeatVaporization!$D$2:$D$31,HeatVaporization!$A$2:$A$31))*E43</f>
        <v>2.3030322715192599</v>
      </c>
      <c r="G43">
        <f t="shared" si="0"/>
        <v>37.906379012226402</v>
      </c>
      <c r="H43">
        <f>T43/(B43*HeatVaporization!$R$3+HeatVaporization!$S$3)</f>
        <v>64.704027023550495</v>
      </c>
      <c r="I43">
        <f>HeatVaporization!$R$3*NumberCrunch!B43+HeatVaporization!$S$3</f>
        <v>2239.9744276804486</v>
      </c>
      <c r="J43">
        <f>B43*HeatVaporization!$R$5+HeatVaporization!$S$5</f>
        <v>1.0062110052996234</v>
      </c>
      <c r="K43">
        <f>B43*HeatVaporization!$R$4+HeatVaporization!$S$4</f>
        <v>952.41137750685357</v>
      </c>
      <c r="L43">
        <f>(C43+D43)/2*HeatVaporization!$R$4+HeatVaporization!$S$4</f>
        <v>973.96535731230142</v>
      </c>
      <c r="M43">
        <f>B43*HeatVaporization!$R$6+HeatVaporization!$S$6</f>
        <v>2.8138080820422655E-4</v>
      </c>
      <c r="N43">
        <f>B43*HeatVaporization!$R$10+HeatVaporization!$S$10</f>
        <v>0.6764526438364582</v>
      </c>
      <c r="O43">
        <f>(HeatVaporization!$R$5*NumberCrunch!B43+HeatVaporization!$S$5)*NumberCrunch!E43*'Master Plan'!$J$9/(HeatVaporization!$R$7*NumberCrunch!B43+HeatVaporization!$S$7)</f>
        <v>119.02604380883824</v>
      </c>
      <c r="P43" s="3">
        <f>L43*E43/'Master Plan'!$J$11*4/'Master Plan'!$J$7/(HeatVaporization!$R$6*(NumberCrunch!C43+NumberCrunch!D43)/2+HeatVaporization!$S$6)</f>
        <v>51206.249760915875</v>
      </c>
      <c r="Q43">
        <v>2</v>
      </c>
      <c r="R43">
        <f t="shared" si="2"/>
        <v>5286.3396493258597</v>
      </c>
      <c r="T43" s="3">
        <f>(D43-C43)*NumberCrunch!F43*(SLOPE(HeatVaporization!$H$2:$H$31,HeatVaporization!$A$2:$A$31)*(NumberCrunch!C43+NumberCrunch!D43)/2+INTERCEPT(HeatVaporization!$H$2:$H$31,HeatVaporization!$A$2:$A$31))</f>
        <v>144935.3659006978</v>
      </c>
      <c r="U43" s="3">
        <f>T43/G43/'Master Plan'!$J$3</f>
        <v>5637.7950654335273</v>
      </c>
      <c r="V43" s="3">
        <f>'Master Plan'!$J$5/(HeatVaporization!$R$2*(NumberCrunch!C43+NumberCrunch!D43)/2+HeatVaporization!$S$2)</f>
        <v>3.9606248617081681E-5</v>
      </c>
    </row>
    <row r="44" spans="1:22" x14ac:dyDescent="0.25">
      <c r="A44">
        <f>CONVERT(data!E44,"psi","Pa")+data!J44*1000</f>
        <v>220201.00297823086</v>
      </c>
      <c r="B44">
        <f>SLOPE(HeatVaporization!$A$2:$A$31,HeatVaporization!$B$2:$B$31)*NumberCrunch!$A44+INTERCEPT(HeatVaporization!$A$2:$A$31,HeatVaporization!$B$2:$B$31)</f>
        <v>377.65554846501971</v>
      </c>
      <c r="C44">
        <f>CONVERT(data!F44,"C","K")</f>
        <v>332.80010099999998</v>
      </c>
      <c r="D44">
        <f>CONVERT(data!G44,"C","K")</f>
        <v>347.14788299999998</v>
      </c>
      <c r="E44">
        <f>CONVERT(data!C44,"gal","m^3")/60</f>
        <v>2.3873942923567045E-3</v>
      </c>
      <c r="F44">
        <f>(SLOPE(HeatVaporization!$D$2:$D$31,HeatVaporization!$A$2:$A$31)*(NumberCrunch!C44+NumberCrunch!D44)/2+INTERCEPT(HeatVaporization!$D$2:$D$31,HeatVaporization!$A$2:$A$31))*E44</f>
        <v>2.3248225937231655</v>
      </c>
      <c r="G44">
        <f t="shared" si="0"/>
        <v>37.221810665234862</v>
      </c>
      <c r="H44">
        <f>T44/(B44*HeatVaporization!$R$3+HeatVaporization!$S$3)</f>
        <v>62.64820475020236</v>
      </c>
      <c r="I44">
        <f>HeatVaporization!$R$3*NumberCrunch!B44+HeatVaporization!$S$3</f>
        <v>2241.0059538102787</v>
      </c>
      <c r="J44">
        <f>B44*HeatVaporization!$R$5+HeatVaporization!$S$5</f>
        <v>1.000552106641857</v>
      </c>
      <c r="K44">
        <f>B44*HeatVaporization!$R$4+HeatVaporization!$S$4</f>
        <v>952.63822628667708</v>
      </c>
      <c r="L44">
        <f>(C44+D44)/2*HeatVaporization!$R$4+HeatVaporization!$S$4</f>
        <v>973.7907982632513</v>
      </c>
      <c r="M44">
        <f>B44*HeatVaporization!$R$6+HeatVaporization!$S$6</f>
        <v>2.8488171149014746E-4</v>
      </c>
      <c r="N44">
        <f>B44*HeatVaporization!$R$10+HeatVaporization!$S$10</f>
        <v>0.67624931224751705</v>
      </c>
      <c r="O44">
        <f>(HeatVaporization!$R$5*NumberCrunch!B44+HeatVaporization!$S$5)*NumberCrunch!E44*'Master Plan'!$J$9/(HeatVaporization!$R$7*NumberCrunch!B44+HeatVaporization!$S$7)</f>
        <v>119.6547860234362</v>
      </c>
      <c r="P44" s="3">
        <f>L44*E44/'Master Plan'!$J$11*4/'Master Plan'!$J$7/(HeatVaporization!$R$6*(NumberCrunch!C44+NumberCrunch!D44)/2+HeatVaporization!$S$6)</f>
        <v>51918.527795765367</v>
      </c>
      <c r="Q44">
        <v>2</v>
      </c>
      <c r="R44">
        <f t="shared" si="2"/>
        <v>5288.7740509922587</v>
      </c>
      <c r="T44" s="3">
        <f>(D44-C44)*NumberCrunch!F44*(SLOPE(HeatVaporization!$H$2:$H$31,HeatVaporization!$A$2:$A$31)*(NumberCrunch!C44+NumberCrunch!D44)/2+INTERCEPT(HeatVaporization!$H$2:$H$31,HeatVaporization!$A$2:$A$31))</f>
        <v>140394.99984072888</v>
      </c>
      <c r="U44" s="3">
        <f>T44/G44/'Master Plan'!$J$3</f>
        <v>5561.6206066045052</v>
      </c>
      <c r="V44" s="3">
        <f>'Master Plan'!$J$5/(HeatVaporization!$R$2*(NumberCrunch!C44+NumberCrunch!D44)/2+HeatVaporization!$S$2)</f>
        <v>3.9590547739191282E-5</v>
      </c>
    </row>
    <row r="45" spans="1:22" x14ac:dyDescent="0.25">
      <c r="A45">
        <f>CONVERT(data!E45,"psi","Pa")+data!J45*1000</f>
        <v>228319.05894452339</v>
      </c>
      <c r="B45">
        <f>SLOPE(HeatVaporization!$A$2:$A$31,HeatVaporization!$B$2:$B$31)*NumberCrunch!$A45+INTERCEPT(HeatVaporization!$A$2:$A$31,HeatVaporization!$B$2:$B$31)</f>
        <v>379.84138758585806</v>
      </c>
      <c r="C45">
        <f>CONVERT(data!F45,"C","K")</f>
        <v>332.35212099999995</v>
      </c>
      <c r="D45">
        <f>CONVERT(data!G45,"C","K")</f>
        <v>346.99122199999999</v>
      </c>
      <c r="E45">
        <f>CONVERT(data!C45,"gal","m^3")/60</f>
        <v>2.4329714704086178E-3</v>
      </c>
      <c r="F45">
        <f>(SLOPE(HeatVaporization!$D$2:$D$31,HeatVaporization!$A$2:$A$31)*(NumberCrunch!C45+NumberCrunch!D45)/2+INTERCEPT(HeatVaporization!$D$2:$D$31,HeatVaporization!$A$2:$A$31))*E45</f>
        <v>2.3696181246914443</v>
      </c>
      <c r="G45">
        <f t="shared" si="0"/>
        <v>39.721130952153011</v>
      </c>
      <c r="H45">
        <f>T45/(B45*HeatVaporization!$R$3+HeatVaporization!$S$3)</f>
        <v>65.311393345887552</v>
      </c>
      <c r="I45">
        <f>HeatVaporization!$R$3*NumberCrunch!B45+HeatVaporization!$S$3</f>
        <v>2235.4264403627049</v>
      </c>
      <c r="J45">
        <f>B45*HeatVaporization!$R$5+HeatVaporization!$S$5</f>
        <v>1.0311610270040266</v>
      </c>
      <c r="K45">
        <f>B45*HeatVaporization!$R$4+HeatVaporization!$S$4</f>
        <v>951.41120374116031</v>
      </c>
      <c r="L45">
        <f>(C45+D45)/2*HeatVaporization!$R$4+HeatVaporization!$S$4</f>
        <v>973.96050611866269</v>
      </c>
      <c r="M45">
        <f>B45*HeatVaporization!$R$6+HeatVaporization!$S$6</f>
        <v>2.6594536426870641E-4</v>
      </c>
      <c r="N45">
        <f>B45*HeatVaporization!$R$10+HeatVaporization!$S$10</f>
        <v>0.67734913056719503</v>
      </c>
      <c r="O45">
        <f>(HeatVaporization!$R$5*NumberCrunch!B45+HeatVaporization!$S$5)*NumberCrunch!E45*'Master Plan'!$J$9/(HeatVaporization!$R$7*NumberCrunch!B45+HeatVaporization!$S$7)</f>
        <v>124.78333948506025</v>
      </c>
      <c r="P45" s="3">
        <f>L45*E45/'Master Plan'!$J$11*4/'Master Plan'!$J$7/(HeatVaporization!$R$6*(NumberCrunch!C45+NumberCrunch!D45)/2+HeatVaporization!$S$6)</f>
        <v>52693.162725426911</v>
      </c>
      <c r="Q45">
        <v>2</v>
      </c>
      <c r="R45">
        <f t="shared" si="2"/>
        <v>5275.6063992559839</v>
      </c>
      <c r="T45" s="3">
        <f>(D45-C45)*NumberCrunch!F45*(SLOPE(HeatVaporization!$H$2:$H$31,HeatVaporization!$A$2:$A$31)*(NumberCrunch!C45+NumberCrunch!D45)/2+INTERCEPT(HeatVaporization!$H$2:$H$31,HeatVaporization!$A$2:$A$31))</f>
        <v>145998.81554232587</v>
      </c>
      <c r="U45" s="3">
        <f>T45/G45/'Master Plan'!$J$3</f>
        <v>5419.6961838993757</v>
      </c>
      <c r="V45" s="3">
        <f>'Master Plan'!$J$5/(HeatVaporization!$R$2*(NumberCrunch!C45+NumberCrunch!D45)/2+HeatVaporization!$S$2)</f>
        <v>3.9605812103670476E-5</v>
      </c>
    </row>
    <row r="46" spans="1:22" x14ac:dyDescent="0.25">
      <c r="A46">
        <f>CONVERT(data!E46,"psi","Pa")+data!J46*1000</f>
        <v>220742.98877022689</v>
      </c>
      <c r="B46">
        <f>SLOPE(HeatVaporization!$A$2:$A$31,HeatVaporization!$B$2:$B$31)*NumberCrunch!$A46+INTERCEPT(HeatVaporization!$A$2:$A$31,HeatVaporization!$B$2:$B$31)</f>
        <v>377.80148164803819</v>
      </c>
      <c r="C46">
        <f>CONVERT(data!F46,"C","K")</f>
        <v>332.74059599999998</v>
      </c>
      <c r="D46">
        <f>CONVERT(data!G46,"C","K")</f>
        <v>347.10915199999999</v>
      </c>
      <c r="E46">
        <f>CONVERT(data!C46,"gal","m^3")/60</f>
        <v>2.346188823283937E-3</v>
      </c>
      <c r="F46">
        <f>(SLOPE(HeatVaporization!$D$2:$D$31,HeatVaporization!$A$2:$A$31)*(NumberCrunch!C46+NumberCrunch!D46)/2+INTERCEPT(HeatVaporization!$D$2:$D$31,HeatVaporization!$A$2:$A$31))*E46</f>
        <v>2.2847617772261177</v>
      </c>
      <c r="G46">
        <f t="shared" si="0"/>
        <v>37.417937735412465</v>
      </c>
      <c r="H46">
        <f>T46/(B46*HeatVaporization!$R$3+HeatVaporization!$S$3)</f>
        <v>61.667587561818188</v>
      </c>
      <c r="I46">
        <f>HeatVaporization!$R$3*NumberCrunch!B46+HeatVaporization!$S$3</f>
        <v>2240.6334487391887</v>
      </c>
      <c r="J46">
        <f>B46*HeatVaporization!$R$5+HeatVaporization!$S$5</f>
        <v>1.0025956500731308</v>
      </c>
      <c r="K46">
        <f>B46*HeatVaporization!$R$4+HeatVaporization!$S$4</f>
        <v>952.55630657721827</v>
      </c>
      <c r="L46">
        <f>(C46+D46)/2*HeatVaporization!$R$4+HeatVaporization!$S$4</f>
        <v>973.81837069198866</v>
      </c>
      <c r="M46">
        <f>B46*HeatVaporization!$R$6+HeatVaporization!$S$6</f>
        <v>2.8361746409040836E-4</v>
      </c>
      <c r="N46">
        <f>B46*HeatVaporization!$R$10+HeatVaporization!$S$10</f>
        <v>0.67632273942090892</v>
      </c>
      <c r="O46">
        <f>(HeatVaporization!$R$5*NumberCrunch!B46+HeatVaporization!$S$5)*NumberCrunch!E46*'Master Plan'!$J$9/(HeatVaporization!$R$7*NumberCrunch!B46+HeatVaporization!$S$7)</f>
        <v>117.77392284857893</v>
      </c>
      <c r="P46" s="3">
        <f>L46*E46/'Master Plan'!$J$11*4/'Master Plan'!$J$7/(HeatVaporization!$R$6*(NumberCrunch!C46+NumberCrunch!D46)/2+HeatVaporization!$S$6)</f>
        <v>50988.388476364715</v>
      </c>
      <c r="Q46">
        <v>2</v>
      </c>
      <c r="R46">
        <f t="shared" si="2"/>
        <v>5287.8949390244861</v>
      </c>
      <c r="T46" s="3">
        <f>(D46-C46)*NumberCrunch!F46*(SLOPE(HeatVaporization!$H$2:$H$31,HeatVaporization!$A$2:$A$31)*(NumberCrunch!C46+NumberCrunch!D46)/2+INTERCEPT(HeatVaporization!$H$2:$H$31,HeatVaporization!$A$2:$A$31))</f>
        <v>138174.45939406258</v>
      </c>
      <c r="U46" s="3">
        <f>T46/G46/'Master Plan'!$J$3</f>
        <v>5444.9656040690561</v>
      </c>
      <c r="V46" s="3">
        <f>'Master Plan'!$J$5/(HeatVaporization!$R$2*(NumberCrunch!C46+NumberCrunch!D46)/2+HeatVaporization!$S$2)</f>
        <v>3.9593026939330966E-5</v>
      </c>
    </row>
    <row r="47" spans="1:22" x14ac:dyDescent="0.25">
      <c r="A47">
        <f>CONVERT(data!E47,"psi","Pa")+data!J47*1000</f>
        <v>225942.62216848676</v>
      </c>
      <c r="B47">
        <f>SLOPE(HeatVaporization!$A$2:$A$31,HeatVaporization!$B$2:$B$31)*NumberCrunch!$A47+INTERCEPT(HeatVaporization!$A$2:$A$31,HeatVaporization!$B$2:$B$31)</f>
        <v>379.20151660014074</v>
      </c>
      <c r="C47">
        <f>CONVERT(data!F47,"C","K")</f>
        <v>332.62026499999996</v>
      </c>
      <c r="D47">
        <f>CONVERT(data!G47,"C","K")</f>
        <v>347.19795199999999</v>
      </c>
      <c r="E47">
        <f>CONVERT(data!C47,"gal","m^3")/60</f>
        <v>2.4145332343303246E-3</v>
      </c>
      <c r="F47">
        <f>(SLOPE(HeatVaporization!$D$2:$D$31,HeatVaporization!$A$2:$A$31)*(NumberCrunch!C47+NumberCrunch!D47)/2+INTERCEPT(HeatVaporization!$D$2:$D$31,HeatVaporization!$A$2:$A$31))*E47</f>
        <v>2.3513381887985907</v>
      </c>
      <c r="G47">
        <f t="shared" si="0"/>
        <v>38.837496296199419</v>
      </c>
      <c r="H47">
        <f>T47/(B47*HeatVaporization!$R$3+HeatVaporization!$S$3)</f>
        <v>64.490952179983424</v>
      </c>
      <c r="I47">
        <f>HeatVaporization!$R$3*NumberCrunch!B47+HeatVaporization!$S$3</f>
        <v>2237.0597576253917</v>
      </c>
      <c r="J47">
        <f>B47*HeatVaporization!$R$5+HeatVaporization!$S$5</f>
        <v>1.0222007335143699</v>
      </c>
      <c r="K47">
        <f>B47*HeatVaporization!$R$4+HeatVaporization!$S$4</f>
        <v>951.77039583275211</v>
      </c>
      <c r="L47">
        <f>(C47+D47)/2*HeatVaporization!$R$4+HeatVaporization!$S$4</f>
        <v>973.82722066807196</v>
      </c>
      <c r="M47">
        <f>B47*HeatVaporization!$R$6+HeatVaporization!$S$6</f>
        <v>2.7148869042064282E-4</v>
      </c>
      <c r="N47">
        <f>B47*HeatVaporization!$R$10+HeatVaporization!$S$10</f>
        <v>0.67702717556803105</v>
      </c>
      <c r="O47">
        <f>(HeatVaporization!$R$5*NumberCrunch!B47+HeatVaporization!$S$5)*NumberCrunch!E47*'Master Plan'!$J$9/(HeatVaporization!$R$7*NumberCrunch!B47+HeatVaporization!$S$7)</f>
        <v>123.01549875845727</v>
      </c>
      <c r="P47" s="3">
        <f>L47*E47/'Master Plan'!$J$11*4/'Master Plan'!$J$7/(HeatVaporization!$R$6*(NumberCrunch!C47+NumberCrunch!D47)/2+HeatVaporization!$S$6)</f>
        <v>52462.442809903368</v>
      </c>
      <c r="Q47">
        <v>2</v>
      </c>
      <c r="R47">
        <f t="shared" si="2"/>
        <v>5279.4610279959252</v>
      </c>
      <c r="T47" s="3">
        <f>(D47-C47)*NumberCrunch!F47*(SLOPE(HeatVaporization!$H$2:$H$31,HeatVaporization!$A$2:$A$31)*(NumberCrunch!C47+NumberCrunch!D47)/2+INTERCEPT(HeatVaporization!$H$2:$H$31,HeatVaporization!$A$2:$A$31))</f>
        <v>144270.11385278445</v>
      </c>
      <c r="U47" s="3">
        <f>T47/G47/'Master Plan'!$J$3</f>
        <v>5477.3735997485501</v>
      </c>
      <c r="V47" s="3">
        <f>'Master Plan'!$J$5/(HeatVaporization!$R$2*(NumberCrunch!C47+NumberCrunch!D47)/2+HeatVaporization!$S$2)</f>
        <v>3.9593822758848666E-5</v>
      </c>
    </row>
    <row r="48" spans="1:22" x14ac:dyDescent="0.25">
      <c r="A48">
        <f>CONVERT(data!E48,"psi","Pa")+data!J48*1000</f>
        <v>222341.74737872925</v>
      </c>
      <c r="B48">
        <f>SLOPE(HeatVaporization!$A$2:$A$31,HeatVaporization!$B$2:$B$31)*NumberCrunch!$A48+INTERCEPT(HeatVaporization!$A$2:$A$31,HeatVaporization!$B$2:$B$31)</f>
        <v>378.23195775287803</v>
      </c>
      <c r="C48">
        <f>CONVERT(data!F48,"C","K")</f>
        <v>332.62313899999998</v>
      </c>
      <c r="D48">
        <f>CONVERT(data!G48,"C","K")</f>
        <v>347.16063899999995</v>
      </c>
      <c r="E48">
        <f>CONVERT(data!C48,"gal","m^3")/60</f>
        <v>2.4192354097582131E-3</v>
      </c>
      <c r="F48">
        <f>(SLOPE(HeatVaporization!$D$2:$D$31,HeatVaporization!$A$2:$A$31)*(NumberCrunch!C48+NumberCrunch!D48)/2+INTERCEPT(HeatVaporization!$D$2:$D$31,HeatVaporization!$A$2:$A$31))*E48</f>
        <v>2.3559406799919227</v>
      </c>
      <c r="G48">
        <f t="shared" si="0"/>
        <v>37.876229395340218</v>
      </c>
      <c r="H48">
        <f>T48/(B48*HeatVaporization!$R$3+HeatVaporization!$S$3)</f>
        <v>64.367669590668413</v>
      </c>
      <c r="I48">
        <f>HeatVaporization!$R$3*NumberCrunch!B48+HeatVaporization!$S$3</f>
        <v>2239.5346271503008</v>
      </c>
      <c r="J48">
        <f>B48*HeatVaporization!$R$5+HeatVaporization!$S$5</f>
        <v>1.0086237281165893</v>
      </c>
      <c r="K48">
        <f>B48*HeatVaporization!$R$4+HeatVaporization!$S$4</f>
        <v>952.31465847013249</v>
      </c>
      <c r="L48">
        <f>(C48+D48)/2*HeatVaporization!$R$4+HeatVaporization!$S$4</f>
        <v>973.83688684822266</v>
      </c>
      <c r="M48">
        <f>B48*HeatVaporization!$R$6+HeatVaporization!$S$6</f>
        <v>2.7988816630537513E-4</v>
      </c>
      <c r="N48">
        <f>B48*HeatVaporization!$R$10+HeatVaporization!$S$10</f>
        <v>0.676539336105346</v>
      </c>
      <c r="O48">
        <f>(HeatVaporization!$R$5*NumberCrunch!B48+HeatVaporization!$S$5)*NumberCrunch!E48*'Master Plan'!$J$9/(HeatVaporization!$R$7*NumberCrunch!B48+HeatVaporization!$S$7)</f>
        <v>122.00033551511447</v>
      </c>
      <c r="P48" s="3">
        <f>L48*E48/'Master Plan'!$J$11*4/'Master Plan'!$J$7/(HeatVaporization!$R$6*(NumberCrunch!C48+NumberCrunch!D48)/2+HeatVaporization!$S$6)</f>
        <v>52552.32031026874</v>
      </c>
      <c r="Q48">
        <v>2</v>
      </c>
      <c r="R48">
        <f t="shared" si="2"/>
        <v>5285.3017200747108</v>
      </c>
      <c r="T48" s="3">
        <f>(D48-C48)*NumberCrunch!F48*(SLOPE(HeatVaporization!$H$2:$H$31,HeatVaporization!$A$2:$A$31)*(NumberCrunch!C48+NumberCrunch!D48)/2+INTERCEPT(HeatVaporization!$H$2:$H$31,HeatVaporization!$A$2:$A$31))</f>
        <v>144153.62491727134</v>
      </c>
      <c r="U48" s="3">
        <f>T48/G48/'Master Plan'!$J$3</f>
        <v>5611.8498696118313</v>
      </c>
      <c r="V48" s="3">
        <f>'Master Plan'!$J$5/(HeatVaporization!$R$2*(NumberCrunch!C48+NumberCrunch!D48)/2+HeatVaporization!$S$2)</f>
        <v>3.959469201072688E-5</v>
      </c>
    </row>
    <row r="49" spans="1:22" x14ac:dyDescent="0.25">
      <c r="A49">
        <f>CONVERT(data!E49,"psi","Pa")+data!J49*1000</f>
        <v>224461.27029530847</v>
      </c>
      <c r="B49">
        <f>SLOPE(HeatVaporization!$A$2:$A$31,HeatVaporization!$B$2:$B$31)*NumberCrunch!$A49+INTERCEPT(HeatVaporization!$A$2:$A$31,HeatVaporization!$B$2:$B$31)</f>
        <v>378.80265301881474</v>
      </c>
      <c r="C49">
        <f>CONVERT(data!F49,"C","K")</f>
        <v>333.277962</v>
      </c>
      <c r="D49">
        <f>CONVERT(data!G49,"C","K")</f>
        <v>347.53769699999998</v>
      </c>
      <c r="E49">
        <f>CONVERT(data!C49,"gal","m^3")/60</f>
        <v>2.3600511274173368E-3</v>
      </c>
      <c r="F49">
        <f>(SLOPE(HeatVaporization!$D$2:$D$31,HeatVaporization!$A$2:$A$31)*(NumberCrunch!C49+NumberCrunch!D49)/2+INTERCEPT(HeatVaporization!$D$2:$D$31,HeatVaporization!$A$2:$A$31))*E49</f>
        <v>2.2976213161901571</v>
      </c>
      <c r="G49">
        <f t="shared" si="0"/>
        <v>37.949354499054778</v>
      </c>
      <c r="H49">
        <f>T49/(B49*HeatVaporization!$R$3+HeatVaporization!$S$3)</f>
        <v>61.619925370701417</v>
      </c>
      <c r="I49">
        <f>HeatVaporization!$R$3*NumberCrunch!B49+HeatVaporization!$S$3</f>
        <v>2238.0778859471607</v>
      </c>
      <c r="J49">
        <f>B49*HeatVaporization!$R$5+HeatVaporization!$S$5</f>
        <v>1.0166153345342774</v>
      </c>
      <c r="K49">
        <f>B49*HeatVaporization!$R$4+HeatVaporization!$S$4</f>
        <v>951.9942982243814</v>
      </c>
      <c r="L49">
        <f>(C49+D49)/2*HeatVaporization!$R$4+HeatVaporization!$S$4</f>
        <v>973.54726323429338</v>
      </c>
      <c r="M49">
        <f>B49*HeatVaporization!$R$6+HeatVaporization!$S$6</f>
        <v>2.7494412279806301E-4</v>
      </c>
      <c r="N49">
        <f>B49*HeatVaporization!$R$10+HeatVaporization!$S$10</f>
        <v>0.67682648491810493</v>
      </c>
      <c r="O49">
        <f>(HeatVaporization!$R$5*NumberCrunch!B49+HeatVaporization!$S$5)*NumberCrunch!E49*'Master Plan'!$J$9/(HeatVaporization!$R$7*NumberCrunch!B49+HeatVaporization!$S$7)</f>
        <v>119.73712655933055</v>
      </c>
      <c r="P49" s="3">
        <f>L49*E49/'Master Plan'!$J$11*4/'Master Plan'!$J$7/(HeatVaporization!$R$6*(NumberCrunch!C49+NumberCrunch!D49)/2+HeatVaporization!$S$6)</f>
        <v>51628.473505105154</v>
      </c>
      <c r="Q49">
        <v>2</v>
      </c>
      <c r="R49">
        <f t="shared" si="2"/>
        <v>5281.8638108352998</v>
      </c>
      <c r="T49" s="3">
        <f>(D49-C49)*NumberCrunch!F49*(SLOPE(HeatVaporization!$H$2:$H$31,HeatVaporization!$A$2:$A$31)*(NumberCrunch!C49+NumberCrunch!D49)/2+INTERCEPT(HeatVaporization!$H$2:$H$31,HeatVaporization!$A$2:$A$31))</f>
        <v>137910.19230588124</v>
      </c>
      <c r="U49" s="3">
        <f>T49/G49/'Master Plan'!$J$3</f>
        <v>5358.4500347935154</v>
      </c>
      <c r="V49" s="3">
        <f>'Master Plan'!$J$5/(HeatVaporization!$R$2*(NumberCrunch!C49+NumberCrunch!D49)/2+HeatVaporization!$S$2)</f>
        <v>3.9568663539036668E-5</v>
      </c>
    </row>
    <row r="50" spans="1:22" x14ac:dyDescent="0.25">
      <c r="A50">
        <f>CONVERT(data!E50,"psi","Pa")+data!J50*1000</f>
        <v>219610.95200791102</v>
      </c>
      <c r="B50">
        <f>SLOPE(HeatVaporization!$A$2:$A$31,HeatVaporization!$B$2:$B$31)*NumberCrunch!$A50+INTERCEPT(HeatVaporization!$A$2:$A$31,HeatVaporization!$B$2:$B$31)</f>
        <v>377.49667342158943</v>
      </c>
      <c r="C50">
        <f>CONVERT(data!F50,"C","K")</f>
        <v>332.71736899999996</v>
      </c>
      <c r="D50">
        <f>CONVERT(data!G50,"C","K")</f>
        <v>347.59748400000001</v>
      </c>
      <c r="E50">
        <f>CONVERT(data!C50,"gal","m^3")/60</f>
        <v>2.4302393494535159E-3</v>
      </c>
      <c r="F50">
        <f>(SLOPE(HeatVaporization!$D$2:$D$31,HeatVaporization!$A$2:$A$31)*(NumberCrunch!C50+NumberCrunch!D50)/2+INTERCEPT(HeatVaporization!$D$2:$D$31,HeatVaporization!$A$2:$A$31))*E50</f>
        <v>2.366294471646655</v>
      </c>
      <c r="G50">
        <f t="shared" si="0"/>
        <v>36.839745437196328</v>
      </c>
      <c r="H50">
        <f>T50/(B50*HeatVaporization!$R$3+HeatVaporization!$S$3)</f>
        <v>66.121541302369508</v>
      </c>
      <c r="I50">
        <f>HeatVaporization!$R$3*NumberCrunch!B50+HeatVaporization!$S$3</f>
        <v>2241.4114939220153</v>
      </c>
      <c r="J50">
        <f>B50*HeatVaporization!$R$5+HeatVaporization!$S$5</f>
        <v>0.99832733469705381</v>
      </c>
      <c r="K50">
        <f>B50*HeatVaporization!$R$4+HeatVaporization!$S$4</f>
        <v>952.72741091986916</v>
      </c>
      <c r="L50">
        <f>(C50+D50)/2*HeatVaporization!$R$4+HeatVaporization!$S$4</f>
        <v>973.68782715939471</v>
      </c>
      <c r="M50">
        <f>B50*HeatVaporization!$R$6+HeatVaporization!$S$6</f>
        <v>2.8625807673063374E-4</v>
      </c>
      <c r="N50">
        <f>B50*HeatVaporization!$R$10+HeatVaporization!$S$10</f>
        <v>0.67616937329792171</v>
      </c>
      <c r="O50">
        <f>(HeatVaporization!$R$5*NumberCrunch!B50+HeatVaporization!$S$5)*NumberCrunch!E50*'Master Plan'!$J$9/(HeatVaporization!$R$7*NumberCrunch!B50+HeatVaporization!$S$7)</f>
        <v>121.59408223683221</v>
      </c>
      <c r="P50" s="3">
        <f>L50*E50/'Master Plan'!$J$11*4/'Master Plan'!$J$7/(HeatVaporization!$R$6*(NumberCrunch!C50+NumberCrunch!D50)/2+HeatVaporization!$S$6)</f>
        <v>52982.415298638523</v>
      </c>
      <c r="Q50">
        <v>2</v>
      </c>
      <c r="R50">
        <f t="shared" si="2"/>
        <v>5289.7311256559569</v>
      </c>
      <c r="T50" s="3">
        <f>(D50-C50)*NumberCrunch!F50*(SLOPE(HeatVaporization!$H$2:$H$31,HeatVaporization!$A$2:$A$31)*(NumberCrunch!C50+NumberCrunch!D50)/2+INTERCEPT(HeatVaporization!$H$2:$H$31,HeatVaporization!$A$2:$A$31))</f>
        <v>148205.58267097027</v>
      </c>
      <c r="U50" s="3">
        <f>T50/G50/'Master Plan'!$J$3</f>
        <v>5931.9182487041207</v>
      </c>
      <c r="V50" s="3">
        <f>'Master Plan'!$J$5/(HeatVaporization!$R$2*(NumberCrunch!C50+NumberCrunch!D50)/2+HeatVaporization!$S$2)</f>
        <v>3.9581291742490022E-5</v>
      </c>
    </row>
    <row r="51" spans="1:22" x14ac:dyDescent="0.25">
      <c r="A51">
        <f>CONVERT(data!E51,"psi","Pa")+data!J51*1000</f>
        <v>222465.86780845799</v>
      </c>
      <c r="B51">
        <f>SLOPE(HeatVaporization!$A$2:$A$31,HeatVaporization!$B$2:$B$31)*NumberCrunch!$A51+INTERCEPT(HeatVaporization!$A$2:$A$31,HeatVaporization!$B$2:$B$31)</f>
        <v>378.26537798207119</v>
      </c>
      <c r="C51">
        <f>CONVERT(data!F51,"C","K")</f>
        <v>332.32258400000001</v>
      </c>
      <c r="D51">
        <f>CONVERT(data!G51,"C","K")</f>
        <v>347.39521199999996</v>
      </c>
      <c r="E51">
        <f>CONVERT(data!C51,"gal","m^3")/60</f>
        <v>2.368485340323071E-3</v>
      </c>
      <c r="F51">
        <f>(SLOPE(HeatVaporization!$D$2:$D$31,HeatVaporization!$A$2:$A$31)*(NumberCrunch!C51+NumberCrunch!D51)/2+INTERCEPT(HeatVaporization!$D$2:$D$31,HeatVaporization!$A$2:$A$31))*E51</f>
        <v>2.3065622535877788</v>
      </c>
      <c r="G51">
        <f t="shared" si="0"/>
        <v>37.908375986739387</v>
      </c>
      <c r="H51">
        <f>T51/(B51*HeatVaporization!$R$3+HeatVaporization!$S$3)</f>
        <v>65.340458175553891</v>
      </c>
      <c r="I51">
        <f>HeatVaporization!$R$3*NumberCrunch!B51+HeatVaporization!$S$3</f>
        <v>2239.449319582865</v>
      </c>
      <c r="J51">
        <f>B51*HeatVaporization!$R$5+HeatVaporization!$S$5</f>
        <v>1.0090917209913197</v>
      </c>
      <c r="K51">
        <f>B51*HeatVaporization!$R$4+HeatVaporization!$S$4</f>
        <v>952.29589799764142</v>
      </c>
      <c r="L51">
        <f>(C51+D51)/2*HeatVaporization!$R$4+HeatVaporization!$S$4</f>
        <v>973.85540637256145</v>
      </c>
      <c r="M51">
        <f>B51*HeatVaporization!$R$6+HeatVaporization!$S$6</f>
        <v>2.7959864039370664E-4</v>
      </c>
      <c r="N51">
        <f>B51*HeatVaporization!$R$10+HeatVaporization!$S$10</f>
        <v>0.67655615169802352</v>
      </c>
      <c r="O51">
        <f>(HeatVaporization!$R$5*NumberCrunch!B51+HeatVaporization!$S$5)*NumberCrunch!E51*'Master Plan'!$J$9/(HeatVaporization!$R$7*NumberCrunch!B51+HeatVaporization!$S$7)</f>
        <v>119.48351646263868</v>
      </c>
      <c r="P51" s="3">
        <f>L51*E51/'Master Plan'!$J$11*4/'Master Plan'!$J$7/(HeatVaporization!$R$6*(NumberCrunch!C51+NumberCrunch!D51)/2+HeatVaporization!$S$6)</f>
        <v>51426.855070861842</v>
      </c>
      <c r="Q51">
        <v>2</v>
      </c>
      <c r="R51">
        <f t="shared" si="2"/>
        <v>5285.1003942155621</v>
      </c>
      <c r="T51" s="3">
        <f>(D51-C51)*NumberCrunch!F51*(SLOPE(HeatVaporization!$H$2:$H$31,HeatVaporization!$A$2:$A$31)*(NumberCrunch!C51+NumberCrunch!D51)/2+INTERCEPT(HeatVaporization!$H$2:$H$31,HeatVaporization!$A$2:$A$31))</f>
        <v>146326.64460247682</v>
      </c>
      <c r="U51" s="3">
        <f>T51/G51/'Master Plan'!$J$3</f>
        <v>5691.6141324391474</v>
      </c>
      <c r="V51" s="3">
        <f>'Master Plan'!$J$5/(HeatVaporization!$R$2*(NumberCrunch!C51+NumberCrunch!D51)/2+HeatVaporization!$S$2)</f>
        <v>3.9596357525092863E-5</v>
      </c>
    </row>
    <row r="52" spans="1:22" x14ac:dyDescent="0.25">
      <c r="A52">
        <f>CONVERT(data!E52,"psi","Pa")+data!J52*1000</f>
        <v>222298.25930564816</v>
      </c>
      <c r="B52">
        <f>SLOPE(HeatVaporization!$A$2:$A$31,HeatVaporization!$B$2:$B$31)*NumberCrunch!$A52+INTERCEPT(HeatVaporization!$A$2:$A$31,HeatVaporization!$B$2:$B$31)</f>
        <v>378.22024830768265</v>
      </c>
      <c r="C52">
        <f>CONVERT(data!F52,"C","K")</f>
        <v>332.72147999999999</v>
      </c>
      <c r="D52">
        <f>CONVERT(data!G52,"C","K")</f>
        <v>347.68548599999997</v>
      </c>
      <c r="E52">
        <f>CONVERT(data!C52,"gal","m^3")/60</f>
        <v>2.4097428588078693E-3</v>
      </c>
      <c r="F52">
        <f>(SLOPE(HeatVaporization!$D$2:$D$31,HeatVaporization!$A$2:$A$31)*(NumberCrunch!C52+NumberCrunch!D52)/2+INTERCEPT(HeatVaporization!$D$2:$D$31,HeatVaporization!$A$2:$A$31))*E52</f>
        <v>2.3462749870672504</v>
      </c>
      <c r="G52">
        <f t="shared" si="0"/>
        <v>37.520750643968583</v>
      </c>
      <c r="H52">
        <f>T52/(B52*HeatVaporization!$R$3+HeatVaporization!$S$3)</f>
        <v>65.986609541748408</v>
      </c>
      <c r="I52">
        <f>HeatVaporization!$R$3*NumberCrunch!B52+HeatVaporization!$S$3</f>
        <v>2239.564516361409</v>
      </c>
      <c r="J52">
        <f>B52*HeatVaporization!$R$5+HeatVaporization!$S$5</f>
        <v>1.0084597574601704</v>
      </c>
      <c r="K52">
        <f>B52*HeatVaporization!$R$4+HeatVaporization!$S$4</f>
        <v>952.32123157659453</v>
      </c>
      <c r="L52">
        <f>(C52+D52)/2*HeatVaporization!$R$4+HeatVaporization!$S$4</f>
        <v>973.66197330614045</v>
      </c>
      <c r="M52">
        <f>B52*HeatVaporization!$R$6+HeatVaporization!$S$6</f>
        <v>2.7998960749465399E-4</v>
      </c>
      <c r="N52">
        <f>B52*HeatVaporization!$R$10+HeatVaporization!$S$10</f>
        <v>0.67653344442639485</v>
      </c>
      <c r="O52">
        <f>(HeatVaporization!$R$5*NumberCrunch!B52+HeatVaporization!$S$5)*NumberCrunch!E52*'Master Plan'!$J$9/(HeatVaporization!$R$7*NumberCrunch!B52+HeatVaporization!$S$7)</f>
        <v>121.50649082019716</v>
      </c>
      <c r="P52" s="3">
        <f>L52*E52/'Master Plan'!$J$11*4/'Master Plan'!$J$7/(HeatVaporization!$R$6*(NumberCrunch!C52+NumberCrunch!D52)/2+HeatVaporization!$S$6)</f>
        <v>52568.569519578865</v>
      </c>
      <c r="Q52">
        <v>2</v>
      </c>
      <c r="R52">
        <f t="shared" si="2"/>
        <v>5285.3722586129261</v>
      </c>
      <c r="T52" s="3">
        <f>(D52-C52)*NumberCrunch!F52*(SLOPE(HeatVaporization!$H$2:$H$31,HeatVaporization!$A$2:$A$31)*(NumberCrunch!C52+NumberCrunch!D52)/2+INTERCEPT(HeatVaporization!$H$2:$H$31,HeatVaporization!$A$2:$A$31))</f>
        <v>147781.26928469492</v>
      </c>
      <c r="U52" s="3">
        <f>T52/G52/'Master Plan'!$J$3</f>
        <v>5807.5784971470339</v>
      </c>
      <c r="V52" s="3">
        <f>'Master Plan'!$J$5/(HeatVaporization!$R$2*(NumberCrunch!C52+NumberCrunch!D52)/2+HeatVaporization!$S$2)</f>
        <v>3.9578968438369306E-5</v>
      </c>
    </row>
    <row r="53" spans="1:22" x14ac:dyDescent="0.25">
      <c r="A53">
        <f>CONVERT(data!E53,"psi","Pa")+data!J53*1000</f>
        <v>219183.13664564371</v>
      </c>
      <c r="B53">
        <f>SLOPE(HeatVaporization!$A$2:$A$31,HeatVaporization!$B$2:$B$31)*NumberCrunch!$A53+INTERCEPT(HeatVaporization!$A$2:$A$31,HeatVaporization!$B$2:$B$31)</f>
        <v>377.38148136585318</v>
      </c>
      <c r="C53">
        <f>CONVERT(data!F53,"C","K")</f>
        <v>333.22708999999998</v>
      </c>
      <c r="D53">
        <f>CONVERT(data!G53,"C","K")</f>
        <v>347.26348199999995</v>
      </c>
      <c r="E53">
        <f>CONVERT(data!C53,"gal","m^3")/60</f>
        <v>2.4225514935711932E-3</v>
      </c>
      <c r="F53">
        <f>(SLOPE(HeatVaporization!$D$2:$D$31,HeatVaporization!$A$2:$A$31)*(NumberCrunch!C53+NumberCrunch!D53)/2+INTERCEPT(HeatVaporization!$D$2:$D$31,HeatVaporization!$A$2:$A$31))*E53</f>
        <v>2.358689419715315</v>
      </c>
      <c r="G53">
        <f t="shared" si="0"/>
        <v>36.689791969478996</v>
      </c>
      <c r="H53">
        <f>T53/(B53*HeatVaporization!$R$3+HeatVaporization!$S$3)</f>
        <v>62.164597407943624</v>
      </c>
      <c r="I53">
        <f>HeatVaporization!$R$3*NumberCrunch!B53+HeatVaporization!$S$3</f>
        <v>2241.70553002829</v>
      </c>
      <c r="J53">
        <f>B53*HeatVaporization!$R$5+HeatVaporization!$S$5</f>
        <v>0.99671426792248141</v>
      </c>
      <c r="K53">
        <f>B53*HeatVaporization!$R$4+HeatVaporization!$S$4</f>
        <v>952.79207407284571</v>
      </c>
      <c r="L53">
        <f>(C53+D53)/2*HeatVaporization!$R$4+HeatVaporization!$S$4</f>
        <v>973.63850715852629</v>
      </c>
      <c r="M53">
        <f>B53*HeatVaporization!$R$6+HeatVaporization!$S$6</f>
        <v>2.8725600779691291E-4</v>
      </c>
      <c r="N53">
        <f>B53*HeatVaporization!$R$10+HeatVaporization!$S$10</f>
        <v>0.67611141371069849</v>
      </c>
      <c r="O53">
        <f>(HeatVaporization!$R$5*NumberCrunch!B53+HeatVaporization!$S$5)*NumberCrunch!E53*'Master Plan'!$J$9/(HeatVaporization!$R$7*NumberCrunch!B53+HeatVaporization!$S$7)</f>
        <v>121.05891022246976</v>
      </c>
      <c r="P53" s="3">
        <f>L53*E53/'Master Plan'!$J$11*4/'Master Plan'!$J$7/(HeatVaporization!$R$6*(NumberCrunch!C53+NumberCrunch!D53)/2+HeatVaporization!$S$6)</f>
        <v>52878.14348342819</v>
      </c>
      <c r="Q53">
        <v>2</v>
      </c>
      <c r="R53">
        <f t="shared" si="2"/>
        <v>5290.4250508667656</v>
      </c>
      <c r="T53" s="3">
        <f>(D53-C53)*NumberCrunch!F53*(SLOPE(HeatVaporization!$H$2:$H$31,HeatVaporization!$A$2:$A$31)*(NumberCrunch!C53+NumberCrunch!D53)/2+INTERCEPT(HeatVaporization!$H$2:$H$31,HeatVaporization!$A$2:$A$31))</f>
        <v>139354.72178136953</v>
      </c>
      <c r="U53" s="3">
        <f>T53/G53/'Master Plan'!$J$3</f>
        <v>5600.4594077201218</v>
      </c>
      <c r="V53" s="3">
        <f>'Master Plan'!$J$5/(HeatVaporization!$R$2*(NumberCrunch!C53+NumberCrunch!D53)/2+HeatVaporization!$S$2)</f>
        <v>3.957685993668586E-5</v>
      </c>
    </row>
    <row r="54" spans="1:22" x14ac:dyDescent="0.25">
      <c r="A54">
        <f>CONVERT(data!E54,"psi","Pa")+data!J54*1000</f>
        <v>222817.75550848228</v>
      </c>
      <c r="B54">
        <f>SLOPE(HeatVaporization!$A$2:$A$31,HeatVaporization!$B$2:$B$31)*NumberCrunch!$A54+INTERCEPT(HeatVaporization!$A$2:$A$31,HeatVaporization!$B$2:$B$31)</f>
        <v>378.36012602323387</v>
      </c>
      <c r="C54">
        <f>CONVERT(data!F54,"C","K")</f>
        <v>332.183515</v>
      </c>
      <c r="D54">
        <f>CONVERT(data!G54,"C","K")</f>
        <v>347.16424899999998</v>
      </c>
      <c r="E54">
        <f>CONVERT(data!C54,"gal","m^3")/60</f>
        <v>2.3492988545154745E-3</v>
      </c>
      <c r="F54">
        <f>(SLOPE(HeatVaporization!$D$2:$D$31,HeatVaporization!$A$2:$A$31)*(NumberCrunch!C54+NumberCrunch!D54)/2+INTERCEPT(HeatVaporization!$D$2:$D$31,HeatVaporization!$A$2:$A$31))*E54</f>
        <v>2.2881213862029317</v>
      </c>
      <c r="G54">
        <f t="shared" si="0"/>
        <v>38.19788986682088</v>
      </c>
      <c r="H54">
        <f>T54/(B54*HeatVaporization!$R$3+HeatVaporization!$S$3)</f>
        <v>64.427982375015816</v>
      </c>
      <c r="I54">
        <f>HeatVaporization!$R$3*NumberCrunch!B54+HeatVaporization!$S$3</f>
        <v>2239.2074683117635</v>
      </c>
      <c r="J54">
        <f>B54*HeatVaporization!$R$5+HeatVaporization!$S$5</f>
        <v>1.0104185044763314</v>
      </c>
      <c r="K54">
        <f>B54*HeatVaporization!$R$4+HeatVaporization!$S$4</f>
        <v>952.2427111086605</v>
      </c>
      <c r="L54">
        <f>(C54+D54)/2*HeatVaporization!$R$4+HeatVaporization!$S$4</f>
        <v>973.95926525271284</v>
      </c>
      <c r="M54">
        <f>B54*HeatVaporization!$R$6+HeatVaporization!$S$6</f>
        <v>2.7877781978119954E-4</v>
      </c>
      <c r="N54">
        <f>B54*HeatVaporization!$R$10+HeatVaporization!$S$10</f>
        <v>0.67660382475430247</v>
      </c>
      <c r="O54">
        <f>(HeatVaporization!$R$5*NumberCrunch!B54+HeatVaporization!$S$5)*NumberCrunch!E54*'Master Plan'!$J$9/(HeatVaporization!$R$7*NumberCrunch!B54+HeatVaporization!$S$7)</f>
        <v>118.63499433723921</v>
      </c>
      <c r="P54" s="3">
        <f>L54*E54/'Master Plan'!$J$11*4/'Master Plan'!$J$7/(HeatVaporization!$R$6*(NumberCrunch!C54+NumberCrunch!D54)/2+HeatVaporization!$S$6)</f>
        <v>50882.508089220202</v>
      </c>
      <c r="Q54">
        <v>2</v>
      </c>
      <c r="R54">
        <f t="shared" si="2"/>
        <v>5284.5296252157623</v>
      </c>
      <c r="T54" s="3">
        <f>(D54-C54)*NumberCrunch!F54*(SLOPE(HeatVaporization!$H$2:$H$31,HeatVaporization!$A$2:$A$31)*(NumberCrunch!C54+NumberCrunch!D54)/2+INTERCEPT(HeatVaporization!$H$2:$H$31,HeatVaporization!$A$2:$A$31))</f>
        <v>144267.61930239407</v>
      </c>
      <c r="U54" s="3">
        <f>T54/G54/'Master Plan'!$J$3</f>
        <v>5568.9934548639276</v>
      </c>
      <c r="V54" s="3">
        <f>'Master Plan'!$J$5/(HeatVaporization!$R$2*(NumberCrunch!C54+NumberCrunch!D54)/2+HeatVaporization!$S$2)</f>
        <v>3.9605700451328346E-5</v>
      </c>
    </row>
    <row r="55" spans="1:22" x14ac:dyDescent="0.25">
      <c r="A55">
        <f>CONVERT(data!E55,"psi","Pa")+data!J55*1000</f>
        <v>227061.79234164068</v>
      </c>
      <c r="B55">
        <f>SLOPE(HeatVaporization!$A$2:$A$31,HeatVaporization!$B$2:$B$31)*NumberCrunch!$A55+INTERCEPT(HeatVaporization!$A$2:$A$31,HeatVaporization!$B$2:$B$31)</f>
        <v>379.50286041416626</v>
      </c>
      <c r="C55">
        <f>CONVERT(data!F55,"C","K")</f>
        <v>332.38258399999995</v>
      </c>
      <c r="D55">
        <f>CONVERT(data!G55,"C","K")</f>
        <v>346.93211399999996</v>
      </c>
      <c r="E55">
        <f>CONVERT(data!C55,"gal","m^3")/60</f>
        <v>2.3814184520438929E-3</v>
      </c>
      <c r="F55">
        <f>(SLOPE(HeatVaporization!$D$2:$D$31,HeatVaporization!$A$2:$A$31)*(NumberCrunch!C55+NumberCrunch!D55)/2+INTERCEPT(HeatVaporization!$D$2:$D$31,HeatVaporization!$A$2:$A$31))*E55</f>
        <v>2.3194266673108328</v>
      </c>
      <c r="G55">
        <f t="shared" si="0"/>
        <v>39.398777519899582</v>
      </c>
      <c r="H55">
        <f>T55/(B55*HeatVaporization!$R$3+HeatVaporization!$S$3)</f>
        <v>63.5121730532138</v>
      </c>
      <c r="I55">
        <f>HeatVaporization!$R$3*NumberCrunch!B55+HeatVaporization!$S$3</f>
        <v>2236.2905556074256</v>
      </c>
      <c r="J55">
        <f>B55*HeatVaporization!$R$5+HeatVaporization!$S$5</f>
        <v>1.0264205357483061</v>
      </c>
      <c r="K55">
        <f>B55*HeatVaporization!$R$4+HeatVaporization!$S$4</f>
        <v>951.60123624079665</v>
      </c>
      <c r="L55">
        <f>(C55+D55)/2*HeatVaporization!$R$4+HeatVaporization!$S$4</f>
        <v>973.96854606553734</v>
      </c>
      <c r="M55">
        <f>B55*HeatVaporization!$R$6+HeatVaporization!$S$6</f>
        <v>2.6887809065553664E-4</v>
      </c>
      <c r="N55">
        <f>B55*HeatVaporization!$R$10+HeatVaporization!$S$10</f>
        <v>0.67717879855072327</v>
      </c>
      <c r="O55">
        <f>(HeatVaporization!$R$5*NumberCrunch!B55+HeatVaporization!$S$5)*NumberCrunch!E55*'Master Plan'!$J$9/(HeatVaporization!$R$7*NumberCrunch!B55+HeatVaporization!$S$7)</f>
        <v>121.71067348707813</v>
      </c>
      <c r="P55" s="3">
        <f>L55*E55/'Master Plan'!$J$11*4/'Master Plan'!$J$7/(HeatVaporization!$R$6*(NumberCrunch!C55+NumberCrunch!D55)/2+HeatVaporization!$S$6)</f>
        <v>51566.634370136126</v>
      </c>
      <c r="Q55">
        <v>2</v>
      </c>
      <c r="R55">
        <f t="shared" si="2"/>
        <v>5277.6457112335256</v>
      </c>
      <c r="T55" s="3">
        <f>(D55-C55)*NumberCrunch!F55*(SLOPE(HeatVaporization!$H$2:$H$31,HeatVaporization!$A$2:$A$31)*(NumberCrunch!C55+NumberCrunch!D55)/2+INTERCEPT(HeatVaporization!$H$2:$H$31,HeatVaporization!$A$2:$A$31))</f>
        <v>142031.67276500646</v>
      </c>
      <c r="U55" s="3">
        <f>T55/G55/'Master Plan'!$J$3</f>
        <v>5315.5678974431266</v>
      </c>
      <c r="V55" s="3">
        <f>'Master Plan'!$J$5/(HeatVaporization!$R$2*(NumberCrunch!C55+NumberCrunch!D55)/2+HeatVaporization!$S$2)</f>
        <v>3.9606535548315798E-5</v>
      </c>
    </row>
    <row r="56" spans="1:22" x14ac:dyDescent="0.25">
      <c r="A56">
        <f>CONVERT(data!E56,"psi","Pa")+data!J56*1000</f>
        <v>218358.07440502831</v>
      </c>
      <c r="B56">
        <f>SLOPE(HeatVaporization!$A$2:$A$31,HeatVaporization!$B$2:$B$31)*NumberCrunch!$A56+INTERCEPT(HeatVaporization!$A$2:$A$31,HeatVaporization!$B$2:$B$31)</f>
        <v>377.1593280165597</v>
      </c>
      <c r="C56">
        <f>CONVERT(data!F56,"C","K")</f>
        <v>333.123425</v>
      </c>
      <c r="D56">
        <f>CONVERT(data!G56,"C","K")</f>
        <v>346.86659799999995</v>
      </c>
      <c r="E56">
        <f>CONVERT(data!C56,"gal","m^3")/60</f>
        <v>2.393479720340663E-3</v>
      </c>
      <c r="F56">
        <f>(SLOPE(HeatVaporization!$D$2:$D$31,HeatVaporization!$A$2:$A$31)*(NumberCrunch!C56+NumberCrunch!D56)/2+INTERCEPT(HeatVaporization!$D$2:$D$31,HeatVaporization!$A$2:$A$31))*E56</f>
        <v>2.3307202860805751</v>
      </c>
      <c r="G56">
        <f t="shared" si="0"/>
        <v>36.736871940712355</v>
      </c>
      <c r="H56">
        <f>T56/(B56*HeatVaporization!$R$3+HeatVaporization!$S$3)</f>
        <v>60.12668210936156</v>
      </c>
      <c r="I56">
        <f>HeatVaporization!$R$3*NumberCrunch!B56+HeatVaporization!$S$3</f>
        <v>2242.2725926213188</v>
      </c>
      <c r="J56">
        <f>B56*HeatVaporization!$R$5+HeatVaporization!$S$5</f>
        <v>0.99360339205248316</v>
      </c>
      <c r="K56">
        <f>B56*HeatVaporization!$R$4+HeatVaporization!$S$4</f>
        <v>952.91678003384095</v>
      </c>
      <c r="L56">
        <f>(C56+D56)/2*HeatVaporization!$R$4+HeatVaporization!$S$4</f>
        <v>973.77899895004953</v>
      </c>
      <c r="M56">
        <f>B56*HeatVaporization!$R$6+HeatVaporization!$S$6</f>
        <v>2.8918056524422165E-4</v>
      </c>
      <c r="N56">
        <f>B56*HeatVaporization!$R$10+HeatVaporization!$S$10</f>
        <v>0.67599963589457213</v>
      </c>
      <c r="O56">
        <f>(HeatVaporization!$R$5*NumberCrunch!B56+HeatVaporization!$S$5)*NumberCrunch!E56*'Master Plan'!$J$9/(HeatVaporization!$R$7*NumberCrunch!B56+HeatVaporization!$S$7)</f>
        <v>119.31903036737674</v>
      </c>
      <c r="P56" s="3">
        <f>L56*E56/'Master Plan'!$J$11*4/'Master Plan'!$J$7/(HeatVaporization!$R$6*(NumberCrunch!C56+NumberCrunch!D56)/2+HeatVaporization!$S$6)</f>
        <v>52065.745450595285</v>
      </c>
      <c r="Q56">
        <v>2</v>
      </c>
      <c r="R56">
        <f t="shared" si="2"/>
        <v>5291.7633185863133</v>
      </c>
      <c r="T56" s="3">
        <f>(D56-C56)*NumberCrunch!F56*(SLOPE(HeatVaporization!$H$2:$H$31,HeatVaporization!$A$2:$A$31)*(NumberCrunch!C56+NumberCrunch!D56)/2+INTERCEPT(HeatVaporization!$H$2:$H$31,HeatVaporization!$A$2:$A$31))</f>
        <v>134820.41137907602</v>
      </c>
      <c r="U56" s="3">
        <f>T56/G56/'Master Plan'!$J$3</f>
        <v>5411.2884926148445</v>
      </c>
      <c r="V56" s="3">
        <f>'Master Plan'!$J$5/(HeatVaporization!$R$2*(NumberCrunch!C56+NumberCrunch!D56)/2+HeatVaporization!$S$2)</f>
        <v>3.9589486888016724E-5</v>
      </c>
    </row>
    <row r="57" spans="1:22" x14ac:dyDescent="0.25">
      <c r="A57">
        <f>CONVERT(data!E57,"psi","Pa")+data!J57*1000</f>
        <v>227023.58316331689</v>
      </c>
      <c r="B57">
        <f>SLOPE(HeatVaporization!$A$2:$A$31,HeatVaporization!$B$2:$B$31)*NumberCrunch!$A57+INTERCEPT(HeatVaporization!$A$2:$A$31,HeatVaporization!$B$2:$B$31)</f>
        <v>379.49257234555699</v>
      </c>
      <c r="C57">
        <f>CONVERT(data!F57,"C","K")</f>
        <v>332.82545099999999</v>
      </c>
      <c r="D57">
        <f>CONVERT(data!G57,"C","K")</f>
        <v>347.44677999999999</v>
      </c>
      <c r="E57">
        <f>CONVERT(data!C57,"gal","m^3")/60</f>
        <v>2.409713143325365E-3</v>
      </c>
      <c r="F57">
        <f>(SLOPE(HeatVaporization!$D$2:$D$31,HeatVaporization!$A$2:$A$31)*(NumberCrunch!C57+NumberCrunch!D57)/2+INTERCEPT(HeatVaporization!$D$2:$D$31,HeatVaporization!$A$2:$A$31))*E57</f>
        <v>2.3463371818724341</v>
      </c>
      <c r="G57">
        <f t="shared" si="0"/>
        <v>38.899550199207816</v>
      </c>
      <c r="H57">
        <f>T57/(B57*HeatVaporization!$R$3+HeatVaporization!$S$3)</f>
        <v>64.570178156847788</v>
      </c>
      <c r="I57">
        <f>HeatVaporization!$R$3*NumberCrunch!B57+HeatVaporization!$S$3</f>
        <v>2236.316816651346</v>
      </c>
      <c r="J57">
        <f>B57*HeatVaporization!$R$5+HeatVaporization!$S$5</f>
        <v>1.0262764690282351</v>
      </c>
      <c r="K57">
        <f>B57*HeatVaporization!$R$4+HeatVaporization!$S$4</f>
        <v>951.60701145637086</v>
      </c>
      <c r="L57">
        <f>(C57+D57)/2*HeatVaporization!$R$4+HeatVaporization!$S$4</f>
        <v>973.69979010635552</v>
      </c>
      <c r="M57">
        <f>B57*HeatVaporization!$R$6+HeatVaporization!$S$6</f>
        <v>2.6896721818444116E-4</v>
      </c>
      <c r="N57">
        <f>B57*HeatVaporization!$R$10+HeatVaporization!$S$10</f>
        <v>0.67717362204609277</v>
      </c>
      <c r="O57">
        <f>(HeatVaporization!$R$5*NumberCrunch!B57+HeatVaporization!$S$5)*NumberCrunch!E57*'Master Plan'!$J$9/(HeatVaporization!$R$7*NumberCrunch!B57+HeatVaporization!$S$7)</f>
        <v>123.14357731539795</v>
      </c>
      <c r="P57" s="3">
        <f>L57*E57/'Master Plan'!$J$11*4/'Master Plan'!$J$7/(HeatVaporization!$R$6*(NumberCrunch!C57+NumberCrunch!D57)/2+HeatVaporization!$S$6)</f>
        <v>52519.66006129879</v>
      </c>
      <c r="Q57">
        <v>2</v>
      </c>
      <c r="R57">
        <f t="shared" si="2"/>
        <v>5277.7076872971775</v>
      </c>
      <c r="T57" s="3">
        <f>(D57-C57)*NumberCrunch!F57*(SLOPE(HeatVaporization!$H$2:$H$31,HeatVaporization!$A$2:$A$31)*(NumberCrunch!C57+NumberCrunch!D57)/2+INTERCEPT(HeatVaporization!$H$2:$H$31,HeatVaporization!$A$2:$A$31))</f>
        <v>144399.37526633212</v>
      </c>
      <c r="U57" s="3">
        <f>T57/G57/'Master Plan'!$J$3</f>
        <v>5473.5356277088313</v>
      </c>
      <c r="V57" s="3">
        <f>'Master Plan'!$J$5/(HeatVaporization!$R$2*(NumberCrunch!C57+NumberCrunch!D57)/2+HeatVaporization!$S$2)</f>
        <v>3.9582366860777916E-5</v>
      </c>
    </row>
    <row r="58" spans="1:22" x14ac:dyDescent="0.25">
      <c r="A58">
        <f>CONVERT(data!E58,"psi","Pa")+data!J58*1000</f>
        <v>224094.86759528419</v>
      </c>
      <c r="B58">
        <f>SLOPE(HeatVaporization!$A$2:$A$31,HeatVaporization!$B$2:$B$31)*NumberCrunch!$A58+INTERCEPT(HeatVaporization!$A$2:$A$31,HeatVaporization!$B$2:$B$31)</f>
        <v>378.70399671993982</v>
      </c>
      <c r="C58">
        <f>CONVERT(data!F58,"C","K")</f>
        <v>332.99333999999999</v>
      </c>
      <c r="D58">
        <f>CONVERT(data!G58,"C","K")</f>
        <v>347.96059199999996</v>
      </c>
      <c r="E58">
        <f>CONVERT(data!C58,"gal","m^3")/60</f>
        <v>2.4192864497271007E-3</v>
      </c>
      <c r="F58">
        <f>(SLOPE(HeatVaporization!$D$2:$D$31,HeatVaporization!$A$2:$A$31)*(NumberCrunch!C58+NumberCrunch!D58)/2+INTERCEPT(HeatVaporization!$D$2:$D$31,HeatVaporization!$A$2:$A$31))*E58</f>
        <v>2.3551958100163124</v>
      </c>
      <c r="G58">
        <f t="shared" si="0"/>
        <v>37.733585725531299</v>
      </c>
      <c r="H58">
        <f>T58/(B58*HeatVaporization!$R$3+HeatVaporization!$S$3)</f>
        <v>66.291244797529956</v>
      </c>
      <c r="I58">
        <f>HeatVaporization!$R$3*NumberCrunch!B58+HeatVaporization!$S$3</f>
        <v>2238.3297133305268</v>
      </c>
      <c r="J58">
        <f>B58*HeatVaporization!$R$5+HeatVaporization!$S$5</f>
        <v>1.0152338226166338</v>
      </c>
      <c r="K58">
        <f>B58*HeatVaporization!$R$4+HeatVaporization!$S$4</f>
        <v>952.04967901696705</v>
      </c>
      <c r="L58">
        <f>(C58+D58)/2*HeatVaporization!$R$4+HeatVaporization!$S$4</f>
        <v>973.50845340450792</v>
      </c>
      <c r="M58">
        <f>B58*HeatVaporization!$R$6+HeatVaporization!$S$6</f>
        <v>2.7579880140330337E-4</v>
      </c>
      <c r="N58">
        <f>B58*HeatVaporization!$R$10+HeatVaporization!$S$10</f>
        <v>0.67677684539805982</v>
      </c>
      <c r="O58">
        <f>(HeatVaporization!$R$5*NumberCrunch!B58+HeatVaporization!$S$5)*NumberCrunch!E58*'Master Plan'!$J$9/(HeatVaporization!$R$7*NumberCrunch!B58+HeatVaporization!$S$7)</f>
        <v>122.614783318142</v>
      </c>
      <c r="P58" s="3">
        <f>L58*E58/'Master Plan'!$J$11*4/'Master Plan'!$J$7/(HeatVaporization!$R$6*(NumberCrunch!C58+NumberCrunch!D58)/2+HeatVaporization!$S$6)</f>
        <v>52974.418063773403</v>
      </c>
      <c r="Q58">
        <v>2</v>
      </c>
      <c r="R58">
        <f t="shared" si="2"/>
        <v>5282.4581234600437</v>
      </c>
      <c r="T58" s="3">
        <f>(D58-C58)*NumberCrunch!F58*(SLOPE(HeatVaporization!$H$2:$H$31,HeatVaporization!$A$2:$A$31)*(NumberCrunch!C58+NumberCrunch!D58)/2+INTERCEPT(HeatVaporization!$H$2:$H$31,HeatVaporization!$A$2:$A$31))</f>
        <v>148381.662963979</v>
      </c>
      <c r="U58" s="3">
        <f>T58/G58/'Master Plan'!$J$3</f>
        <v>5798.2825082486006</v>
      </c>
      <c r="V58" s="3">
        <f>'Master Plan'!$J$5/(HeatVaporization!$R$2*(NumberCrunch!C58+NumberCrunch!D58)/2+HeatVaporization!$S$2)</f>
        <v>3.9565178299788052E-5</v>
      </c>
    </row>
    <row r="59" spans="1:22" x14ac:dyDescent="0.25">
      <c r="A59">
        <f>CONVERT(data!E59,"psi","Pa")+data!J59*1000</f>
        <v>235114.26754044753</v>
      </c>
      <c r="B59">
        <f>SLOPE(HeatVaporization!$A$2:$A$31,HeatVaporization!$B$2:$B$31)*NumberCrunch!$A59+INTERCEPT(HeatVaporization!$A$2:$A$31,HeatVaporization!$B$2:$B$31)</f>
        <v>381.67104148882459</v>
      </c>
      <c r="C59">
        <f>CONVERT(data!F59,"C","K")</f>
        <v>332.98867099999995</v>
      </c>
      <c r="D59">
        <f>CONVERT(data!G59,"C","K")</f>
        <v>347.86171999999999</v>
      </c>
      <c r="E59">
        <f>CONVERT(data!C59,"gal","m^3")/60</f>
        <v>2.4199818298718217E-3</v>
      </c>
      <c r="F59">
        <f>(SLOPE(HeatVaporization!$D$2:$D$31,HeatVaporization!$A$2:$A$31)*(NumberCrunch!C59+NumberCrunch!D59)/2+INTERCEPT(HeatVaporization!$D$2:$D$31,HeatVaporization!$A$2:$A$31))*E59</f>
        <v>2.3559430965538946</v>
      </c>
      <c r="G59">
        <f t="shared" si="0"/>
        <v>40.794975332001727</v>
      </c>
      <c r="H59">
        <f>T59/(B59*HeatVaporization!$R$3+HeatVaporization!$S$3)</f>
        <v>66.118097360632262</v>
      </c>
      <c r="I59">
        <f>HeatVaporization!$R$3*NumberCrunch!B59+HeatVaporization!$S$3</f>
        <v>2230.7561156079296</v>
      </c>
      <c r="J59">
        <f>B59*HeatVaporization!$R$5+HeatVaporization!$S$5</f>
        <v>1.0567821855203743</v>
      </c>
      <c r="K59">
        <f>B59*HeatVaporization!$R$4+HeatVaporization!$S$4</f>
        <v>950.3841260536808</v>
      </c>
      <c r="L59">
        <f>(C59+D59)/2*HeatVaporization!$R$4+HeatVaporization!$S$4</f>
        <v>973.53751481625</v>
      </c>
      <c r="M59">
        <f>B59*HeatVaporization!$R$6+HeatVaporization!$S$6</f>
        <v>2.5009471850464355E-4</v>
      </c>
      <c r="N59">
        <f>B59*HeatVaporization!$R$10+HeatVaporization!$S$10</f>
        <v>0.67826973211648989</v>
      </c>
      <c r="O59">
        <f>(HeatVaporization!$R$5*NumberCrunch!B59+HeatVaporization!$S$5)*NumberCrunch!E59*'Master Plan'!$J$9/(HeatVaporization!$R$7*NumberCrunch!B59+HeatVaporization!$S$7)</f>
        <v>126.45469357461371</v>
      </c>
      <c r="P59" s="3">
        <f>L59*E59/'Master Plan'!$J$11*4/'Master Plan'!$J$7/(HeatVaporization!$R$6*(NumberCrunch!C59+NumberCrunch!D59)/2+HeatVaporization!$S$6)</f>
        <v>52952.099286397301</v>
      </c>
      <c r="Q59">
        <v>2</v>
      </c>
      <c r="R59">
        <f t="shared" si="2"/>
        <v>5264.5844328347148</v>
      </c>
      <c r="T59" s="3">
        <f>(D59-C59)*NumberCrunch!F59*(SLOPE(HeatVaporization!$H$2:$H$31,HeatVaporization!$A$2:$A$31)*(NumberCrunch!C59+NumberCrunch!D59)/2+INTERCEPT(HeatVaporization!$H$2:$H$31,HeatVaporization!$A$2:$A$31))</f>
        <v>147493.35003959094</v>
      </c>
      <c r="U59" s="3">
        <f>T59/G59/'Master Plan'!$J$3</f>
        <v>5331.0527474770643</v>
      </c>
      <c r="V59" s="3">
        <f>'Master Plan'!$J$5/(HeatVaporization!$R$2*(NumberCrunch!C59+NumberCrunch!D59)/2+HeatVaporization!$S$2)</f>
        <v>3.9567788044080507E-5</v>
      </c>
    </row>
    <row r="60" spans="1:22" x14ac:dyDescent="0.25">
      <c r="A60">
        <f>CONVERT(data!E60,"psi","Pa")+data!J60*1000</f>
        <v>230604.09736391244</v>
      </c>
      <c r="B60">
        <f>SLOPE(HeatVaporization!$A$2:$A$31,HeatVaporization!$B$2:$B$31)*NumberCrunch!$A60+INTERCEPT(HeatVaporization!$A$2:$A$31,HeatVaporization!$B$2:$B$31)</f>
        <v>380.45664897238436</v>
      </c>
      <c r="C60">
        <f>CONVERT(data!F60,"C","K")</f>
        <v>332.46533099999999</v>
      </c>
      <c r="D60">
        <f>CONVERT(data!G60,"C","K")</f>
        <v>347.76735399999995</v>
      </c>
      <c r="E60">
        <f>CONVERT(data!C60,"gal","m^3")/60</f>
        <v>2.3810034447319735E-3</v>
      </c>
      <c r="F60">
        <f>(SLOPE(HeatVaporization!$D$2:$D$31,HeatVaporization!$A$2:$A$31)*(NumberCrunch!C60+NumberCrunch!D60)/2+INTERCEPT(HeatVaporization!$D$2:$D$31,HeatVaporization!$A$2:$A$31))*E60</f>
        <v>2.3184089825386902</v>
      </c>
      <c r="G60">
        <f t="shared" si="0"/>
        <v>39.851875780725152</v>
      </c>
      <c r="H60">
        <f>T60/(B60*HeatVaporization!$R$3+HeatVaporization!$S$3)</f>
        <v>66.845232868486164</v>
      </c>
      <c r="I60">
        <f>HeatVaporization!$R$3*NumberCrunch!B60+HeatVaporization!$S$3</f>
        <v>2233.8559408931096</v>
      </c>
      <c r="J60">
        <f>B60*HeatVaporization!$R$5+HeatVaporization!$S$5</f>
        <v>1.039776705350417</v>
      </c>
      <c r="K60">
        <f>B60*HeatVaporization!$R$4+HeatVaporization!$S$4</f>
        <v>951.06582626783359</v>
      </c>
      <c r="L60">
        <f>(C60+D60)/2*HeatVaporization!$R$4+HeatVaporization!$S$4</f>
        <v>973.71088969578147</v>
      </c>
      <c r="M60">
        <f>B60*HeatVaporization!$R$6+HeatVaporization!$S$6</f>
        <v>2.6061523583604347E-4</v>
      </c>
      <c r="N60">
        <f>B60*HeatVaporization!$R$10+HeatVaporization!$S$10</f>
        <v>0.67765870309604281</v>
      </c>
      <c r="O60">
        <f>(HeatVaporization!$R$5*NumberCrunch!B60+HeatVaporization!$S$5)*NumberCrunch!E60*'Master Plan'!$J$9/(HeatVaporization!$R$7*NumberCrunch!B60+HeatVaporization!$S$7)</f>
        <v>122.8944028928761</v>
      </c>
      <c r="P60" s="3">
        <f>L60*E60/'Master Plan'!$J$11*4/'Master Plan'!$J$7/(HeatVaporization!$R$6*(NumberCrunch!C60+NumberCrunch!D60)/2+HeatVaporization!$S$6)</f>
        <v>51879.953592198945</v>
      </c>
      <c r="Q60">
        <v>2</v>
      </c>
      <c r="R60">
        <f t="shared" si="2"/>
        <v>5271.9000205077391</v>
      </c>
      <c r="T60" s="3">
        <f>(D60-C60)*NumberCrunch!F60*(SLOPE(HeatVaporization!$H$2:$H$31,HeatVaporization!$A$2:$A$31)*(NumberCrunch!C60+NumberCrunch!D60)/2+INTERCEPT(HeatVaporization!$H$2:$H$31,HeatVaporization!$A$2:$A$31))</f>
        <v>149322.62056365117</v>
      </c>
      <c r="U60" s="3">
        <f>T60/G60/'Master Plan'!$J$3</f>
        <v>5524.8952663017835</v>
      </c>
      <c r="V60" s="3">
        <f>'Master Plan'!$J$5/(HeatVaporization!$R$2*(NumberCrunch!C60+NumberCrunch!D60)/2+HeatVaporization!$S$2)</f>
        <v>3.9583364440765296E-5</v>
      </c>
    </row>
    <row r="61" spans="1:22" x14ac:dyDescent="0.25">
      <c r="A61">
        <f>CONVERT(data!E61,"psi","Pa")+data!J61*1000</f>
        <v>222928.5253490491</v>
      </c>
      <c r="B61">
        <f>SLOPE(HeatVaporization!$A$2:$A$31,HeatVaporization!$B$2:$B$31)*NumberCrunch!$A61+INTERCEPT(HeatVaporization!$A$2:$A$31,HeatVaporization!$B$2:$B$31)</f>
        <v>378.38995151987064</v>
      </c>
      <c r="C61">
        <f>CONVERT(data!F61,"C","K")</f>
        <v>332.86923199999995</v>
      </c>
      <c r="D61">
        <f>CONVERT(data!G61,"C","K")</f>
        <v>347.36976099999998</v>
      </c>
      <c r="E61">
        <f>CONVERT(data!C61,"gal","m^3")/60</f>
        <v>2.3726249404696603E-3</v>
      </c>
      <c r="F61">
        <f>(SLOPE(HeatVaporization!$D$2:$D$31,HeatVaporization!$A$2:$A$31)*(NumberCrunch!C61+NumberCrunch!D61)/2+INTERCEPT(HeatVaporization!$D$2:$D$31,HeatVaporization!$A$2:$A$31))*E61</f>
        <v>2.3102465409656308</v>
      </c>
      <c r="G61">
        <f t="shared" si="0"/>
        <v>37.808139093963028</v>
      </c>
      <c r="H61">
        <f>T61/(B61*HeatVaporization!$R$3+HeatVaporization!$S$3)</f>
        <v>62.972295188582336</v>
      </c>
      <c r="I61">
        <f>HeatVaporization!$R$3*NumberCrunch!B61+HeatVaporization!$S$3</f>
        <v>2239.131336560813</v>
      </c>
      <c r="J61">
        <f>B61*HeatVaporization!$R$5+HeatVaporization!$S$5</f>
        <v>1.0108361592994211</v>
      </c>
      <c r="K61">
        <f>B61*HeatVaporization!$R$4+HeatVaporization!$S$4</f>
        <v>952.22596854217625</v>
      </c>
      <c r="L61">
        <f>(C61+D61)/2*HeatVaporization!$R$4+HeatVaporization!$S$4</f>
        <v>973.7091191953491</v>
      </c>
      <c r="M61">
        <f>B61*HeatVaporization!$R$6+HeatVaporization!$S$6</f>
        <v>2.7851943573317835E-4</v>
      </c>
      <c r="N61">
        <f>B61*HeatVaporization!$R$10+HeatVaporization!$S$10</f>
        <v>0.676618831635313</v>
      </c>
      <c r="O61">
        <f>(HeatVaporization!$R$5*NumberCrunch!B61+HeatVaporization!$S$5)*NumberCrunch!E61*'Master Plan'!$J$9/(HeatVaporization!$R$7*NumberCrunch!B61+HeatVaporization!$S$7)</f>
        <v>119.85085406776824</v>
      </c>
      <c r="P61" s="3">
        <f>L61*E61/'Master Plan'!$J$11*4/'Master Plan'!$J$7/(HeatVaporization!$R$6*(NumberCrunch!C61+NumberCrunch!D61)/2+HeatVaporization!$S$6)</f>
        <v>51699.614846374876</v>
      </c>
      <c r="Q61">
        <v>2</v>
      </c>
      <c r="R61">
        <f t="shared" si="2"/>
        <v>5284.3499542835198</v>
      </c>
      <c r="T61" s="3">
        <f>(D61-C61)*NumberCrunch!F61*(SLOPE(HeatVaporization!$H$2:$H$31,HeatVaporization!$A$2:$A$31)*(NumberCrunch!C61+NumberCrunch!D61)/2+INTERCEPT(HeatVaporization!$H$2:$H$31,HeatVaporization!$A$2:$A$31))</f>
        <v>141003.23949191242</v>
      </c>
      <c r="U61" s="3">
        <f>T61/G61/'Master Plan'!$J$3</f>
        <v>5499.0922217517973</v>
      </c>
      <c r="V61" s="3">
        <f>'Master Plan'!$J$5/(HeatVaporization!$R$2*(NumberCrunch!C61+NumberCrunch!D61)/2+HeatVaporization!$S$2)</f>
        <v>3.9583205312968399E-5</v>
      </c>
    </row>
    <row r="62" spans="1:22" x14ac:dyDescent="0.25">
      <c r="A62">
        <f>CONVERT(data!E62,"psi","Pa")+data!J62*1000</f>
        <v>226961.2125010739</v>
      </c>
      <c r="B62">
        <f>SLOPE(HeatVaporization!$A$2:$A$31,HeatVaporization!$B$2:$B$31)*NumberCrunch!$A62+INTERCEPT(HeatVaporization!$A$2:$A$31,HeatVaporization!$B$2:$B$31)</f>
        <v>379.47577864099406</v>
      </c>
      <c r="C62">
        <f>CONVERT(data!F62,"C","K")</f>
        <v>332.063042</v>
      </c>
      <c r="D62">
        <f>CONVERT(data!G62,"C","K")</f>
        <v>347.43693699999994</v>
      </c>
      <c r="E62">
        <f>CONVERT(data!C62,"gal","m^3")/60</f>
        <v>2.3613434670003946E-3</v>
      </c>
      <c r="F62">
        <f>(SLOPE(HeatVaporization!$D$2:$D$31,HeatVaporization!$A$2:$A$31)*(NumberCrunch!C62+NumberCrunch!D62)/2+INTERCEPT(HeatVaporization!$D$2:$D$31,HeatVaporization!$A$2:$A$31))*E62</f>
        <v>2.2997514644373402</v>
      </c>
      <c r="G62">
        <f t="shared" si="0"/>
        <v>39.224930581833867</v>
      </c>
      <c r="H62">
        <f>T62/(B62*HeatVaporization!$R$3+HeatVaporization!$S$3)</f>
        <v>66.540342373722709</v>
      </c>
      <c r="I62">
        <f>HeatVaporization!$R$3*NumberCrunch!B62+HeatVaporization!$S$3</f>
        <v>2236.3596838045364</v>
      </c>
      <c r="J62">
        <f>B62*HeatVaporization!$R$5+HeatVaporization!$S$5</f>
        <v>1.0260413020570471</v>
      </c>
      <c r="K62">
        <f>B62*HeatVaporization!$R$4+HeatVaporization!$S$4</f>
        <v>951.61643861591108</v>
      </c>
      <c r="L62">
        <f>(C62+D62)/2*HeatVaporization!$R$4+HeatVaporization!$S$4</f>
        <v>973.91654224648028</v>
      </c>
      <c r="M62">
        <f>B62*HeatVaporization!$R$6+HeatVaporization!$S$6</f>
        <v>2.6911270529632672E-4</v>
      </c>
      <c r="N62">
        <f>B62*HeatVaporization!$R$10+HeatVaporization!$S$10</f>
        <v>0.67716517219095129</v>
      </c>
      <c r="O62">
        <f>(HeatVaporization!$R$5*NumberCrunch!B62+HeatVaporization!$S$5)*NumberCrunch!E62*'Master Plan'!$J$9/(HeatVaporization!$R$7*NumberCrunch!B62+HeatVaporization!$S$7)</f>
        <v>120.65063362258417</v>
      </c>
      <c r="P62" s="3">
        <f>L62*E62/'Master Plan'!$J$11*4/'Master Plan'!$J$7/(HeatVaporization!$R$6*(NumberCrunch!C62+NumberCrunch!D62)/2+HeatVaporization!$S$6)</f>
        <v>51196.116940642125</v>
      </c>
      <c r="Q62">
        <v>2</v>
      </c>
      <c r="R62">
        <f t="shared" si="2"/>
        <v>5277.8088537787071</v>
      </c>
      <c r="T62" s="3">
        <f>(D62-C62)*NumberCrunch!F62*(SLOPE(HeatVaporization!$H$2:$H$31,HeatVaporization!$A$2:$A$31)*(NumberCrunch!C62+NumberCrunch!D62)/2+INTERCEPT(HeatVaporization!$H$2:$H$31,HeatVaporization!$A$2:$A$31))</f>
        <v>148808.13903114412</v>
      </c>
      <c r="U62" s="3">
        <f>T62/G62/'Master Plan'!$J$3</f>
        <v>5593.8615906213618</v>
      </c>
      <c r="V62" s="3">
        <f>'Master Plan'!$J$5/(HeatVaporization!$R$2*(NumberCrunch!C62+NumberCrunch!D62)/2+HeatVaporization!$S$2)</f>
        <v>3.9601856645868088E-5</v>
      </c>
    </row>
    <row r="63" spans="1:22" x14ac:dyDescent="0.25">
      <c r="A63">
        <f>CONVERT(data!E63,"psi","Pa")+data!J63*1000</f>
        <v>217478.85809133181</v>
      </c>
      <c r="B63">
        <f>SLOPE(HeatVaporization!$A$2:$A$31,HeatVaporization!$B$2:$B$31)*NumberCrunch!$A63+INTERCEPT(HeatVaporization!$A$2:$A$31,HeatVaporization!$B$2:$B$31)</f>
        <v>376.92259333252491</v>
      </c>
      <c r="C63">
        <f>CONVERT(data!F63,"C","K")</f>
        <v>333.05160699999999</v>
      </c>
      <c r="D63">
        <f>CONVERT(data!G63,"C","K")</f>
        <v>347.74174299999999</v>
      </c>
      <c r="E63">
        <f>CONVERT(data!C63,"gal","m^3")/60</f>
        <v>2.3395667500893998E-3</v>
      </c>
      <c r="F63">
        <f>(SLOPE(HeatVaporization!$D$2:$D$31,HeatVaporization!$A$2:$A$31)*(NumberCrunch!C63+NumberCrunch!D63)/2+INTERCEPT(HeatVaporization!$D$2:$D$31,HeatVaporization!$A$2:$A$31))*E63</f>
        <v>2.2776934561054758</v>
      </c>
      <c r="G63">
        <f t="shared" si="0"/>
        <v>36.028148985430661</v>
      </c>
      <c r="H63">
        <f>T63/(B63*HeatVaporization!$R$3+HeatVaporization!$S$3)</f>
        <v>62.794464162841507</v>
      </c>
      <c r="I63">
        <f>HeatVaporization!$R$3*NumberCrunch!B63+HeatVaporization!$S$3</f>
        <v>2242.876875132546</v>
      </c>
      <c r="J63">
        <f>B63*HeatVaporization!$R$5+HeatVaporization!$S$5</f>
        <v>0.99028832964852853</v>
      </c>
      <c r="K63">
        <f>B63*HeatVaporization!$R$4+HeatVaporization!$S$4</f>
        <v>953.04967123880078</v>
      </c>
      <c r="L63">
        <f>(C63+D63)/2*HeatVaporization!$R$4+HeatVaporization!$S$4</f>
        <v>973.55352482182445</v>
      </c>
      <c r="M63">
        <f>B63*HeatVaporization!$R$6+HeatVaporization!$S$6</f>
        <v>2.9123144361560029E-4</v>
      </c>
      <c r="N63">
        <f>B63*HeatVaporization!$R$10+HeatVaporization!$S$10</f>
        <v>0.67588052139070842</v>
      </c>
      <c r="O63">
        <f>(HeatVaporization!$R$5*NumberCrunch!B63+HeatVaporization!$S$5)*NumberCrunch!E63*'Master Plan'!$J$9/(HeatVaporization!$R$7*NumberCrunch!B63+HeatVaporization!$S$7)</f>
        <v>116.33186163426583</v>
      </c>
      <c r="P63" s="3">
        <f>L63*E63/'Master Plan'!$J$11*4/'Master Plan'!$J$7/(HeatVaporization!$R$6*(NumberCrunch!C63+NumberCrunch!D63)/2+HeatVaporization!$S$6)</f>
        <v>51172.54747426886</v>
      </c>
      <c r="Q63">
        <v>2</v>
      </c>
      <c r="R63">
        <f t="shared" si="2"/>
        <v>5293.1894253128094</v>
      </c>
      <c r="T63" s="3">
        <f>(D63-C63)*NumberCrunch!F63*(SLOPE(HeatVaporization!$H$2:$H$31,HeatVaporization!$A$2:$A$31)*(NumberCrunch!C63+NumberCrunch!D63)/2+INTERCEPT(HeatVaporization!$H$2:$H$31,HeatVaporization!$A$2:$A$31))</f>
        <v>140840.25155717661</v>
      </c>
      <c r="U63" s="3">
        <f>T63/G63/'Master Plan'!$J$3</f>
        <v>5764.1072994286396</v>
      </c>
      <c r="V63" s="3">
        <f>'Master Plan'!$J$5/(HeatVaporization!$R$2*(NumberCrunch!C63+NumberCrunch!D63)/2+HeatVaporization!$S$2)</f>
        <v>3.9569225905924074E-5</v>
      </c>
    </row>
    <row r="64" spans="1:22" x14ac:dyDescent="0.25">
      <c r="A64">
        <f>CONVERT(data!E64,"psi","Pa")+data!J64*1000</f>
        <v>229436.60901243467</v>
      </c>
      <c r="B64">
        <f>SLOPE(HeatVaporization!$A$2:$A$31,HeatVaporization!$B$2:$B$31)*NumberCrunch!$A64+INTERCEPT(HeatVaporization!$A$2:$A$31,HeatVaporization!$B$2:$B$31)</f>
        <v>380.14229517605929</v>
      </c>
      <c r="C64">
        <f>CONVERT(data!F64,"C","K")</f>
        <v>332.720258</v>
      </c>
      <c r="D64">
        <f>CONVERT(data!G64,"C","K")</f>
        <v>347.409582</v>
      </c>
      <c r="E64">
        <f>CONVERT(data!C64,"gal","m^3")/60</f>
        <v>2.3713038948472414E-3</v>
      </c>
      <c r="F64">
        <f>(SLOPE(HeatVaporization!$D$2:$D$31,HeatVaporization!$A$2:$A$31)*(NumberCrunch!C64+NumberCrunch!D64)/2+INTERCEPT(HeatVaporization!$D$2:$D$31,HeatVaporization!$A$2:$A$31))*E64</f>
        <v>2.3090328753952285</v>
      </c>
      <c r="G64">
        <f t="shared" si="0"/>
        <v>39.624618716555766</v>
      </c>
      <c r="H64">
        <f>T64/(B64*HeatVaporization!$R$3+HeatVaporization!$S$3)</f>
        <v>63.885751530230735</v>
      </c>
      <c r="I64">
        <f>HeatVaporization!$R$3*NumberCrunch!B64+HeatVaporization!$S$3</f>
        <v>2234.6583518377993</v>
      </c>
      <c r="J64">
        <f>B64*HeatVaporization!$R$5+HeatVaporization!$S$5</f>
        <v>1.0353747206729862</v>
      </c>
      <c r="K64">
        <f>B64*HeatVaporization!$R$4+HeatVaporization!$S$4</f>
        <v>951.24228902379878</v>
      </c>
      <c r="L64">
        <f>(C64+D64)/2*HeatVaporization!$R$4+HeatVaporization!$S$4</f>
        <v>973.73975575744407</v>
      </c>
      <c r="M64">
        <f>B64*HeatVaporization!$R$6+HeatVaporization!$S$6</f>
        <v>2.6333854359499075E-4</v>
      </c>
      <c r="N64">
        <f>B64*HeatVaporization!$R$10+HeatVaporization!$S$10</f>
        <v>0.6775005340612027</v>
      </c>
      <c r="O64">
        <f>(HeatVaporization!$R$5*NumberCrunch!B64+HeatVaporization!$S$5)*NumberCrunch!E64*'Master Plan'!$J$9/(HeatVaporization!$R$7*NumberCrunch!B64+HeatVaporization!$S$7)</f>
        <v>121.99906857446571</v>
      </c>
      <c r="P64" s="3">
        <f>L64*E64/'Master Plan'!$J$11*4/'Master Plan'!$J$7/(HeatVaporization!$R$6*(NumberCrunch!C64+NumberCrunch!D64)/2+HeatVaporization!$S$6)</f>
        <v>51632.439194509134</v>
      </c>
      <c r="Q64">
        <v>2</v>
      </c>
      <c r="R64">
        <f t="shared" si="2"/>
        <v>5273.7937103372069</v>
      </c>
      <c r="T64" s="3">
        <f>(D64-C64)*NumberCrunch!F64*(SLOPE(HeatVaporization!$H$2:$H$31,HeatVaporization!$A$2:$A$31)*(NumberCrunch!C64+NumberCrunch!D64)/2+INTERCEPT(HeatVaporization!$H$2:$H$31,HeatVaporization!$A$2:$A$31))</f>
        <v>142762.82822046458</v>
      </c>
      <c r="U64" s="3">
        <f>T64/G64/'Master Plan'!$J$3</f>
        <v>5312.4794274837222</v>
      </c>
      <c r="V64" s="3">
        <f>'Master Plan'!$J$5/(HeatVaporization!$R$2*(NumberCrunch!C64+NumberCrunch!D64)/2+HeatVaporization!$S$2)</f>
        <v>3.9585959024909482E-5</v>
      </c>
    </row>
    <row r="65" spans="1:22" x14ac:dyDescent="0.25">
      <c r="A65">
        <f>CONVERT(data!E65,"psi","Pa")+data!J65*1000</f>
        <v>226039.62200905356</v>
      </c>
      <c r="B65">
        <f>SLOPE(HeatVaporization!$A$2:$A$31,HeatVaporization!$B$2:$B$31)*NumberCrunch!$A65+INTERCEPT(HeatVaporization!$A$2:$A$31,HeatVaporization!$B$2:$B$31)</f>
        <v>379.22763443513799</v>
      </c>
      <c r="C65">
        <f>CONVERT(data!F65,"C","K")</f>
        <v>332.86277799999999</v>
      </c>
      <c r="D65">
        <f>CONVERT(data!G65,"C","K")</f>
        <v>347.48492799999997</v>
      </c>
      <c r="E65">
        <f>CONVERT(data!C65,"gal","m^3")/60</f>
        <v>2.4296758278192707E-3</v>
      </c>
      <c r="F65">
        <f>(SLOPE(HeatVaporization!$D$2:$D$31,HeatVaporization!$A$2:$A$31)*(NumberCrunch!C65+NumberCrunch!D65)/2+INTERCEPT(HeatVaporization!$D$2:$D$31,HeatVaporization!$A$2:$A$31))*E65</f>
        <v>2.3657233733798675</v>
      </c>
      <c r="G65">
        <f t="shared" si="0"/>
        <v>38.59321367032544</v>
      </c>
      <c r="H65">
        <f>T65/(B65*HeatVaporization!$R$3+HeatVaporization!$S$3)</f>
        <v>65.088033835493121</v>
      </c>
      <c r="I65">
        <f>HeatVaporization!$R$3*NumberCrunch!B65+HeatVaporization!$S$3</f>
        <v>2236.9930899506307</v>
      </c>
      <c r="J65">
        <f>B65*HeatVaporization!$R$5+HeatVaporization!$S$5</f>
        <v>1.0225664689080869</v>
      </c>
      <c r="K65">
        <f>B65*HeatVaporization!$R$4+HeatVaporization!$S$4</f>
        <v>951.75573456510608</v>
      </c>
      <c r="L65">
        <f>(C65+D65)/2*HeatVaporization!$R$4+HeatVaporization!$S$4</f>
        <v>973.67860613043058</v>
      </c>
      <c r="M65">
        <f>B65*HeatVaporization!$R$6+HeatVaporization!$S$6</f>
        <v>2.7126242656276556E-4</v>
      </c>
      <c r="N65">
        <f>B65*HeatVaporization!$R$10+HeatVaporization!$S$10</f>
        <v>0.67704031691641586</v>
      </c>
      <c r="O65">
        <f>(HeatVaporization!$R$5*NumberCrunch!B65+HeatVaporization!$S$5)*NumberCrunch!E65*'Master Plan'!$J$9/(HeatVaporization!$R$7*NumberCrunch!B65+HeatVaporization!$S$7)</f>
        <v>123.82081906875167</v>
      </c>
      <c r="P65" s="3">
        <f>L65*E65/'Master Plan'!$J$11*4/'Master Plan'!$J$7/(HeatVaporization!$R$6*(NumberCrunch!C65+NumberCrunch!D65)/2+HeatVaporization!$S$6)</f>
        <v>52981.993601743794</v>
      </c>
      <c r="Q65">
        <v>2</v>
      </c>
      <c r="R65">
        <f t="shared" si="2"/>
        <v>5279.303692283489</v>
      </c>
      <c r="T65" s="3">
        <f>(D65-C65)*NumberCrunch!F65*(SLOPE(HeatVaporization!$H$2:$H$31,HeatVaporization!$A$2:$A$31)*(NumberCrunch!C65+NumberCrunch!D65)/2+INTERCEPT(HeatVaporization!$H$2:$H$31,HeatVaporization!$A$2:$A$31))</f>
        <v>145601.48192847095</v>
      </c>
      <c r="U65" s="3">
        <f>T65/G65/'Master Plan'!$J$3</f>
        <v>5562.9104114893125</v>
      </c>
      <c r="V65" s="3">
        <f>'Master Plan'!$J$5/(HeatVaporization!$R$2*(NumberCrunch!C65+NumberCrunch!D65)/2+HeatVaporization!$S$2)</f>
        <v>3.9580463082119841E-5</v>
      </c>
    </row>
    <row r="66" spans="1:22" x14ac:dyDescent="0.25">
      <c r="A66">
        <f>CONVERT(data!E66,"psi","Pa")+data!J66*1000</f>
        <v>225538.30039538135</v>
      </c>
      <c r="B66">
        <f>SLOPE(HeatVaporization!$A$2:$A$31,HeatVaporization!$B$2:$B$31)*NumberCrunch!$A66+INTERCEPT(HeatVaporization!$A$2:$A$31,HeatVaporization!$B$2:$B$31)</f>
        <v>379.09265034537111</v>
      </c>
      <c r="C66">
        <f>CONVERT(data!F66,"C","K")</f>
        <v>333.41983599999998</v>
      </c>
      <c r="D66">
        <f>CONVERT(data!G66,"C","K")</f>
        <v>348.19498999999996</v>
      </c>
      <c r="E66">
        <f>CONVERT(data!C66,"gal","m^3")/60</f>
        <v>2.442939342898639E-3</v>
      </c>
      <c r="F66">
        <f>(SLOPE(HeatVaporization!$D$2:$D$31,HeatVaporization!$A$2:$A$31)*(NumberCrunch!C66+NumberCrunch!D66)/2+INTERCEPT(HeatVaporization!$D$2:$D$31,HeatVaporization!$A$2:$A$31))*E66</f>
        <v>2.3777689443073067</v>
      </c>
      <c r="G66">
        <f t="shared" si="0"/>
        <v>37.805252346644423</v>
      </c>
      <c r="H66">
        <f>T66/(B66*HeatVaporization!$R$3+HeatVaporization!$S$3)</f>
        <v>66.100337114474826</v>
      </c>
      <c r="I66">
        <f>HeatVaporization!$R$3*NumberCrunch!B66+HeatVaporization!$S$3</f>
        <v>2237.3376466642894</v>
      </c>
      <c r="J66">
        <f>B66*HeatVaporization!$R$5+HeatVaporization!$S$5</f>
        <v>1.0206762487109806</v>
      </c>
      <c r="K66">
        <f>B66*HeatVaporization!$R$4+HeatVaporization!$S$4</f>
        <v>951.83150799227701</v>
      </c>
      <c r="L66">
        <f>(C66+D66)/2*HeatVaporization!$R$4+HeatVaporization!$S$4</f>
        <v>973.32295671573843</v>
      </c>
      <c r="M66">
        <f>B66*HeatVaporization!$R$6+HeatVaporization!$S$6</f>
        <v>2.7243181984922807E-4</v>
      </c>
      <c r="N66">
        <f>B66*HeatVaporization!$R$10+HeatVaporization!$S$10</f>
        <v>0.67697239884624527</v>
      </c>
      <c r="O66">
        <f>(HeatVaporization!$R$5*NumberCrunch!B66+HeatVaporization!$S$5)*NumberCrunch!E66*'Master Plan'!$J$9/(HeatVaporization!$R$7*NumberCrunch!B66+HeatVaporization!$S$7)</f>
        <v>124.32086062026607</v>
      </c>
      <c r="P66" s="3">
        <f>L66*E66/'Master Plan'!$J$11*4/'Master Plan'!$J$7/(HeatVaporization!$R$6*(NumberCrunch!C66+NumberCrunch!D66)/2+HeatVaporization!$S$6)</f>
        <v>53735.586915972504</v>
      </c>
      <c r="Q66">
        <v>2</v>
      </c>
      <c r="R66">
        <f t="shared" si="2"/>
        <v>5280.1168461277239</v>
      </c>
      <c r="T66" s="3">
        <f>(D66-C66)*NumberCrunch!F66*(SLOPE(HeatVaporization!$H$2:$H$31,HeatVaporization!$A$2:$A$31)*(NumberCrunch!C66+NumberCrunch!D66)/2+INTERCEPT(HeatVaporization!$H$2:$H$31,HeatVaporization!$A$2:$A$31))</f>
        <v>147888.7726834153</v>
      </c>
      <c r="U66" s="3">
        <f>T66/G66/'Master Plan'!$J$3</f>
        <v>5768.0667566611901</v>
      </c>
      <c r="V66" s="3">
        <f>'Master Plan'!$J$5/(HeatVaporization!$R$2*(NumberCrunch!C66+NumberCrunch!D66)/2+HeatVaporization!$S$2)</f>
        <v>3.9548528616823676E-5</v>
      </c>
    </row>
    <row r="67" spans="1:22" x14ac:dyDescent="0.25">
      <c r="A67">
        <f>CONVERT(data!E67,"psi","Pa")+data!J67*1000</f>
        <v>224122.01518444606</v>
      </c>
      <c r="B67">
        <f>SLOPE(HeatVaporization!$A$2:$A$31,HeatVaporization!$B$2:$B$31)*NumberCrunch!$A67+INTERCEPT(HeatVaporization!$A$2:$A$31,HeatVaporization!$B$2:$B$31)</f>
        <v>378.71130638406049</v>
      </c>
      <c r="C67">
        <f>CONVERT(data!F67,"C","K")</f>
        <v>333.19774999999998</v>
      </c>
      <c r="D67">
        <f>CONVERT(data!G67,"C","K")</f>
        <v>348.39597399999997</v>
      </c>
      <c r="E67">
        <f>CONVERT(data!C67,"gal","m^3")/60</f>
        <v>2.4111345023600603E-3</v>
      </c>
      <c r="F67">
        <f>(SLOPE(HeatVaporization!$D$2:$D$31,HeatVaporization!$A$2:$A$31)*(NumberCrunch!C67+NumberCrunch!D67)/2+INTERCEPT(HeatVaporization!$D$2:$D$31,HeatVaporization!$A$2:$A$31))*E67</f>
        <v>2.346826843573564</v>
      </c>
      <c r="G67">
        <f t="shared" ref="G67:G130" si="3">((B67-D67)-(B67-C67))/LN((B67-D67)/(B67-C67))</f>
        <v>37.401196981828413</v>
      </c>
      <c r="H67">
        <f>T67/(B67*HeatVaporization!$R$3+HeatVaporization!$S$3)</f>
        <v>67.078952430660195</v>
      </c>
      <c r="I67">
        <f>HeatVaporization!$R$3*NumberCrunch!B67+HeatVaporization!$S$3</f>
        <v>2238.3110548808409</v>
      </c>
      <c r="J67">
        <f>B67*HeatVaporization!$R$5+HeatVaporization!$S$5</f>
        <v>1.0153361819004489</v>
      </c>
      <c r="K67">
        <f>B67*HeatVaporization!$R$4+HeatVaporization!$S$4</f>
        <v>952.04557573114391</v>
      </c>
      <c r="L67">
        <f>(C67+D67)/2*HeatVaporization!$R$4+HeatVaporization!$S$4</f>
        <v>973.32887952805993</v>
      </c>
      <c r="M67">
        <f>B67*HeatVaporization!$R$6+HeatVaporization!$S$6</f>
        <v>2.7573547636874701E-4</v>
      </c>
      <c r="N67">
        <f>B67*HeatVaporization!$R$10+HeatVaporization!$S$10</f>
        <v>0.67678052330025951</v>
      </c>
      <c r="O67">
        <f>(HeatVaporization!$R$5*NumberCrunch!B67+HeatVaporization!$S$5)*NumberCrunch!E67*'Master Plan'!$J$9/(HeatVaporization!$R$7*NumberCrunch!B67+HeatVaporization!$S$7)</f>
        <v>122.21105307927627</v>
      </c>
      <c r="P67" s="3">
        <f>L67*E67/'Master Plan'!$J$11*4/'Master Plan'!$J$7/(HeatVaporization!$R$6*(NumberCrunch!C67+NumberCrunch!D67)/2+HeatVaporization!$S$6)</f>
        <v>53028.297785160496</v>
      </c>
      <c r="Q67">
        <v>2</v>
      </c>
      <c r="R67">
        <f t="shared" ref="R67:R98" si="4">I67*(1+0.68*2)</f>
        <v>5282.4140895187847</v>
      </c>
      <c r="T67" s="3">
        <f>(D67-C67)*NumberCrunch!F67*(SLOPE(HeatVaporization!$H$2:$H$31,HeatVaporization!$A$2:$A$31)*(NumberCrunch!C67+NumberCrunch!D67)/2+INTERCEPT(HeatVaporization!$H$2:$H$31,HeatVaporization!$A$2:$A$31))</f>
        <v>150143.56077537275</v>
      </c>
      <c r="U67" s="3">
        <f>T67/G67/'Master Plan'!$J$3</f>
        <v>5919.2737360314195</v>
      </c>
      <c r="V67" s="3">
        <f>'Master Plan'!$J$5/(HeatVaporization!$R$2*(NumberCrunch!C67+NumberCrunch!D67)/2+HeatVaporization!$S$2)</f>
        <v>3.9549060015926111E-5</v>
      </c>
    </row>
    <row r="68" spans="1:22" x14ac:dyDescent="0.25">
      <c r="A68">
        <f>CONVERT(data!E68,"psi","Pa")+data!J68*1000</f>
        <v>224895.24624673772</v>
      </c>
      <c r="B68">
        <f>SLOPE(HeatVaporization!$A$2:$A$31,HeatVaporization!$B$2:$B$31)*NumberCrunch!$A68+INTERCEPT(HeatVaporization!$A$2:$A$31,HeatVaporization!$B$2:$B$31)</f>
        <v>378.91950385306325</v>
      </c>
      <c r="C68">
        <f>CONVERT(data!F68,"C","K")</f>
        <v>332.58700699999997</v>
      </c>
      <c r="D68">
        <f>CONVERT(data!G68,"C","K")</f>
        <v>347.61905200000001</v>
      </c>
      <c r="E68">
        <f>CONVERT(data!C68,"gal","m^3")/60</f>
        <v>2.3997768790237398E-3</v>
      </c>
      <c r="F68">
        <f>(SLOPE(HeatVaporization!$D$2:$D$31,HeatVaporization!$A$2:$A$31)*(NumberCrunch!C68+NumberCrunch!D68)/2+INTERCEPT(HeatVaporization!$D$2:$D$31,HeatVaporization!$A$2:$A$31))*E68</f>
        <v>2.3367068141099034</v>
      </c>
      <c r="G68">
        <f t="shared" si="3"/>
        <v>38.326418204849446</v>
      </c>
      <c r="H68">
        <f>T68/(B68*HeatVaporization!$R$3+HeatVaporization!$S$3)</f>
        <v>66.067941915093016</v>
      </c>
      <c r="I68">
        <f>HeatVaporization!$R$3*NumberCrunch!B68+HeatVaporization!$S$3</f>
        <v>2237.7796156880031</v>
      </c>
      <c r="J68">
        <f>B68*HeatVaporization!$R$5+HeatVaporization!$S$5</f>
        <v>1.0182516296511812</v>
      </c>
      <c r="K68">
        <f>B68*HeatVaporization!$R$4+HeatVaporization!$S$4</f>
        <v>951.92870391475515</v>
      </c>
      <c r="L68">
        <f>(C68+D68)/2*HeatVaporization!$R$4+HeatVaporization!$S$4</f>
        <v>973.71836295902062</v>
      </c>
      <c r="M68">
        <f>B68*HeatVaporization!$R$6+HeatVaporization!$S$6</f>
        <v>2.7393182141259055E-4</v>
      </c>
      <c r="N68">
        <f>B68*HeatVaporization!$R$10+HeatVaporization!$S$10</f>
        <v>0.67688527912987984</v>
      </c>
      <c r="O68">
        <f>(HeatVaporization!$R$5*NumberCrunch!B68+HeatVaporization!$S$5)*NumberCrunch!E68*'Master Plan'!$J$9/(HeatVaporization!$R$7*NumberCrunch!B68+HeatVaporization!$S$7)</f>
        <v>121.90247414532782</v>
      </c>
      <c r="P68" s="3">
        <f>L68*E68/'Master Plan'!$J$11*4/'Master Plan'!$J$7/(HeatVaporization!$R$6*(NumberCrunch!C68+NumberCrunch!D68)/2+HeatVaporization!$S$6)</f>
        <v>52279.528349028638</v>
      </c>
      <c r="Q68">
        <v>2</v>
      </c>
      <c r="R68">
        <f t="shared" si="4"/>
        <v>5281.1598930236878</v>
      </c>
      <c r="T68" s="3">
        <f>(D68-C68)*NumberCrunch!F68*(SLOPE(HeatVaporization!$H$2:$H$31,HeatVaporization!$A$2:$A$31)*(NumberCrunch!C68+NumberCrunch!D68)/2+INTERCEPT(HeatVaporization!$H$2:$H$31,HeatVaporization!$A$2:$A$31))</f>
        <v>147845.49366805417</v>
      </c>
      <c r="U68" s="3">
        <f>T68/G68/'Master Plan'!$J$3</f>
        <v>5687.9670533351646</v>
      </c>
      <c r="V68" s="3">
        <f>'Master Plan'!$J$5/(HeatVaporization!$R$2*(NumberCrunch!C68+NumberCrunch!D68)/2+HeatVaporization!$S$2)</f>
        <v>3.9584036131578536E-5</v>
      </c>
    </row>
    <row r="69" spans="1:22" x14ac:dyDescent="0.25">
      <c r="A69">
        <f>CONVERT(data!E69,"psi","Pa")+data!J69*1000</f>
        <v>222779.65733015849</v>
      </c>
      <c r="B69">
        <f>SLOPE(HeatVaporization!$A$2:$A$31,HeatVaporization!$B$2:$B$31)*NumberCrunch!$A69+INTERCEPT(HeatVaporization!$A$2:$A$31,HeatVaporization!$B$2:$B$31)</f>
        <v>378.34986784209309</v>
      </c>
      <c r="C69">
        <f>CONVERT(data!F69,"C","K")</f>
        <v>332.812904</v>
      </c>
      <c r="D69">
        <f>CONVERT(data!G69,"C","K")</f>
        <v>347.44148299999995</v>
      </c>
      <c r="E69">
        <f>CONVERT(data!C69,"gal","m^3")/60</f>
        <v>2.4309792081866981E-3</v>
      </c>
      <c r="F69">
        <f>(SLOPE(HeatVaporization!$D$2:$D$31,HeatVaporization!$A$2:$A$31)*(NumberCrunch!C69+NumberCrunch!D69)/2+INTERCEPT(HeatVaporization!$D$2:$D$31,HeatVaporization!$A$2:$A$31))*E69</f>
        <v>2.3670561200121694</v>
      </c>
      <c r="G69">
        <f t="shared" si="3"/>
        <v>37.751474884182606</v>
      </c>
      <c r="H69">
        <f>T69/(B69*HeatVaporization!$R$3+HeatVaporization!$S$3)</f>
        <v>65.087669388170568</v>
      </c>
      <c r="I69">
        <f>HeatVaporization!$R$3*NumberCrunch!B69+HeatVaporization!$S$3</f>
        <v>2239.2336530657449</v>
      </c>
      <c r="J69">
        <f>B69*HeatVaporization!$R$5+HeatVaporization!$S$5</f>
        <v>1.010274856278893</v>
      </c>
      <c r="K69">
        <f>B69*HeatVaporization!$R$4+HeatVaporization!$S$4</f>
        <v>952.2484695468803</v>
      </c>
      <c r="L69">
        <f>(C69+D69)/2*HeatVaporization!$R$4+HeatVaporization!$S$4</f>
        <v>973.70479847821912</v>
      </c>
      <c r="M69">
        <f>B69*HeatVaporization!$R$6+HeatVaporization!$S$6</f>
        <v>2.7886668838918204E-4</v>
      </c>
      <c r="N69">
        <f>B69*HeatVaporization!$R$10+HeatVaporization!$S$10</f>
        <v>0.67659866328773444</v>
      </c>
      <c r="O69">
        <f>(HeatVaporization!$R$5*NumberCrunch!B69+HeatVaporization!$S$5)*NumberCrunch!E69*'Master Plan'!$J$9/(HeatVaporization!$R$7*NumberCrunch!B69+HeatVaporization!$S$7)</f>
        <v>122.74632127093349</v>
      </c>
      <c r="P69" s="3">
        <f>L69*E69/'Master Plan'!$J$11*4/'Master Plan'!$J$7/(HeatVaporization!$R$6*(NumberCrunch!C69+NumberCrunch!D69)/2+HeatVaporization!$S$6)</f>
        <v>52976.712583257657</v>
      </c>
      <c r="Q69">
        <v>2</v>
      </c>
      <c r="R69">
        <f t="shared" si="4"/>
        <v>5284.591421235159</v>
      </c>
      <c r="T69" s="3">
        <f>(D69-C69)*NumberCrunch!F69*(SLOPE(HeatVaporization!$H$2:$H$31,HeatVaporization!$A$2:$A$31)*(NumberCrunch!C69+NumberCrunch!D69)/2+INTERCEPT(HeatVaporization!$H$2:$H$31,HeatVaporization!$A$2:$A$31))</f>
        <v>145746.49969360864</v>
      </c>
      <c r="U69" s="3">
        <f>T69/G69/'Master Plan'!$J$3</f>
        <v>5692.6099097767374</v>
      </c>
      <c r="V69" s="3">
        <f>'Master Plan'!$J$5/(HeatVaporization!$R$2*(NumberCrunch!C69+NumberCrunch!D69)/2+HeatVaporization!$S$2)</f>
        <v>3.9582816983953486E-5</v>
      </c>
    </row>
    <row r="70" spans="1:22" x14ac:dyDescent="0.25">
      <c r="A70">
        <f>CONVERT(data!E70,"psi","Pa")+data!J70*1000</f>
        <v>232252.27673990052</v>
      </c>
      <c r="B70">
        <f>SLOPE(HeatVaporization!$A$2:$A$31,HeatVaporization!$B$2:$B$31)*NumberCrunch!$A70+INTERCEPT(HeatVaporization!$A$2:$A$31,HeatVaporization!$B$2:$B$31)</f>
        <v>380.90043193879313</v>
      </c>
      <c r="C70">
        <f>CONVERT(data!F70,"C","K")</f>
        <v>333.93910999999997</v>
      </c>
      <c r="D70">
        <f>CONVERT(data!G70,"C","K")</f>
        <v>348.15257799999995</v>
      </c>
      <c r="E70">
        <f>CONVERT(data!C70,"gal","m^3")/60</f>
        <v>2.452587852814484E-3</v>
      </c>
      <c r="F70">
        <f>(SLOPE(HeatVaporization!$D$2:$D$31,HeatVaporization!$A$2:$A$31)*(NumberCrunch!C70+NumberCrunch!D70)/2+INTERCEPT(HeatVaporization!$D$2:$D$31,HeatVaporization!$A$2:$A$31))*E70</f>
        <v>2.3868317977278344</v>
      </c>
      <c r="G70">
        <f t="shared" si="3"/>
        <v>39.428529117106358</v>
      </c>
      <c r="H70">
        <f>T70/(B70*HeatVaporization!$R$3+HeatVaporization!$S$3)</f>
        <v>63.964158586663082</v>
      </c>
      <c r="I70">
        <f>HeatVaporization!$R$3*NumberCrunch!B70+HeatVaporization!$S$3</f>
        <v>2232.7231525715556</v>
      </c>
      <c r="J70">
        <f>B70*HeatVaporization!$R$5+HeatVaporization!$S$5</f>
        <v>1.0459911231213299</v>
      </c>
      <c r="K70">
        <f>B70*HeatVaporization!$R$4+HeatVaporization!$S$4</f>
        <v>950.81670834332181</v>
      </c>
      <c r="L70">
        <f>(C70+D70)/2*HeatVaporization!$R$4+HeatVaporization!$S$4</f>
        <v>973.18911328244951</v>
      </c>
      <c r="M70">
        <f>B70*HeatVaporization!$R$6+HeatVaporization!$S$6</f>
        <v>2.5677065813461833E-4</v>
      </c>
      <c r="N70">
        <f>B70*HeatVaporization!$R$10+HeatVaporization!$S$10</f>
        <v>0.67788199520924741</v>
      </c>
      <c r="O70">
        <f>(HeatVaporization!$R$5*NumberCrunch!B70+HeatVaporization!$S$5)*NumberCrunch!E70*'Master Plan'!$J$9/(HeatVaporization!$R$7*NumberCrunch!B70+HeatVaporization!$S$7)</f>
        <v>127.16409993217815</v>
      </c>
      <c r="P70" s="3">
        <f>L70*E70/'Master Plan'!$J$11*4/'Master Plan'!$J$7/(HeatVaporization!$R$6*(NumberCrunch!C70+NumberCrunch!D70)/2+HeatVaporization!$S$6)</f>
        <v>54125.467464287583</v>
      </c>
      <c r="Q70">
        <v>2</v>
      </c>
      <c r="R70">
        <f t="shared" si="4"/>
        <v>5269.2266400688723</v>
      </c>
      <c r="T70" s="3">
        <f>(D70-C70)*NumberCrunch!F70*(SLOPE(HeatVaporization!$H$2:$H$31,HeatVaporization!$A$2:$A$31)*(NumberCrunch!C70+NumberCrunch!D70)/2+INTERCEPT(HeatVaporization!$H$2:$H$31,HeatVaporization!$A$2:$A$31))</f>
        <v>142814.25781120133</v>
      </c>
      <c r="U70" s="3">
        <f>T70/G70/'Master Plan'!$J$3</f>
        <v>5340.8232522529734</v>
      </c>
      <c r="V70" s="3">
        <f>'Master Plan'!$J$5/(HeatVaporization!$R$2*(NumberCrunch!C70+NumberCrunch!D70)/2+HeatVaporization!$S$2)</f>
        <v>3.9536523891411591E-5</v>
      </c>
    </row>
    <row r="71" spans="1:22" x14ac:dyDescent="0.25">
      <c r="A71">
        <f>CONVERT(data!E71,"psi","Pa")+data!J71*1000</f>
        <v>229961.2683205115</v>
      </c>
      <c r="B71">
        <f>SLOPE(HeatVaporization!$A$2:$A$31,HeatVaporization!$B$2:$B$31)*NumberCrunch!$A71+INTERCEPT(HeatVaporization!$A$2:$A$31,HeatVaporization!$B$2:$B$31)</f>
        <v>380.28356309112024</v>
      </c>
      <c r="C71">
        <f>CONVERT(data!F71,"C","K")</f>
        <v>332.55413899999996</v>
      </c>
      <c r="D71">
        <f>CONVERT(data!G71,"C","K")</f>
        <v>347.56826000000001</v>
      </c>
      <c r="E71">
        <f>CONVERT(data!C71,"gal","m^3")/60</f>
        <v>2.4176450951775581E-3</v>
      </c>
      <c r="F71">
        <f>(SLOPE(HeatVaporization!$D$2:$D$31,HeatVaporization!$A$2:$A$31)*(NumberCrunch!C71+NumberCrunch!D71)/2+INTERCEPT(HeatVaporization!$D$2:$D$31,HeatVaporization!$A$2:$A$31))*E71</f>
        <v>2.3541621937518489</v>
      </c>
      <c r="G71">
        <f t="shared" si="3"/>
        <v>39.750907570343053</v>
      </c>
      <c r="H71">
        <f>T71/(B71*HeatVaporization!$R$3+HeatVaporization!$S$3)</f>
        <v>66.585276533243601</v>
      </c>
      <c r="I71">
        <f>HeatVaporization!$R$3*NumberCrunch!B71+HeatVaporization!$S$3</f>
        <v>2234.2977552027228</v>
      </c>
      <c r="J71">
        <f>B71*HeatVaporization!$R$5+HeatVaporization!$S$5</f>
        <v>1.0373529350441206</v>
      </c>
      <c r="K71">
        <f>B71*HeatVaporization!$R$4+HeatVaporization!$S$4</f>
        <v>951.16298816625374</v>
      </c>
      <c r="L71">
        <f>(C71+D71)/2*HeatVaporization!$R$4+HeatVaporization!$S$4</f>
        <v>973.74184426310637</v>
      </c>
      <c r="M71">
        <f>B71*HeatVaporization!$R$6+HeatVaporization!$S$6</f>
        <v>2.6211471231420667E-4</v>
      </c>
      <c r="N71">
        <f>B71*HeatVaporization!$R$10+HeatVaporization!$S$10</f>
        <v>0.67757161387649456</v>
      </c>
      <c r="O71">
        <f>(HeatVaporization!$R$5*NumberCrunch!B71+HeatVaporization!$S$5)*NumberCrunch!E71*'Master Plan'!$J$9/(HeatVaporization!$R$7*NumberCrunch!B71+HeatVaporization!$S$7)</f>
        <v>124.56417544147935</v>
      </c>
      <c r="P71" s="3">
        <f>L71*E71/'Master Plan'!$J$11*4/'Master Plan'!$J$7/(HeatVaporization!$R$6*(NumberCrunch!C71+NumberCrunch!D71)/2+HeatVaporization!$S$6)</f>
        <v>52638.800008674145</v>
      </c>
      <c r="Q71">
        <v>2</v>
      </c>
      <c r="R71">
        <f t="shared" si="4"/>
        <v>5272.9427022784266</v>
      </c>
      <c r="T71" s="3">
        <f>(D71-C71)*NumberCrunch!F71*(SLOPE(HeatVaporization!$H$2:$H$31,HeatVaporization!$A$2:$A$31)*(NumberCrunch!C71+NumberCrunch!D71)/2+INTERCEPT(HeatVaporization!$H$2:$H$31,HeatVaporization!$A$2:$A$31))</f>
        <v>148771.33388777872</v>
      </c>
      <c r="U71" s="3">
        <f>T71/G71/'Master Plan'!$J$3</f>
        <v>5518.4793630138311</v>
      </c>
      <c r="V71" s="3">
        <f>'Master Plan'!$J$5/(HeatVaporization!$R$2*(NumberCrunch!C71+NumberCrunch!D71)/2+HeatVaporization!$S$2)</f>
        <v>3.9586146760411058E-5</v>
      </c>
    </row>
    <row r="72" spans="1:22" x14ac:dyDescent="0.25">
      <c r="A72">
        <f>CONVERT(data!E72,"psi","Pa")+data!J72*1000</f>
        <v>230300.46743137389</v>
      </c>
      <c r="B72">
        <f>SLOPE(HeatVaporization!$A$2:$A$31,HeatVaporization!$B$2:$B$31)*NumberCrunch!$A72+INTERCEPT(HeatVaporization!$A$2:$A$31,HeatVaporization!$B$2:$B$31)</f>
        <v>380.37489464751201</v>
      </c>
      <c r="C72">
        <f>CONVERT(data!F72,"C","K")</f>
        <v>332.86548899999997</v>
      </c>
      <c r="D72">
        <f>CONVERT(data!G72,"C","K")</f>
        <v>348.28392499999995</v>
      </c>
      <c r="E72">
        <f>CONVERT(data!C72,"gal","m^3")/60</f>
        <v>2.4315371778836597E-3</v>
      </c>
      <c r="F72">
        <f>(SLOPE(HeatVaporization!$D$2:$D$31,HeatVaporization!$A$2:$A$31)*(NumberCrunch!C72+NumberCrunch!D72)/2+INTERCEPT(HeatVaporization!$D$2:$D$31,HeatVaporization!$A$2:$A$31))*E72</f>
        <v>2.3669885863139113</v>
      </c>
      <c r="G72">
        <f t="shared" si="3"/>
        <v>39.29735383099905</v>
      </c>
      <c r="H72">
        <f>T72/(B72*HeatVaporization!$R$3+HeatVaporization!$S$3)</f>
        <v>68.763586763618875</v>
      </c>
      <c r="I72">
        <f>HeatVaporization!$R$3*NumberCrunch!B72+HeatVaporization!$S$3</f>
        <v>2234.0646247576606</v>
      </c>
      <c r="J72">
        <f>B72*HeatVaporization!$R$5+HeatVaporization!$S$5</f>
        <v>1.0386318765313955</v>
      </c>
      <c r="K72">
        <f>B72*HeatVaporization!$R$4+HeatVaporization!$S$4</f>
        <v>951.11171912374209</v>
      </c>
      <c r="L72">
        <f>(C72+D72)/2*HeatVaporization!$R$4+HeatVaporization!$S$4</f>
        <v>973.45358641568055</v>
      </c>
      <c r="M72">
        <f>B72*HeatVaporization!$R$6+HeatVaporization!$S$6</f>
        <v>2.6132348937029422E-4</v>
      </c>
      <c r="N72">
        <f>B72*HeatVaporization!$R$10+HeatVaporization!$S$10</f>
        <v>0.67761756790756977</v>
      </c>
      <c r="O72">
        <f>(HeatVaporization!$R$5*NumberCrunch!B72+HeatVaporization!$S$5)*NumberCrunch!E72*'Master Plan'!$J$9/(HeatVaporization!$R$7*NumberCrunch!B72+HeatVaporization!$S$7)</f>
        <v>125.39750072221</v>
      </c>
      <c r="P72" s="3">
        <f>L72*E72/'Master Plan'!$J$11*4/'Master Plan'!$J$7/(HeatVaporization!$R$6*(NumberCrunch!C72+NumberCrunch!D72)/2+HeatVaporization!$S$6)</f>
        <v>53314.043717967332</v>
      </c>
      <c r="Q72">
        <v>2</v>
      </c>
      <c r="R72">
        <f t="shared" si="4"/>
        <v>5272.3925144280793</v>
      </c>
      <c r="T72" s="3">
        <f>(D72-C72)*NumberCrunch!F72*(SLOPE(HeatVaporization!$H$2:$H$31,HeatVaporization!$A$2:$A$31)*(NumberCrunch!C72+NumberCrunch!D72)/2+INTERCEPT(HeatVaporization!$H$2:$H$31,HeatVaporization!$A$2:$A$31))</f>
        <v>153622.29666005503</v>
      </c>
      <c r="U72" s="3">
        <f>T72/G72/'Master Plan'!$J$3</f>
        <v>5764.1883170485235</v>
      </c>
      <c r="V72" s="3">
        <f>'Master Plan'!$J$5/(HeatVaporization!$R$2*(NumberCrunch!C72+NumberCrunch!D72)/2+HeatVaporization!$S$2)</f>
        <v>3.9560252126859545E-5</v>
      </c>
    </row>
    <row r="73" spans="1:22" x14ac:dyDescent="0.25">
      <c r="A73">
        <f>CONVERT(data!E73,"psi","Pa")+data!J73*1000</f>
        <v>216995.15196157878</v>
      </c>
      <c r="B73">
        <f>SLOPE(HeatVaporization!$A$2:$A$31,HeatVaporization!$B$2:$B$31)*NumberCrunch!$A73+INTERCEPT(HeatVaporization!$A$2:$A$31,HeatVaporization!$B$2:$B$31)</f>
        <v>376.79235232583642</v>
      </c>
      <c r="C73">
        <f>CONVERT(data!F73,"C","K")</f>
        <v>333.45007499999997</v>
      </c>
      <c r="D73">
        <f>CONVERT(data!G73,"C","K")</f>
        <v>347.68737499999997</v>
      </c>
      <c r="E73">
        <f>CONVERT(data!C73,"gal","m^3")/60</f>
        <v>2.4486813078533963E-3</v>
      </c>
      <c r="F73">
        <f>(SLOPE(HeatVaporization!$D$2:$D$31,HeatVaporization!$A$2:$A$31)*(NumberCrunch!C73+NumberCrunch!D73)/2+INTERCEPT(HeatVaporization!$D$2:$D$31,HeatVaporization!$A$2:$A$31))*E73</f>
        <v>2.3836858237919913</v>
      </c>
      <c r="G73">
        <f t="shared" si="3"/>
        <v>35.752407325577281</v>
      </c>
      <c r="H73">
        <f>T73/(B73*HeatVaporization!$R$3+HeatVaporization!$S$3)</f>
        <v>63.683102094151153</v>
      </c>
      <c r="I73">
        <f>HeatVaporization!$R$3*NumberCrunch!B73+HeatVaporization!$S$3</f>
        <v>2243.2093247814319</v>
      </c>
      <c r="J73">
        <f>B73*HeatVaporization!$R$5+HeatVaporization!$S$5</f>
        <v>0.9884645281785982</v>
      </c>
      <c r="K73">
        <f>B73*HeatVaporization!$R$4+HeatVaporization!$S$4</f>
        <v>953.12278213247725</v>
      </c>
      <c r="L73">
        <f>(C73+D73)/2*HeatVaporization!$R$4+HeatVaporization!$S$4</f>
        <v>973.45694441618366</v>
      </c>
      <c r="M73">
        <f>B73*HeatVaporization!$R$6+HeatVaporization!$S$6</f>
        <v>2.9235974665565989E-4</v>
      </c>
      <c r="N73">
        <f>B73*HeatVaporization!$R$10+HeatVaporization!$S$10</f>
        <v>0.67581498983179178</v>
      </c>
      <c r="O73">
        <f>(HeatVaporization!$R$5*NumberCrunch!B73+HeatVaporization!$S$5)*NumberCrunch!E73*'Master Plan'!$J$9/(HeatVaporization!$R$7*NumberCrunch!B73+HeatVaporization!$S$7)</f>
        <v>121.5847670366763</v>
      </c>
      <c r="P73" s="3">
        <f>L73*E73/'Master Plan'!$J$11*4/'Master Plan'!$J$7/(HeatVaporization!$R$6*(NumberCrunch!C73+NumberCrunch!D73)/2+HeatVaporization!$S$6)</f>
        <v>53685.542135153315</v>
      </c>
      <c r="Q73">
        <v>2</v>
      </c>
      <c r="R73">
        <f t="shared" si="4"/>
        <v>5293.9740064841799</v>
      </c>
      <c r="T73" s="3">
        <f>(D73-C73)*NumberCrunch!F73*(SLOPE(HeatVaporization!$H$2:$H$31,HeatVaporization!$A$2:$A$31)*(NumberCrunch!C73+NumberCrunch!D73)/2+INTERCEPT(HeatVaporization!$H$2:$H$31,HeatVaporization!$A$2:$A$31))</f>
        <v>142854.5284486078</v>
      </c>
      <c r="U73" s="3">
        <f>T73/G73/'Master Plan'!$J$3</f>
        <v>5891.6364031305147</v>
      </c>
      <c r="V73" s="3">
        <f>'Master Plan'!$J$5/(HeatVaporization!$R$2*(NumberCrunch!C73+NumberCrunch!D73)/2+HeatVaporization!$S$2)</f>
        <v>3.9560553586041937E-5</v>
      </c>
    </row>
    <row r="74" spans="1:22" x14ac:dyDescent="0.25">
      <c r="A74">
        <f>CONVERT(data!E74,"psi","Pa")+data!J74*1000</f>
        <v>217062.63872906449</v>
      </c>
      <c r="B74">
        <f>SLOPE(HeatVaporization!$A$2:$A$31,HeatVaporization!$B$2:$B$31)*NumberCrunch!$A74+INTERCEPT(HeatVaporization!$A$2:$A$31,HeatVaporization!$B$2:$B$31)</f>
        <v>376.81052357485487</v>
      </c>
      <c r="C74">
        <f>CONVERT(data!F74,"C","K")</f>
        <v>333.59118999999998</v>
      </c>
      <c r="D74">
        <f>CONVERT(data!G74,"C","K")</f>
        <v>347.67836399999999</v>
      </c>
      <c r="E74">
        <f>CONVERT(data!C74,"gal","m^3")/60</f>
        <v>2.4458516494546599E-3</v>
      </c>
      <c r="F74">
        <f>(SLOPE(HeatVaporization!$D$2:$D$31,HeatVaporization!$A$2:$A$31)*(NumberCrunch!C74+NumberCrunch!D74)/2+INTERCEPT(HeatVaporization!$D$2:$D$31,HeatVaporization!$A$2:$A$31))*E74</f>
        <v>2.3808405850464585</v>
      </c>
      <c r="G74">
        <f t="shared" si="3"/>
        <v>35.713891344725731</v>
      </c>
      <c r="H74">
        <f>T74/(B74*HeatVaporization!$R$3+HeatVaporization!$S$3)</f>
        <v>62.938329677783457</v>
      </c>
      <c r="I74">
        <f>HeatVaporization!$R$3*NumberCrunch!B74+HeatVaporization!$S$3</f>
        <v>2243.1629413457567</v>
      </c>
      <c r="J74">
        <f>B74*HeatVaporization!$R$5+HeatVaporization!$S$5</f>
        <v>0.98871898529247471</v>
      </c>
      <c r="K74">
        <f>B74*HeatVaporization!$R$4+HeatVaporization!$S$4</f>
        <v>953.11258168725089</v>
      </c>
      <c r="L74">
        <f>(C74+D74)/2*HeatVaporization!$R$4+HeatVaporization!$S$4</f>
        <v>973.41986607294973</v>
      </c>
      <c r="M74">
        <f>B74*HeatVaporization!$R$6+HeatVaporization!$S$6</f>
        <v>2.9220232560962746E-4</v>
      </c>
      <c r="N74">
        <f>B74*HeatVaporization!$R$10+HeatVaporization!$S$10</f>
        <v>0.6758241328068495</v>
      </c>
      <c r="O74">
        <f>(HeatVaporization!$R$5*NumberCrunch!B74+HeatVaporization!$S$5)*NumberCrunch!E74*'Master Plan'!$J$9/(HeatVaporization!$R$7*NumberCrunch!B74+HeatVaporization!$S$7)</f>
        <v>121.46833767663104</v>
      </c>
      <c r="P74" s="3">
        <f>L74*E74/'Master Plan'!$J$11*4/'Master Plan'!$J$7/(HeatVaporization!$R$6*(NumberCrunch!C74+NumberCrunch!D74)/2+HeatVaporization!$S$6)</f>
        <v>53672.127497664718</v>
      </c>
      <c r="Q74">
        <v>2</v>
      </c>
      <c r="R74">
        <f t="shared" si="4"/>
        <v>5293.8645415759866</v>
      </c>
      <c r="T74" s="3">
        <f>(D74-C74)*NumberCrunch!F74*(SLOPE(HeatVaporization!$H$2:$H$31,HeatVaporization!$A$2:$A$31)*(NumberCrunch!C74+NumberCrunch!D74)/2+INTERCEPT(HeatVaporization!$H$2:$H$31,HeatVaporization!$A$2:$A$31))</f>
        <v>141180.92872340567</v>
      </c>
      <c r="U74" s="3">
        <f>T74/G74/'Master Plan'!$J$3</f>
        <v>5828.8929045449613</v>
      </c>
      <c r="V74" s="3">
        <f>'Master Plan'!$J$5/(HeatVaporization!$R$2*(NumberCrunch!C74+NumberCrunch!D74)/2+HeatVaporization!$S$2)</f>
        <v>3.9557225191130833E-5</v>
      </c>
    </row>
    <row r="75" spans="1:22" x14ac:dyDescent="0.25">
      <c r="A75">
        <f>CONVERT(data!E75,"psi","Pa")+data!J75*1000</f>
        <v>221404.17840278975</v>
      </c>
      <c r="B75">
        <f>SLOPE(HeatVaporization!$A$2:$A$31,HeatVaporization!$B$2:$B$31)*NumberCrunch!$A75+INTERCEPT(HeatVaporization!$A$2:$A$31,HeatVaporization!$B$2:$B$31)</f>
        <v>377.9795112367907</v>
      </c>
      <c r="C75">
        <f>CONVERT(data!F75,"C","K")</f>
        <v>333.64720299999999</v>
      </c>
      <c r="D75">
        <f>CONVERT(data!G75,"C","K")</f>
        <v>348.11655499999995</v>
      </c>
      <c r="E75">
        <f>CONVERT(data!C75,"gal","m^3")/60</f>
        <v>2.3858680774155919E-3</v>
      </c>
      <c r="F75">
        <f>(SLOPE(HeatVaporization!$D$2:$D$31,HeatVaporization!$A$2:$A$31)*(NumberCrunch!C75+NumberCrunch!D75)/2+INTERCEPT(HeatVaporization!$D$2:$D$31,HeatVaporization!$A$2:$A$31))*E75</f>
        <v>2.3221204384627558</v>
      </c>
      <c r="G75">
        <f t="shared" si="3"/>
        <v>36.622469778229487</v>
      </c>
      <c r="H75">
        <f>T75/(B75*HeatVaporization!$R$3+HeatVaporization!$S$3)</f>
        <v>63.137834572340836</v>
      </c>
      <c r="I75">
        <f>HeatVaporization!$R$3*NumberCrunch!B75+HeatVaporization!$S$3</f>
        <v>2240.1790152563945</v>
      </c>
      <c r="J75">
        <f>B75*HeatVaporization!$R$5+HeatVaporization!$S$5</f>
        <v>1.0050886485066775</v>
      </c>
      <c r="K75">
        <f>B75*HeatVaporization!$R$4+HeatVaporization!$S$4</f>
        <v>952.45636952463019</v>
      </c>
      <c r="L75">
        <f>(C75+D75)/2*HeatVaporization!$R$4+HeatVaporization!$S$4</f>
        <v>973.28115516684875</v>
      </c>
      <c r="M75">
        <f>B75*HeatVaporization!$R$6+HeatVaporization!$S$6</f>
        <v>2.8207515931776093E-4</v>
      </c>
      <c r="N75">
        <f>B75*HeatVaporization!$R$10+HeatVaporization!$S$10</f>
        <v>0.67641231609710994</v>
      </c>
      <c r="O75">
        <f>(HeatVaporization!$R$5*NumberCrunch!B75+HeatVaporization!$S$5)*NumberCrunch!E75*'Master Plan'!$J$9/(HeatVaporization!$R$7*NumberCrunch!B75+HeatVaporization!$S$7)</f>
        <v>119.99417560510342</v>
      </c>
      <c r="P75" s="3">
        <f>L75*E75/'Master Plan'!$J$11*4/'Master Plan'!$J$7/(HeatVaporization!$R$6*(NumberCrunch!C75+NumberCrunch!D75)/2+HeatVaporization!$S$6)</f>
        <v>52534.077596792609</v>
      </c>
      <c r="Q75">
        <v>2</v>
      </c>
      <c r="R75">
        <f t="shared" si="4"/>
        <v>5286.8224760050916</v>
      </c>
      <c r="T75" s="3">
        <f>(D75-C75)*NumberCrunch!F75*(SLOPE(HeatVaporization!$H$2:$H$31,HeatVaporization!$A$2:$A$31)*(NumberCrunch!C75+NumberCrunch!D75)/2+INTERCEPT(HeatVaporization!$H$2:$H$31,HeatVaporization!$A$2:$A$31))</f>
        <v>141440.05207768764</v>
      </c>
      <c r="U75" s="3">
        <f>T75/G75/'Master Plan'!$J$3</f>
        <v>5694.7149836246108</v>
      </c>
      <c r="V75" s="3">
        <f>'Master Plan'!$J$5/(HeatVaporization!$R$2*(NumberCrunch!C75+NumberCrunch!D75)/2+HeatVaporization!$S$2)</f>
        <v>3.9544778556951676E-5</v>
      </c>
    </row>
    <row r="76" spans="1:22" x14ac:dyDescent="0.25">
      <c r="A76">
        <f>CONVERT(data!E76,"psi","Pa")+data!J76*1000</f>
        <v>214667.13436386595</v>
      </c>
      <c r="B76">
        <f>SLOPE(HeatVaporization!$A$2:$A$31,HeatVaporization!$B$2:$B$31)*NumberCrunch!$A76+INTERCEPT(HeatVaporization!$A$2:$A$31,HeatVaporization!$B$2:$B$31)</f>
        <v>376.16551851732243</v>
      </c>
      <c r="C76">
        <f>CONVERT(data!F76,"C","K")</f>
        <v>332.262227</v>
      </c>
      <c r="D76">
        <f>CONVERT(data!G76,"C","K")</f>
        <v>347.89933699999995</v>
      </c>
      <c r="E76">
        <f>CONVERT(data!C76,"gal","m^3")/60</f>
        <v>2.3602201460534928E-3</v>
      </c>
      <c r="F76">
        <f>(SLOPE(HeatVaporization!$D$2:$D$31,HeatVaporization!$A$2:$A$31)*(NumberCrunch!C76+NumberCrunch!D76)/2+INTERCEPT(HeatVaporization!$D$2:$D$31,HeatVaporization!$A$2:$A$31))*E76</f>
        <v>2.2982191728061259</v>
      </c>
      <c r="G76">
        <f t="shared" si="3"/>
        <v>35.51280025817416</v>
      </c>
      <c r="H76">
        <f>T76/(B76*HeatVaporization!$R$3+HeatVaporization!$S$3)</f>
        <v>67.383375245609301</v>
      </c>
      <c r="I76">
        <f>HeatVaporization!$R$3*NumberCrunch!B76+HeatVaporization!$S$3</f>
        <v>2244.8093637004245</v>
      </c>
      <c r="J76">
        <f>B76*HeatVaporization!$R$5+HeatVaporization!$S$5</f>
        <v>0.9796867979503272</v>
      </c>
      <c r="K76">
        <f>B76*HeatVaporization!$R$4+HeatVaporization!$S$4</f>
        <v>953.47465579417837</v>
      </c>
      <c r="L76">
        <f>(C76+D76)/2*HeatVaporization!$R$4+HeatVaporization!$S$4</f>
        <v>973.73085161100835</v>
      </c>
      <c r="M76">
        <f>B76*HeatVaporization!$R$6+HeatVaporization!$S$6</f>
        <v>2.9779012921904218E-4</v>
      </c>
      <c r="N76">
        <f>B76*HeatVaporization!$R$10+HeatVaporization!$S$10</f>
        <v>0.67549959456805764</v>
      </c>
      <c r="O76">
        <f>(HeatVaporization!$R$5*NumberCrunch!B76+HeatVaporization!$S$5)*NumberCrunch!E76*'Master Plan'!$J$9/(HeatVaporization!$R$7*NumberCrunch!B76+HeatVaporization!$S$7)</f>
        <v>116.38938629070412</v>
      </c>
      <c r="P76" s="3">
        <f>L76*E76/'Master Plan'!$J$11*4/'Master Plan'!$J$7/(HeatVaporization!$R$6*(NumberCrunch!C76+NumberCrunch!D76)/2+HeatVaporization!$S$6)</f>
        <v>51402.202535450022</v>
      </c>
      <c r="Q76">
        <v>2</v>
      </c>
      <c r="R76">
        <f t="shared" si="4"/>
        <v>5297.7500983330028</v>
      </c>
      <c r="T76" s="3">
        <f>(D76-C76)*NumberCrunch!F76*(SLOPE(HeatVaporization!$H$2:$H$31,HeatVaporization!$A$2:$A$31)*(NumberCrunch!C76+NumberCrunch!D76)/2+INTERCEPT(HeatVaporization!$H$2:$H$31,HeatVaporization!$A$2:$A$31))</f>
        <v>151262.83170908314</v>
      </c>
      <c r="U76" s="3">
        <f>T76/G76/'Master Plan'!$J$3</f>
        <v>6280.5043709407755</v>
      </c>
      <c r="V76" s="3">
        <f>'Master Plan'!$J$5/(HeatVaporization!$R$2*(NumberCrunch!C76+NumberCrunch!D76)/2+HeatVaporization!$S$2)</f>
        <v>3.9585158652326311E-5</v>
      </c>
    </row>
    <row r="77" spans="1:22" x14ac:dyDescent="0.25">
      <c r="A77">
        <f>CONVERT(data!E77,"psi","Pa")+data!J77*1000</f>
        <v>219682.24525931594</v>
      </c>
      <c r="B77">
        <f>SLOPE(HeatVaporization!$A$2:$A$31,HeatVaporization!$B$2:$B$31)*NumberCrunch!$A77+INTERCEPT(HeatVaporization!$A$2:$A$31,HeatVaporization!$B$2:$B$31)</f>
        <v>377.51586959104429</v>
      </c>
      <c r="C77">
        <f>CONVERT(data!F77,"C","K")</f>
        <v>333.45539299999996</v>
      </c>
      <c r="D77">
        <f>CONVERT(data!G77,"C","K")</f>
        <v>347.64766299999997</v>
      </c>
      <c r="E77">
        <f>CONVERT(data!C77,"gal","m^3")/60</f>
        <v>2.4489171390075387E-3</v>
      </c>
      <c r="F77">
        <f>(SLOPE(HeatVaporization!$D$2:$D$31,HeatVaporization!$A$2:$A$31)*(NumberCrunch!C77+NumberCrunch!D77)/2+INTERCEPT(HeatVaporization!$D$2:$D$31,HeatVaporization!$A$2:$A$31))*E77</f>
        <v>2.3839390360101547</v>
      </c>
      <c r="G77">
        <f t="shared" si="3"/>
        <v>36.505703289417795</v>
      </c>
      <c r="H77">
        <f>T77/(B77*HeatVaporization!$R$3+HeatVaporization!$S$3)</f>
        <v>63.540569928272561</v>
      </c>
      <c r="I77">
        <f>HeatVaporization!$R$3*NumberCrunch!B77+HeatVaporization!$S$3</f>
        <v>2241.3624943023297</v>
      </c>
      <c r="J77">
        <f>B77*HeatVaporization!$R$5+HeatVaporization!$S$5</f>
        <v>0.99859614406024111</v>
      </c>
      <c r="K77">
        <f>B77*HeatVaporization!$R$4+HeatVaporization!$S$4</f>
        <v>952.71663513473288</v>
      </c>
      <c r="L77">
        <f>(C77+D77)/2*HeatVaporization!$R$4+HeatVaporization!$S$4</f>
        <v>973.46659796594122</v>
      </c>
      <c r="M77">
        <f>B77*HeatVaporization!$R$6+HeatVaporization!$S$6</f>
        <v>2.8609177660055864E-4</v>
      </c>
      <c r="N77">
        <f>B77*HeatVaporization!$R$10+HeatVaporization!$S$10</f>
        <v>0.67617903196796414</v>
      </c>
      <c r="O77">
        <f>(HeatVaporization!$R$5*NumberCrunch!B77+HeatVaporization!$S$5)*NumberCrunch!E77*'Master Plan'!$J$9/(HeatVaporization!$R$7*NumberCrunch!B77+HeatVaporization!$S$7)</f>
        <v>122.55394803153678</v>
      </c>
      <c r="P77" s="3">
        <f>L77*E77/'Master Plan'!$J$11*4/'Master Plan'!$J$7/(HeatVaporization!$R$6*(NumberCrunch!C77+NumberCrunch!D77)/2+HeatVaporization!$S$6)</f>
        <v>53678.052363539762</v>
      </c>
      <c r="Q77">
        <v>2</v>
      </c>
      <c r="R77">
        <f t="shared" si="4"/>
        <v>5289.6154865534991</v>
      </c>
      <c r="T77" s="3">
        <f>(D77-C77)*NumberCrunch!F77*(SLOPE(HeatVaporization!$H$2:$H$31,HeatVaporization!$A$2:$A$31)*(NumberCrunch!C77+NumberCrunch!D77)/2+INTERCEPT(HeatVaporization!$H$2:$H$31,HeatVaporization!$A$2:$A$31))</f>
        <v>142417.45030382459</v>
      </c>
      <c r="U77" s="3">
        <f>T77/G77/'Master Plan'!$J$3</f>
        <v>5752.4082604905861</v>
      </c>
      <c r="V77" s="3">
        <f>'Master Plan'!$J$5/(HeatVaporization!$R$2*(NumberCrunch!C77+NumberCrunch!D77)/2+HeatVaporization!$S$2)</f>
        <v>3.9561420243787837E-5</v>
      </c>
    </row>
    <row r="78" spans="1:22" x14ac:dyDescent="0.25">
      <c r="A78">
        <f>CONVERT(data!E78,"psi","Pa")+data!J78*1000</f>
        <v>221342.18663530404</v>
      </c>
      <c r="B78">
        <f>SLOPE(HeatVaporization!$A$2:$A$31,HeatVaporization!$B$2:$B$31)*NumberCrunch!$A78+INTERCEPT(HeatVaporization!$A$2:$A$31,HeatVaporization!$B$2:$B$31)</f>
        <v>377.96281955209389</v>
      </c>
      <c r="C78">
        <f>CONVERT(data!F78,"C","K")</f>
        <v>332.93989399999998</v>
      </c>
      <c r="D78">
        <f>CONVERT(data!G78,"C","K")</f>
        <v>348.51187299999998</v>
      </c>
      <c r="E78">
        <f>CONVERT(data!C78,"gal","m^3")/60</f>
        <v>2.4288244887090489E-3</v>
      </c>
      <c r="F78">
        <f>(SLOPE(HeatVaporization!$D$2:$D$31,HeatVaporization!$A$2:$A$31)*(NumberCrunch!C78+NumberCrunch!D78)/2+INTERCEPT(HeatVaporization!$D$2:$D$31,HeatVaporization!$A$2:$A$31))*E78</f>
        <v>2.3641417918548635</v>
      </c>
      <c r="G78">
        <f t="shared" si="3"/>
        <v>36.687794391130737</v>
      </c>
      <c r="H78">
        <f>T78/(B78*HeatVaporization!$R$3+HeatVaporization!$S$3)</f>
        <v>69.17582667922747</v>
      </c>
      <c r="I78">
        <f>HeatVaporization!$R$3*NumberCrunch!B78+HeatVaporization!$S$3</f>
        <v>2240.2216219964516</v>
      </c>
      <c r="J78">
        <f>B78*HeatVaporization!$R$5+HeatVaporization!$S$5</f>
        <v>1.0048549101483859</v>
      </c>
      <c r="K78">
        <f>B78*HeatVaporization!$R$4+HeatVaporization!$S$4</f>
        <v>952.46573941523661</v>
      </c>
      <c r="L78">
        <f>(C78+D78)/2*HeatVaporization!$R$4+HeatVaporization!$S$4</f>
        <v>973.36872336602426</v>
      </c>
      <c r="M78">
        <f>B78*HeatVaporization!$R$6+HeatVaporization!$S$6</f>
        <v>2.8221976261180769E-4</v>
      </c>
      <c r="N78">
        <f>B78*HeatVaporization!$R$10+HeatVaporization!$S$10</f>
        <v>0.67640391757388796</v>
      </c>
      <c r="O78">
        <f>(HeatVaporization!$R$5*NumberCrunch!B78+HeatVaporization!$S$5)*NumberCrunch!E78*'Master Plan'!$J$9/(HeatVaporization!$R$7*NumberCrunch!B78+HeatVaporization!$S$7)</f>
        <v>122.13282147554159</v>
      </c>
      <c r="P78" s="3">
        <f>L78*E78/'Master Plan'!$J$11*4/'Master Plan'!$J$7/(HeatVaporization!$R$6*(NumberCrunch!C78+NumberCrunch!D78)/2+HeatVaporization!$S$6)</f>
        <v>53365.231188581391</v>
      </c>
      <c r="Q78">
        <v>2</v>
      </c>
      <c r="R78">
        <f t="shared" si="4"/>
        <v>5286.9230279116264</v>
      </c>
      <c r="T78" s="3">
        <f>(D78-C78)*NumberCrunch!F78*(SLOPE(HeatVaporization!$H$2:$H$31,HeatVaporization!$A$2:$A$31)*(NumberCrunch!C78+NumberCrunch!D78)/2+INTERCEPT(HeatVaporization!$H$2:$H$31,HeatVaporization!$A$2:$A$31))</f>
        <v>154969.18264628437</v>
      </c>
      <c r="U78" s="3">
        <f>T78/G78/'Master Plan'!$J$3</f>
        <v>6228.3205128483642</v>
      </c>
      <c r="V78" s="3">
        <f>'Master Plan'!$J$5/(HeatVaporization!$R$2*(NumberCrunch!C78+NumberCrunch!D78)/2+HeatVaporization!$S$2)</f>
        <v>3.955263520573708E-5</v>
      </c>
    </row>
    <row r="79" spans="1:22" x14ac:dyDescent="0.25">
      <c r="A79">
        <f>CONVERT(data!E79,"psi","Pa")+data!J79*1000</f>
        <v>215810.26312618185</v>
      </c>
      <c r="B79">
        <f>SLOPE(HeatVaporization!$A$2:$A$31,HeatVaporization!$B$2:$B$31)*NumberCrunch!$A79+INTERCEPT(HeatVaporization!$A$2:$A$31,HeatVaporization!$B$2:$B$31)</f>
        <v>376.47331333657479</v>
      </c>
      <c r="C79">
        <f>CONVERT(data!F79,"C","K")</f>
        <v>333.19664399999999</v>
      </c>
      <c r="D79">
        <f>CONVERT(data!G79,"C","K")</f>
        <v>348.57753500000001</v>
      </c>
      <c r="E79">
        <f>CONVERT(data!C79,"gal","m^3")/60</f>
        <v>2.3239906638609894E-3</v>
      </c>
      <c r="F79">
        <f>(SLOPE(HeatVaporization!$D$2:$D$31,HeatVaporization!$A$2:$A$31)*(NumberCrunch!C79+NumberCrunch!D79)/2+INTERCEPT(HeatVaporization!$D$2:$D$31,HeatVaporization!$A$2:$A$31))*E79</f>
        <v>2.2618895204366378</v>
      </c>
      <c r="G79">
        <f t="shared" si="3"/>
        <v>35.025163087477544</v>
      </c>
      <c r="H79">
        <f>T79/(B79*HeatVaporization!$R$3+HeatVaporization!$S$3)</f>
        <v>65.26260158721098</v>
      </c>
      <c r="I79">
        <f>HeatVaporization!$R$3*NumberCrunch!B79+HeatVaporization!$S$3</f>
        <v>2244.0236950220942</v>
      </c>
      <c r="J79">
        <f>B79*HeatVaporization!$R$5+HeatVaporization!$S$5</f>
        <v>0.9839969354259388</v>
      </c>
      <c r="K79">
        <f>B79*HeatVaporization!$R$4+HeatVaporization!$S$4</f>
        <v>953.3018749252592</v>
      </c>
      <c r="L79">
        <f>(C79+D79)/2*HeatVaporization!$R$4+HeatVaporization!$S$4</f>
        <v>973.27823024849022</v>
      </c>
      <c r="M79">
        <f>B79*HeatVaporization!$R$6+HeatVaporization!$S$6</f>
        <v>2.9512364314751094E-4</v>
      </c>
      <c r="N79">
        <f>B79*HeatVaporization!$R$10+HeatVaporization!$S$10</f>
        <v>0.67565446341347657</v>
      </c>
      <c r="O79">
        <f>(HeatVaporization!$R$5*NumberCrunch!B79+HeatVaporization!$S$5)*NumberCrunch!E79*'Master Plan'!$J$9/(HeatVaporization!$R$7*NumberCrunch!B79+HeatVaporization!$S$7)</f>
        <v>114.99145562914975</v>
      </c>
      <c r="P79" s="3">
        <f>L79*E79/'Master Plan'!$J$11*4/'Master Plan'!$J$7/(HeatVaporization!$R$6*(NumberCrunch!C79+NumberCrunch!D79)/2+HeatVaporization!$S$6)</f>
        <v>51175.282146064041</v>
      </c>
      <c r="Q79">
        <v>2</v>
      </c>
      <c r="R79">
        <f t="shared" si="4"/>
        <v>5295.8959202521428</v>
      </c>
      <c r="T79" s="3">
        <f>(D79-C79)*NumberCrunch!F79*(SLOPE(HeatVaporization!$H$2:$H$31,HeatVaporization!$A$2:$A$31)*(NumberCrunch!C79+NumberCrunch!D79)/2+INTERCEPT(HeatVaporization!$H$2:$H$31,HeatVaporization!$A$2:$A$31))</f>
        <v>146450.82436048798</v>
      </c>
      <c r="U79" s="3">
        <f>T79/G79/'Master Plan'!$J$3</f>
        <v>6165.3660839649256</v>
      </c>
      <c r="V79" s="3">
        <f>'Master Plan'!$J$5/(HeatVaporization!$R$2*(NumberCrunch!C79+NumberCrunch!D79)/2+HeatVaporization!$S$2)</f>
        <v>3.9544516186144229E-5</v>
      </c>
    </row>
    <row r="80" spans="1:22" x14ac:dyDescent="0.25">
      <c r="A80">
        <f>CONVERT(data!E80,"psi","Pa")+data!J80*1000</f>
        <v>222591.52123818672</v>
      </c>
      <c r="B80">
        <f>SLOPE(HeatVaporization!$A$2:$A$31,HeatVaporization!$B$2:$B$31)*NumberCrunch!$A80+INTERCEPT(HeatVaporization!$A$2:$A$31,HeatVaporization!$B$2:$B$31)</f>
        <v>378.29921098143819</v>
      </c>
      <c r="C80">
        <f>CONVERT(data!F80,"C","K")</f>
        <v>333.91441799999996</v>
      </c>
      <c r="D80">
        <f>CONVERT(data!G80,"C","K")</f>
        <v>347.579791</v>
      </c>
      <c r="E80">
        <f>CONVERT(data!C80,"gal","m^3")/60</f>
        <v>2.3645815713306249E-3</v>
      </c>
      <c r="F80">
        <f>(SLOPE(HeatVaporization!$D$2:$D$31,HeatVaporization!$A$2:$A$31)*(NumberCrunch!C80+NumberCrunch!D80)/2+INTERCEPT(HeatVaporization!$D$2:$D$31,HeatVaporization!$A$2:$A$31))*E80</f>
        <v>2.3015815774793746</v>
      </c>
      <c r="G80">
        <f t="shared" si="3"/>
        <v>37.133975745428884</v>
      </c>
      <c r="H80">
        <f>T80/(B80*HeatVaporization!$R$3+HeatVaporization!$S$3)</f>
        <v>59.122504611620428</v>
      </c>
      <c r="I80">
        <f>HeatVaporization!$R$3*NumberCrunch!B80+HeatVaporization!$S$3</f>
        <v>2239.3629583895181</v>
      </c>
      <c r="J80">
        <f>B80*HeatVaporization!$R$5+HeatVaporization!$S$5</f>
        <v>1.0095654940029588</v>
      </c>
      <c r="K80">
        <f>B80*HeatVaporization!$R$4+HeatVaporization!$S$4</f>
        <v>952.2769058162819</v>
      </c>
      <c r="L80">
        <f>(C80+D80)/2*HeatVaporization!$R$4+HeatVaporization!$S$4</f>
        <v>973.3568109406358</v>
      </c>
      <c r="M80">
        <f>B80*HeatVaporization!$R$6+HeatVaporization!$S$6</f>
        <v>2.7930553857415889E-4</v>
      </c>
      <c r="N80">
        <f>B80*HeatVaporization!$R$10+HeatVaporization!$S$10</f>
        <v>0.67657317497853797</v>
      </c>
      <c r="O80">
        <f>(HeatVaporization!$R$5*NumberCrunch!B80+HeatVaporization!$S$5)*NumberCrunch!E80*'Master Plan'!$J$9/(HeatVaporization!$R$7*NumberCrunch!B80+HeatVaporization!$S$7)</f>
        <v>119.32949763322912</v>
      </c>
      <c r="P80" s="3">
        <f>L80*E80/'Master Plan'!$J$11*4/'Master Plan'!$J$7/(HeatVaporization!$R$6*(NumberCrunch!C80+NumberCrunch!D80)/2+HeatVaporization!$S$6)</f>
        <v>51968.870549566673</v>
      </c>
      <c r="Q80">
        <v>2</v>
      </c>
      <c r="R80">
        <f t="shared" si="4"/>
        <v>5284.896581799263</v>
      </c>
      <c r="T80" s="3">
        <f>(D80-C80)*NumberCrunch!F80*(SLOPE(HeatVaporization!$H$2:$H$31,HeatVaporization!$A$2:$A$31)*(NumberCrunch!C80+NumberCrunch!D80)/2+INTERCEPT(HeatVaporization!$H$2:$H$31,HeatVaporization!$A$2:$A$31))</f>
        <v>132396.74683447625</v>
      </c>
      <c r="U80" s="3">
        <f>T80/G80/'Master Plan'!$J$3</f>
        <v>5257.1828100463754</v>
      </c>
      <c r="V80" s="3">
        <f>'Master Plan'!$J$5/(HeatVaporization!$R$2*(NumberCrunch!C80+NumberCrunch!D80)/2+HeatVaporization!$S$2)</f>
        <v>3.9551566235403876E-5</v>
      </c>
    </row>
    <row r="81" spans="1:22" x14ac:dyDescent="0.25">
      <c r="A81">
        <f>CONVERT(data!E81,"psi","Pa")+data!J81*1000</f>
        <v>227082.71993080259</v>
      </c>
      <c r="B81">
        <f>SLOPE(HeatVaporization!$A$2:$A$31,HeatVaporization!$B$2:$B$31)*NumberCrunch!$A81+INTERCEPT(HeatVaporization!$A$2:$A$31,HeatVaporization!$B$2:$B$31)</f>
        <v>379.50849530302202</v>
      </c>
      <c r="C81">
        <f>CONVERT(data!F81,"C","K")</f>
        <v>333.07610599999998</v>
      </c>
      <c r="D81">
        <f>CONVERT(data!G81,"C","K")</f>
        <v>348.12308599999994</v>
      </c>
      <c r="E81">
        <f>CONVERT(data!C81,"gal","m^3")/60</f>
        <v>2.3967141654395018E-3</v>
      </c>
      <c r="F81">
        <f>(SLOPE(HeatVaporization!$D$2:$D$31,HeatVaporization!$A$2:$A$31)*(NumberCrunch!C81+NumberCrunch!D81)/2+INTERCEPT(HeatVaporization!$D$2:$D$31,HeatVaporization!$A$2:$A$31))*E81</f>
        <v>2.3330565143639337</v>
      </c>
      <c r="G81">
        <f t="shared" si="3"/>
        <v>38.419049248173188</v>
      </c>
      <c r="H81">
        <f>T81/(B81*HeatVaporization!$R$3+HeatVaporization!$S$3)</f>
        <v>66.079784882093023</v>
      </c>
      <c r="I81">
        <f>HeatVaporization!$R$3*NumberCrunch!B81+HeatVaporization!$S$3</f>
        <v>2236.2761721434981</v>
      </c>
      <c r="J81">
        <f>B81*HeatVaporization!$R$5+HeatVaporization!$S$5</f>
        <v>1.0264994426827601</v>
      </c>
      <c r="K81">
        <f>B81*HeatVaporization!$R$4+HeatVaporization!$S$4</f>
        <v>951.59807309141308</v>
      </c>
      <c r="L81">
        <f>(C81+D81)/2*HeatVaporization!$R$4+HeatVaporization!$S$4</f>
        <v>973.43961495554697</v>
      </c>
      <c r="M81">
        <f>B81*HeatVaporization!$R$6+HeatVaporization!$S$6</f>
        <v>2.688292745231368E-4</v>
      </c>
      <c r="N81">
        <f>B81*HeatVaporization!$R$10+HeatVaporization!$S$10</f>
        <v>0.67718163377950735</v>
      </c>
      <c r="O81">
        <f>(HeatVaporization!$R$5*NumberCrunch!B81+HeatVaporization!$S$5)*NumberCrunch!E81*'Master Plan'!$J$9/(HeatVaporization!$R$7*NumberCrunch!B81+HeatVaporization!$S$7)</f>
        <v>122.49960170195597</v>
      </c>
      <c r="P81" s="3">
        <f>L81*E81/'Master Plan'!$J$11*4/'Master Plan'!$J$7/(HeatVaporization!$R$6*(NumberCrunch!C81+NumberCrunch!D81)/2+HeatVaporization!$S$6)</f>
        <v>52568.45827722393</v>
      </c>
      <c r="Q81">
        <v>2</v>
      </c>
      <c r="R81">
        <f t="shared" si="4"/>
        <v>5277.6117662586566</v>
      </c>
      <c r="T81" s="3">
        <f>(D81-C81)*NumberCrunch!F81*(SLOPE(HeatVaporization!$H$2:$H$31,HeatVaporization!$A$2:$A$31)*(NumberCrunch!C81+NumberCrunch!D81)/2+INTERCEPT(HeatVaporization!$H$2:$H$31,HeatVaporization!$A$2:$A$31))</f>
        <v>147772.64839219279</v>
      </c>
      <c r="U81" s="3">
        <f>T81/G81/'Master Plan'!$J$3</f>
        <v>5671.4571891636597</v>
      </c>
      <c r="V81" s="3">
        <f>'Master Plan'!$J$5/(HeatVaporization!$R$2*(NumberCrunch!C81+NumberCrunch!D81)/2+HeatVaporization!$S$2)</f>
        <v>3.9558997910453255E-5</v>
      </c>
    </row>
    <row r="82" spans="1:22" x14ac:dyDescent="0.25">
      <c r="A82">
        <f>CONVERT(data!E82,"psi","Pa")+data!J82*1000</f>
        <v>223099.16585185897</v>
      </c>
      <c r="B82">
        <f>SLOPE(HeatVaporization!$A$2:$A$31,HeatVaporization!$B$2:$B$31)*NumberCrunch!$A82+INTERCEPT(HeatVaporization!$A$2:$A$31,HeatVaporization!$B$2:$B$31)</f>
        <v>378.43589757988673</v>
      </c>
      <c r="C82">
        <f>CONVERT(data!F82,"C","K")</f>
        <v>333.223185</v>
      </c>
      <c r="D82">
        <f>CONVERT(data!G82,"C","K")</f>
        <v>348.61070699999999</v>
      </c>
      <c r="E82">
        <f>CONVERT(data!C82,"gal","m^3")/60</f>
        <v>2.3779101324024813E-3</v>
      </c>
      <c r="F82">
        <f>(SLOPE(HeatVaporization!$D$2:$D$31,HeatVaporization!$A$2:$A$31)*(NumberCrunch!C82+NumberCrunch!D82)/2+INTERCEPT(HeatVaporization!$D$2:$D$31,HeatVaporization!$A$2:$A$31))*E82</f>
        <v>2.3143283116515709</v>
      </c>
      <c r="G82">
        <f t="shared" si="3"/>
        <v>36.987018030869798</v>
      </c>
      <c r="H82">
        <f>T82/(B82*HeatVaporization!$R$3+HeatVaporization!$S$3)</f>
        <v>66.95419551409914</v>
      </c>
      <c r="I82">
        <f>HeatVaporization!$R$3*NumberCrunch!B82+HeatVaporization!$S$3</f>
        <v>2239.0140558985358</v>
      </c>
      <c r="J82">
        <f>B82*HeatVaporization!$R$5+HeatVaporization!$S$5</f>
        <v>1.0114795549082656</v>
      </c>
      <c r="K82">
        <f>B82*HeatVaporization!$R$4+HeatVaporization!$S$4</f>
        <v>952.20017668449555</v>
      </c>
      <c r="L82">
        <f>(C82+D82)/2*HeatVaporization!$R$4+HeatVaporization!$S$4</f>
        <v>973.26147027824311</v>
      </c>
      <c r="M82">
        <f>B82*HeatVaporization!$R$6+HeatVaporization!$S$6</f>
        <v>2.7812139612558469E-4</v>
      </c>
      <c r="N82">
        <f>B82*HeatVaporization!$R$10+HeatVaporization!$S$10</f>
        <v>0.67664194967636226</v>
      </c>
      <c r="O82">
        <f>(HeatVaporization!$R$5*NumberCrunch!B82+HeatVaporization!$S$5)*NumberCrunch!E82*'Master Plan'!$J$9/(HeatVaporization!$R$7*NumberCrunch!B82+HeatVaporization!$S$7)</f>
        <v>120.17638963437147</v>
      </c>
      <c r="P82" s="3">
        <f>L82*E82/'Master Plan'!$J$11*4/'Master Plan'!$J$7/(HeatVaporization!$R$6*(NumberCrunch!C82+NumberCrunch!D82)/2+HeatVaporization!$S$6)</f>
        <v>52384.164938859205</v>
      </c>
      <c r="Q82">
        <v>2</v>
      </c>
      <c r="R82">
        <f t="shared" si="4"/>
        <v>5284.0731719205451</v>
      </c>
      <c r="T82" s="3">
        <f>(D82-C82)*NumberCrunch!F82*(SLOPE(HeatVaporization!$H$2:$H$31,HeatVaporization!$A$2:$A$31)*(NumberCrunch!C82+NumberCrunch!D82)/2+INTERCEPT(HeatVaporization!$H$2:$H$31,HeatVaporization!$A$2:$A$31))</f>
        <v>149911.38485744668</v>
      </c>
      <c r="U82" s="3">
        <f>T82/G82/'Master Plan'!$J$3</f>
        <v>5976.3016714041851</v>
      </c>
      <c r="V82" s="3">
        <f>'Master Plan'!$J$5/(HeatVaporization!$R$2*(NumberCrunch!C82+NumberCrunch!D82)/2+HeatVaporization!$S$2)</f>
        <v>3.9543012851676968E-5</v>
      </c>
    </row>
    <row r="83" spans="1:22" x14ac:dyDescent="0.25">
      <c r="A83">
        <f>CONVERT(data!E83,"psi","Pa")+data!J83*1000</f>
        <v>220283.63122963579</v>
      </c>
      <c r="B83">
        <f>SLOPE(HeatVaporization!$A$2:$A$31,HeatVaporization!$B$2:$B$31)*NumberCrunch!$A83+INTERCEPT(HeatVaporization!$A$2:$A$31,HeatVaporization!$B$2:$B$31)</f>
        <v>377.67779665660117</v>
      </c>
      <c r="C83">
        <f>CONVERT(data!F83,"C","K")</f>
        <v>333.84917199999995</v>
      </c>
      <c r="D83">
        <f>CONVERT(data!G83,"C","K")</f>
        <v>348.181826</v>
      </c>
      <c r="E83">
        <f>CONVERT(data!C83,"gal","m^3")/60</f>
        <v>2.3554232722408077E-3</v>
      </c>
      <c r="F83">
        <f>(SLOPE(HeatVaporization!$D$2:$D$31,HeatVaporization!$A$2:$A$31)*(NumberCrunch!C83+NumberCrunch!D83)/2+INTERCEPT(HeatVaporization!$D$2:$D$31,HeatVaporization!$A$2:$A$31))*E83</f>
        <v>2.2923124084446966</v>
      </c>
      <c r="G83">
        <f t="shared" si="3"/>
        <v>36.190511988114061</v>
      </c>
      <c r="H83">
        <f>T83/(B83*HeatVaporization!$R$3+HeatVaporization!$S$3)</f>
        <v>61.71859874684057</v>
      </c>
      <c r="I83">
        <f>HeatVaporization!$R$3*NumberCrunch!B83+HeatVaporization!$S$3</f>
        <v>2240.9491636819798</v>
      </c>
      <c r="J83">
        <f>B83*HeatVaporization!$R$5+HeatVaporization!$S$5</f>
        <v>1.0008636543298026</v>
      </c>
      <c r="K83">
        <f>B83*HeatVaporization!$R$4+HeatVaporization!$S$4</f>
        <v>952.6257372464695</v>
      </c>
      <c r="L83">
        <f>(C83+D83)/2*HeatVaporization!$R$4+HeatVaporization!$S$4</f>
        <v>973.20614747256388</v>
      </c>
      <c r="M83">
        <f>B83*HeatVaporization!$R$6+HeatVaporization!$S$6</f>
        <v>2.8468897110188202E-4</v>
      </c>
      <c r="N83">
        <f>B83*HeatVaporization!$R$10+HeatVaporization!$S$10</f>
        <v>0.67626050656115511</v>
      </c>
      <c r="O83">
        <f>(HeatVaporization!$R$5*NumberCrunch!B83+HeatVaporization!$S$5)*NumberCrunch!E83*'Master Plan'!$J$9/(HeatVaporization!$R$7*NumberCrunch!B83+HeatVaporization!$S$7)</f>
        <v>118.08064144036565</v>
      </c>
      <c r="P83" s="3">
        <f>L83*E83/'Master Plan'!$J$11*4/'Master Plan'!$J$7/(HeatVaporization!$R$6*(NumberCrunch!C83+NumberCrunch!D83)/2+HeatVaporization!$S$6)</f>
        <v>51959.391225460968</v>
      </c>
      <c r="Q83">
        <v>2</v>
      </c>
      <c r="R83">
        <f t="shared" si="4"/>
        <v>5288.6400262894731</v>
      </c>
      <c r="T83" s="3">
        <f>(D83-C83)*NumberCrunch!F83*(SLOPE(HeatVaporization!$H$2:$H$31,HeatVaporization!$A$2:$A$31)*(NumberCrunch!C83+NumberCrunch!D83)/2+INTERCEPT(HeatVaporization!$H$2:$H$31,HeatVaporization!$A$2:$A$31))</f>
        <v>138308.24224535606</v>
      </c>
      <c r="U83" s="3">
        <f>T83/G83/'Master Plan'!$J$3</f>
        <v>5635.086011851693</v>
      </c>
      <c r="V83" s="3">
        <f>'Master Plan'!$J$5/(HeatVaporization!$R$2*(NumberCrunch!C83+NumberCrunch!D83)/2+HeatVaporization!$S$2)</f>
        <v>3.9538051322348708E-5</v>
      </c>
    </row>
    <row r="84" spans="1:22" x14ac:dyDescent="0.25">
      <c r="A84">
        <f>CONVERT(data!E84,"psi","Pa")+data!J84*1000</f>
        <v>231809.59678847133</v>
      </c>
      <c r="B84">
        <f>SLOPE(HeatVaporization!$A$2:$A$31,HeatVaporization!$B$2:$B$31)*NumberCrunch!$A84+INTERCEPT(HeatVaporization!$A$2:$A$31,HeatVaporization!$B$2:$B$31)</f>
        <v>380.78123749619965</v>
      </c>
      <c r="C84">
        <f>CONVERT(data!F84,"C","K")</f>
        <v>333.05060699999996</v>
      </c>
      <c r="D84">
        <f>CONVERT(data!G84,"C","K")</f>
        <v>348.64746099999996</v>
      </c>
      <c r="E84">
        <f>CONVERT(data!C84,"gal","m^3")/60</f>
        <v>2.3838266048404806E-3</v>
      </c>
      <c r="F84">
        <f>(SLOPE(HeatVaporization!$D$2:$D$31,HeatVaporization!$A$2:$A$31)*(NumberCrunch!C84+NumberCrunch!D84)/2+INTERCEPT(HeatVaporization!$D$2:$D$31,HeatVaporization!$A$2:$A$31))*E84</f>
        <v>2.3201774636396433</v>
      </c>
      <c r="G84">
        <f t="shared" si="3"/>
        <v>39.419278722653488</v>
      </c>
      <c r="H84">
        <f>T84/(B84*HeatVaporization!$R$3+HeatVaporization!$S$3)</f>
        <v>68.218240939633958</v>
      </c>
      <c r="I84">
        <f>HeatVaporization!$R$3*NumberCrunch!B84+HeatVaporization!$S$3</f>
        <v>2233.0274050615885</v>
      </c>
      <c r="J84">
        <f>B84*HeatVaporization!$R$5+HeatVaporization!$S$5</f>
        <v>1.0443220097972175</v>
      </c>
      <c r="K84">
        <f>B84*HeatVaporization!$R$4+HeatVaporization!$S$4</f>
        <v>950.88361823937419</v>
      </c>
      <c r="L84">
        <f>(C84+D84)/2*HeatVaporization!$R$4+HeatVaporization!$S$4</f>
        <v>973.29959273397048</v>
      </c>
      <c r="M84">
        <f>B84*HeatVaporization!$R$6+HeatVaporization!$S$6</f>
        <v>2.5780326265262624E-4</v>
      </c>
      <c r="N84">
        <f>B84*HeatVaporization!$R$10+HeatVaporization!$S$10</f>
        <v>0.67782202179660311</v>
      </c>
      <c r="O84">
        <f>(HeatVaporization!$R$5*NumberCrunch!B84+HeatVaporization!$S$5)*NumberCrunch!E84*'Master Plan'!$J$9/(HeatVaporization!$R$7*NumberCrunch!B84+HeatVaporization!$S$7)</f>
        <v>123.44897637042391</v>
      </c>
      <c r="P84" s="3">
        <f>L84*E84/'Master Plan'!$J$11*4/'Master Plan'!$J$7/(HeatVaporization!$R$6*(NumberCrunch!C84+NumberCrunch!D84)/2+HeatVaporization!$S$6)</f>
        <v>52465.382614907227</v>
      </c>
      <c r="Q84">
        <v>2</v>
      </c>
      <c r="R84">
        <f t="shared" si="4"/>
        <v>5269.9446759453494</v>
      </c>
      <c r="T84" s="3">
        <f>(D84-C84)*NumberCrunch!F84*(SLOPE(HeatVaporization!$H$2:$H$31,HeatVaporization!$A$2:$A$31)*(NumberCrunch!C84+NumberCrunch!D84)/2+INTERCEPT(HeatVaporization!$H$2:$H$31,HeatVaporization!$A$2:$A$31))</f>
        <v>152333.20154329704</v>
      </c>
      <c r="U84" s="3">
        <f>T84/G84/'Master Plan'!$J$3</f>
        <v>5698.139938210893</v>
      </c>
      <c r="V84" s="3">
        <f>'Master Plan'!$J$5/(HeatVaporization!$R$2*(NumberCrunch!C84+NumberCrunch!D84)/2+HeatVaporization!$S$2)</f>
        <v>3.9546432522363781E-5</v>
      </c>
    </row>
    <row r="85" spans="1:22" x14ac:dyDescent="0.25">
      <c r="A85">
        <f>CONVERT(data!E85,"psi","Pa")+data!J85*1000</f>
        <v>216423.31258042084</v>
      </c>
      <c r="B85">
        <f>SLOPE(HeatVaporization!$A$2:$A$31,HeatVaporization!$B$2:$B$31)*NumberCrunch!$A85+INTERCEPT(HeatVaporization!$A$2:$A$31,HeatVaporization!$B$2:$B$31)</f>
        <v>376.63838087068001</v>
      </c>
      <c r="C85">
        <f>CONVERT(data!F85,"C","K")</f>
        <v>333.80086599999998</v>
      </c>
      <c r="D85">
        <f>CONVERT(data!G85,"C","K")</f>
        <v>348.27013099999999</v>
      </c>
      <c r="E85">
        <f>CONVERT(data!C85,"gal","m^3")/60</f>
        <v>2.4361558218915151E-3</v>
      </c>
      <c r="F85">
        <f>(SLOPE(HeatVaporization!$D$2:$D$31,HeatVaporization!$A$2:$A$31)*(NumberCrunch!C85+NumberCrunch!D85)/2+INTERCEPT(HeatVaporization!$D$2:$D$31,HeatVaporization!$A$2:$A$31))*E85</f>
        <v>2.3708544719891353</v>
      </c>
      <c r="G85">
        <f t="shared" si="3"/>
        <v>35.107332254122525</v>
      </c>
      <c r="H85">
        <f>T85/(B85*HeatVaporization!$R$3+HeatVaporization!$S$3)</f>
        <v>64.365697053099453</v>
      </c>
      <c r="I85">
        <f>HeatVaporization!$R$3*NumberCrunch!B85+HeatVaporization!$S$3</f>
        <v>2243.6023481272023</v>
      </c>
      <c r="J85">
        <f>B85*HeatVaporization!$R$5+HeatVaporization!$S$5</f>
        <v>0.98630842256039397</v>
      </c>
      <c r="K85">
        <f>B85*HeatVaporization!$R$4+HeatVaporization!$S$4</f>
        <v>953.20921413245469</v>
      </c>
      <c r="L85">
        <f>(C85+D85)/2*HeatVaporization!$R$4+HeatVaporization!$S$4</f>
        <v>973.19492073718106</v>
      </c>
      <c r="M85">
        <f>B85*HeatVaporization!$R$6+HeatVaporization!$S$6</f>
        <v>2.9369363116218006E-4</v>
      </c>
      <c r="N85">
        <f>B85*HeatVaporization!$R$10+HeatVaporization!$S$10</f>
        <v>0.67573751815262106</v>
      </c>
      <c r="O85">
        <f>(HeatVaporization!$R$5*NumberCrunch!B85+HeatVaporization!$S$5)*NumberCrunch!E85*'Master Plan'!$J$9/(HeatVaporization!$R$7*NumberCrunch!B85+HeatVaporization!$S$7)</f>
        <v>120.7595599891764</v>
      </c>
      <c r="P85" s="3">
        <f>L85*E85/'Master Plan'!$J$11*4/'Master Plan'!$J$7/(HeatVaporization!$R$6*(NumberCrunch!C85+NumberCrunch!D85)/2+HeatVaporization!$S$6)</f>
        <v>53755.151958224393</v>
      </c>
      <c r="Q85">
        <v>2</v>
      </c>
      <c r="R85">
        <f t="shared" si="4"/>
        <v>5294.9015415801978</v>
      </c>
      <c r="T85" s="3">
        <f>(D85-C85)*NumberCrunch!F85*(SLOPE(HeatVaporization!$H$2:$H$31,HeatVaporization!$A$2:$A$31)*(NumberCrunch!C85+NumberCrunch!D85)/2+INTERCEPT(HeatVaporization!$H$2:$H$31,HeatVaporization!$A$2:$A$31))</f>
        <v>144411.02904717808</v>
      </c>
      <c r="U85" s="3">
        <f>T85/G85/'Master Plan'!$J$3</f>
        <v>6065.2645428082906</v>
      </c>
      <c r="V85" s="3">
        <f>'Master Plan'!$J$5/(HeatVaporization!$R$2*(NumberCrunch!C85+NumberCrunch!D85)/2+HeatVaporization!$S$2)</f>
        <v>3.9537044624132512E-5</v>
      </c>
    </row>
    <row r="86" spans="1:22" x14ac:dyDescent="0.25">
      <c r="A86">
        <f>CONVERT(data!E86,"psi","Pa")+data!J86*1000</f>
        <v>233776.12168615992</v>
      </c>
      <c r="B86">
        <f>SLOPE(HeatVaporization!$A$2:$A$31,HeatVaporization!$B$2:$B$31)*NumberCrunch!$A86+INTERCEPT(HeatVaporization!$A$2:$A$31,HeatVaporization!$B$2:$B$31)</f>
        <v>381.31073705512341</v>
      </c>
      <c r="C86">
        <f>CONVERT(data!F86,"C","K")</f>
        <v>332.65166299999999</v>
      </c>
      <c r="D86">
        <f>CONVERT(data!G86,"C","K")</f>
        <v>348.31682000000001</v>
      </c>
      <c r="E86">
        <f>CONVERT(data!C86,"gal","m^3")/60</f>
        <v>2.42305470097768E-3</v>
      </c>
      <c r="F86">
        <f>(SLOPE(HeatVaporization!$D$2:$D$31,HeatVaporization!$A$2:$A$31)*(NumberCrunch!C86+NumberCrunch!D86)/2+INTERCEPT(HeatVaporization!$D$2:$D$31,HeatVaporization!$A$2:$A$31))*E86</f>
        <v>2.3588543384467804</v>
      </c>
      <c r="G86">
        <f t="shared" si="3"/>
        <v>40.320587750178277</v>
      </c>
      <c r="H86">
        <f>T86/(B86*HeatVaporization!$R$3+HeatVaporization!$S$3)</f>
        <v>69.69737217263777</v>
      </c>
      <c r="I86">
        <f>HeatVaporization!$R$3*NumberCrunch!B86+HeatVaporization!$S$3</f>
        <v>2231.6758188989406</v>
      </c>
      <c r="J86">
        <f>B86*HeatVaporization!$R$5+HeatVaporization!$S$5</f>
        <v>1.0517367411360388</v>
      </c>
      <c r="K86">
        <f>B86*HeatVaporization!$R$4+HeatVaporization!$S$4</f>
        <v>950.58638323683135</v>
      </c>
      <c r="L86">
        <f>(C86+D86)/2*HeatVaporization!$R$4+HeatVaporization!$S$4</f>
        <v>973.50436929674129</v>
      </c>
      <c r="M86">
        <f>B86*HeatVaporization!$R$6+HeatVaporization!$S$6</f>
        <v>2.5321610552574017E-4</v>
      </c>
      <c r="N86">
        <f>B86*HeatVaporization!$R$10+HeatVaporization!$S$10</f>
        <v>0.67808844273747393</v>
      </c>
      <c r="O86">
        <f>(HeatVaporization!$R$5*NumberCrunch!B86+HeatVaporization!$S$5)*NumberCrunch!E86*'Master Plan'!$J$9/(HeatVaporization!$R$7*NumberCrunch!B86+HeatVaporization!$S$7)</f>
        <v>126.15652814776207</v>
      </c>
      <c r="P86" s="3">
        <f>L86*E86/'Master Plan'!$J$11*4/'Master Plan'!$J$7/(HeatVaporization!$R$6*(NumberCrunch!C86+NumberCrunch!D86)/2+HeatVaporization!$S$6)</f>
        <v>53062.21791022356</v>
      </c>
      <c r="Q86">
        <v>2</v>
      </c>
      <c r="R86">
        <f t="shared" si="4"/>
        <v>5266.7549326015005</v>
      </c>
      <c r="T86" s="3">
        <f>(D86-C86)*NumberCrunch!F86*(SLOPE(HeatVaporization!$H$2:$H$31,HeatVaporization!$A$2:$A$31)*(NumberCrunch!C86+NumberCrunch!D86)/2+INTERCEPT(HeatVaporization!$H$2:$H$31,HeatVaporization!$A$2:$A$31))</f>
        <v>155541.94011847564</v>
      </c>
      <c r="U86" s="3">
        <f>T86/G86/'Master Plan'!$J$3</f>
        <v>5688.1085025717503</v>
      </c>
      <c r="V86" s="3">
        <f>'Master Plan'!$J$5/(HeatVaporization!$R$2*(NumberCrunch!C86+NumberCrunch!D86)/2+HeatVaporization!$S$2)</f>
        <v>3.9564811570351506E-5</v>
      </c>
    </row>
    <row r="87" spans="1:22" x14ac:dyDescent="0.25">
      <c r="A87">
        <f>CONVERT(data!E87,"psi","Pa")+data!J87*1000</f>
        <v>215574.93585588626</v>
      </c>
      <c r="B87">
        <f>SLOPE(HeatVaporization!$A$2:$A$31,HeatVaporization!$B$2:$B$31)*NumberCrunch!$A87+INTERCEPT(HeatVaporization!$A$2:$A$31,HeatVaporization!$B$2:$B$31)</f>
        <v>376.40994994566591</v>
      </c>
      <c r="C87">
        <f>CONVERT(data!F87,"C","K")</f>
        <v>333.48000099999996</v>
      </c>
      <c r="D87">
        <f>CONVERT(data!G87,"C","K")</f>
        <v>347.84757199999996</v>
      </c>
      <c r="E87">
        <f>CONVERT(data!C87,"gal","m^3")/60</f>
        <v>2.3344923425027506E-3</v>
      </c>
      <c r="F87">
        <f>(SLOPE(HeatVaporization!$D$2:$D$31,HeatVaporization!$A$2:$A$31)*(NumberCrunch!C87+NumberCrunch!D87)/2+INTERCEPT(HeatVaporization!$D$2:$D$31,HeatVaporization!$A$2:$A$31))*E87</f>
        <v>2.2724032073325224</v>
      </c>
      <c r="G87">
        <f t="shared" si="3"/>
        <v>35.259634256946171</v>
      </c>
      <c r="H87">
        <f>T87/(B87*HeatVaporization!$R$3+HeatVaporization!$S$3)</f>
        <v>61.239806618572032</v>
      </c>
      <c r="I87">
        <f>HeatVaporization!$R$3*NumberCrunch!B87+HeatVaporization!$S$3</f>
        <v>2244.1854346891582</v>
      </c>
      <c r="J87">
        <f>B87*HeatVaporization!$R$5+HeatVaporization!$S$5</f>
        <v>0.98310964003090451</v>
      </c>
      <c r="K87">
        <f>B87*HeatVaporization!$R$4+HeatVaporization!$S$4</f>
        <v>953.33744401562103</v>
      </c>
      <c r="L87">
        <f>(C87+D87)/2*HeatVaporization!$R$4+HeatVaporization!$S$4</f>
        <v>973.40358156683271</v>
      </c>
      <c r="M87">
        <f>B87*HeatVaporization!$R$6+HeatVaporization!$S$6</f>
        <v>2.9567257246254598E-4</v>
      </c>
      <c r="N87">
        <f>B87*HeatVaporization!$R$10+HeatVaporization!$S$10</f>
        <v>0.67562258173588463</v>
      </c>
      <c r="O87">
        <f>(HeatVaporization!$R$5*NumberCrunch!B87+HeatVaporization!$S$5)*NumberCrunch!E87*'Master Plan'!$J$9/(HeatVaporization!$R$7*NumberCrunch!B87+HeatVaporization!$S$7)</f>
        <v>115.43077427811743</v>
      </c>
      <c r="P87" s="3">
        <f>L87*E87/'Master Plan'!$J$11*4/'Master Plan'!$J$7/(HeatVaporization!$R$6*(NumberCrunch!C87+NumberCrunch!D87)/2+HeatVaporization!$S$6)</f>
        <v>51248.853027124445</v>
      </c>
      <c r="Q87">
        <v>2</v>
      </c>
      <c r="R87">
        <f t="shared" si="4"/>
        <v>5296.2776258664144</v>
      </c>
      <c r="T87" s="3">
        <f>(D87-C87)*NumberCrunch!F87*(SLOPE(HeatVaporization!$H$2:$H$31,HeatVaporization!$A$2:$A$31)*(NumberCrunch!C87+NumberCrunch!D87)/2+INTERCEPT(HeatVaporization!$H$2:$H$31,HeatVaporization!$A$2:$A$31))</f>
        <v>137433.48203658007</v>
      </c>
      <c r="U87" s="3">
        <f>T87/G87/'Master Plan'!$J$3</f>
        <v>5747.2747794729748</v>
      </c>
      <c r="V87" s="3">
        <f>'Master Plan'!$J$5/(HeatVaporization!$R$2*(NumberCrunch!C87+NumberCrunch!D87)/2+HeatVaporization!$S$2)</f>
        <v>3.9555763564212458E-5</v>
      </c>
    </row>
    <row r="88" spans="1:22" x14ac:dyDescent="0.25">
      <c r="A88">
        <f>CONVERT(data!E88,"psi","Pa")+data!J88*1000</f>
        <v>216464.73975874466</v>
      </c>
      <c r="B88">
        <f>SLOPE(HeatVaporization!$A$2:$A$31,HeatVaporization!$B$2:$B$31)*NumberCrunch!$A88+INTERCEPT(HeatVaporization!$A$2:$A$31,HeatVaporization!$B$2:$B$31)</f>
        <v>376.64953540662088</v>
      </c>
      <c r="C88">
        <f>CONVERT(data!F88,"C","K")</f>
        <v>333.123966</v>
      </c>
      <c r="D88">
        <f>CONVERT(data!G88,"C","K")</f>
        <v>347.72006499999998</v>
      </c>
      <c r="E88">
        <f>CONVERT(data!C88,"gal","m^3")/60</f>
        <v>2.4478003163508665E-3</v>
      </c>
      <c r="F88">
        <f>(SLOPE(HeatVaporization!$D$2:$D$31,HeatVaporization!$A$2:$A$31)*(NumberCrunch!C88+NumberCrunch!D88)/2+INTERCEPT(HeatVaporization!$D$2:$D$31,HeatVaporization!$A$2:$A$31))*E88</f>
        <v>2.3830298063041129</v>
      </c>
      <c r="G88">
        <f t="shared" si="3"/>
        <v>35.732035584984487</v>
      </c>
      <c r="H88">
        <f>T88/(B88*HeatVaporization!$R$3+HeatVaporization!$S$3)</f>
        <v>65.257933863014259</v>
      </c>
      <c r="I88">
        <f>HeatVaporization!$R$3*NumberCrunch!B88+HeatVaporization!$S$3</f>
        <v>2243.5738753623541</v>
      </c>
      <c r="J88">
        <f>B88*HeatVaporization!$R$5+HeatVaporization!$S$5</f>
        <v>0.98646462266635648</v>
      </c>
      <c r="K88">
        <f>B88*HeatVaporization!$R$4+HeatVaporization!$S$4</f>
        <v>953.20295252474818</v>
      </c>
      <c r="L88">
        <f>(C88+D88)/2*HeatVaporization!$R$4+HeatVaporization!$S$4</f>
        <v>973.53929991180325</v>
      </c>
      <c r="M88">
        <f>B88*HeatVaporization!$R$6+HeatVaporization!$S$6</f>
        <v>2.9359699725913738E-4</v>
      </c>
      <c r="N88">
        <f>B88*HeatVaporization!$R$10+HeatVaporization!$S$10</f>
        <v>0.67574313062558777</v>
      </c>
      <c r="O88">
        <f>(HeatVaporization!$R$5*NumberCrunch!B88+HeatVaporization!$S$5)*NumberCrunch!E88*'Master Plan'!$J$9/(HeatVaporization!$R$7*NumberCrunch!B88+HeatVaporization!$S$7)</f>
        <v>121.35157809359032</v>
      </c>
      <c r="P88" s="3">
        <f>L88*E88/'Master Plan'!$J$11*4/'Master Plan'!$J$7/(HeatVaporization!$R$6*(NumberCrunch!C88+NumberCrunch!D88)/2+HeatVaporization!$S$6)</f>
        <v>53558.470169294858</v>
      </c>
      <c r="Q88">
        <v>2</v>
      </c>
      <c r="R88">
        <f t="shared" si="4"/>
        <v>5294.8343458551562</v>
      </c>
      <c r="T88" s="3">
        <f>(D88-C88)*NumberCrunch!F88*(SLOPE(HeatVaporization!$H$2:$H$31,HeatVaporization!$A$2:$A$31)*(NumberCrunch!C88+NumberCrunch!D88)/2+INTERCEPT(HeatVaporization!$H$2:$H$31,HeatVaporization!$A$2:$A$31))</f>
        <v>146410.9955751831</v>
      </c>
      <c r="U88" s="3">
        <f>T88/G88/'Master Plan'!$J$3</f>
        <v>6041.7555612764718</v>
      </c>
      <c r="V88" s="3">
        <f>'Master Plan'!$J$5/(HeatVaporization!$R$2*(NumberCrunch!C88+NumberCrunch!D88)/2+HeatVaporization!$S$2)</f>
        <v>3.9567948358697578E-5</v>
      </c>
    </row>
    <row r="89" spans="1:22" x14ac:dyDescent="0.25">
      <c r="A89">
        <f>CONVERT(data!E89,"psi","Pa")+data!J89*1000</f>
        <v>229352.07576102976</v>
      </c>
      <c r="B89">
        <f>SLOPE(HeatVaporization!$A$2:$A$31,HeatVaporization!$B$2:$B$31)*NumberCrunch!$A89+INTERCEPT(HeatVaporization!$A$2:$A$31,HeatVaporization!$B$2:$B$31)</f>
        <v>380.11953405089588</v>
      </c>
      <c r="C89">
        <f>CONVERT(data!F89,"C","K")</f>
        <v>333.75177399999995</v>
      </c>
      <c r="D89">
        <f>CONVERT(data!G89,"C","K")</f>
        <v>348.13901399999997</v>
      </c>
      <c r="E89">
        <f>CONVERT(data!C89,"gal","m^3")/60</f>
        <v>2.3429692043812514E-3</v>
      </c>
      <c r="F89">
        <f>(SLOPE(HeatVaporization!$D$2:$D$31,HeatVaporization!$A$2:$A$31)*(NumberCrunch!C89+NumberCrunch!D89)/2+INTERCEPT(HeatVaporization!$D$2:$D$31,HeatVaporization!$A$2:$A$31))*E89</f>
        <v>2.2802842370767236</v>
      </c>
      <c r="G89">
        <f t="shared" si="3"/>
        <v>38.729783130162623</v>
      </c>
      <c r="H89">
        <f>T89/(B89*HeatVaporization!$R$3+HeatVaporization!$S$3)</f>
        <v>61.799781022627045</v>
      </c>
      <c r="I89">
        <f>HeatVaporization!$R$3*NumberCrunch!B89+HeatVaporization!$S$3</f>
        <v>2234.716451266399</v>
      </c>
      <c r="J89">
        <f>B89*HeatVaporization!$R$5+HeatVaporization!$S$5</f>
        <v>1.0350559902317391</v>
      </c>
      <c r="K89">
        <f>B89*HeatVaporization!$R$4+HeatVaporization!$S$4</f>
        <v>951.25506599968435</v>
      </c>
      <c r="L89">
        <f>(C89+D89)/2*HeatVaporization!$R$4+HeatVaporization!$S$4</f>
        <v>973.24550097060194</v>
      </c>
      <c r="M89">
        <f>B89*HeatVaporization!$R$6+HeatVaporization!$S$6</f>
        <v>2.6353572762611915E-4</v>
      </c>
      <c r="N89">
        <f>B89*HeatVaporization!$R$10+HeatVaporization!$S$10</f>
        <v>0.67748908166189636</v>
      </c>
      <c r="O89">
        <f>(HeatVaporization!$R$5*NumberCrunch!B89+HeatVaporization!$S$5)*NumberCrunch!E89*'Master Plan'!$J$9/(HeatVaporization!$R$7*NumberCrunch!B89+HeatVaporization!$S$7)</f>
        <v>120.51303510083912</v>
      </c>
      <c r="P89" s="3">
        <f>L89*E89/'Master Plan'!$J$11*4/'Master Plan'!$J$7/(HeatVaporization!$R$6*(NumberCrunch!C89+NumberCrunch!D89)/2+HeatVaporization!$S$6)</f>
        <v>51634.685006605148</v>
      </c>
      <c r="Q89">
        <v>2</v>
      </c>
      <c r="R89">
        <f t="shared" si="4"/>
        <v>5273.9308249887026</v>
      </c>
      <c r="T89" s="3">
        <f>(D89-C89)*NumberCrunch!F89*(SLOPE(HeatVaporization!$H$2:$H$31,HeatVaporization!$A$2:$A$31)*(NumberCrunch!C89+NumberCrunch!D89)/2+INTERCEPT(HeatVaporization!$H$2:$H$31,HeatVaporization!$A$2:$A$31))</f>
        <v>138104.98733592566</v>
      </c>
      <c r="U89" s="3">
        <f>T89/G89/'Master Plan'!$J$3</f>
        <v>5257.8901910048362</v>
      </c>
      <c r="V89" s="3">
        <f>'Master Plan'!$J$5/(HeatVaporization!$R$2*(NumberCrunch!C89+NumberCrunch!D89)/2+HeatVaporization!$S$2)</f>
        <v>3.9541580544337937E-5</v>
      </c>
    </row>
    <row r="90" spans="1:22" x14ac:dyDescent="0.25">
      <c r="A90">
        <f>CONVERT(data!E90,"psi","Pa")+data!J90*1000</f>
        <v>229204.6038473818</v>
      </c>
      <c r="B90">
        <f>SLOPE(HeatVaporization!$A$2:$A$31,HeatVaporization!$B$2:$B$31)*NumberCrunch!$A90+INTERCEPT(HeatVaporization!$A$2:$A$31,HeatVaporization!$B$2:$B$31)</f>
        <v>380.07982628349259</v>
      </c>
      <c r="C90">
        <f>CONVERT(data!F90,"C","K")</f>
        <v>333.91043099999996</v>
      </c>
      <c r="D90">
        <f>CONVERT(data!G90,"C","K")</f>
        <v>348.05482599999999</v>
      </c>
      <c r="E90">
        <f>CONVERT(data!C90,"gal","m^3")/60</f>
        <v>2.3412285458625755E-3</v>
      </c>
      <c r="F90">
        <f>(SLOPE(HeatVaporization!$D$2:$D$31,HeatVaporization!$A$2:$A$31)*(NumberCrunch!C90+NumberCrunch!D90)/2+INTERCEPT(HeatVaporization!$D$2:$D$31,HeatVaporization!$A$2:$A$31))*E90</f>
        <v>2.2785412135435599</v>
      </c>
      <c r="G90">
        <f t="shared" si="3"/>
        <v>38.666987666795528</v>
      </c>
      <c r="H90">
        <f>T90/(B90*HeatVaporization!$R$3+HeatVaporization!$S$3)</f>
        <v>60.707808191697453</v>
      </c>
      <c r="I90">
        <f>HeatVaporization!$R$3*NumberCrunch!B90+HeatVaporization!$S$3</f>
        <v>2234.8178082327408</v>
      </c>
      <c r="J90">
        <f>B90*HeatVaporization!$R$5+HeatVaporization!$S$5</f>
        <v>1.0344999511899724</v>
      </c>
      <c r="K90">
        <f>B90*HeatVaporization!$R$4+HeatVaporization!$S$4</f>
        <v>951.27735598679806</v>
      </c>
      <c r="L90">
        <f>(C90+D90)/2*HeatVaporization!$R$4+HeatVaporization!$S$4</f>
        <v>973.22459935413099</v>
      </c>
      <c r="M90">
        <f>B90*HeatVaporization!$R$6+HeatVaporization!$S$6</f>
        <v>2.638797236978194E-4</v>
      </c>
      <c r="N90">
        <f>B90*HeatVaporization!$R$10+HeatVaporization!$S$10</f>
        <v>0.67746910245592129</v>
      </c>
      <c r="O90">
        <f>(HeatVaporization!$R$5*NumberCrunch!B90+HeatVaporization!$S$5)*NumberCrunch!E90*'Master Plan'!$J$9/(HeatVaporization!$R$7*NumberCrunch!B90+HeatVaporization!$S$7)</f>
        <v>120.37421516406002</v>
      </c>
      <c r="P90" s="3">
        <f>L90*E90/'Master Plan'!$J$11*4/'Master Plan'!$J$7/(HeatVaporization!$R$6*(NumberCrunch!C90+NumberCrunch!D90)/2+HeatVaporization!$S$6)</f>
        <v>51622.835402669676</v>
      </c>
      <c r="Q90">
        <v>2</v>
      </c>
      <c r="R90">
        <f t="shared" si="4"/>
        <v>5274.1700274292689</v>
      </c>
      <c r="T90" s="3">
        <f>(D90-C90)*NumberCrunch!F90*(SLOPE(HeatVaporization!$H$2:$H$31,HeatVaporization!$A$2:$A$31)*(NumberCrunch!C90+NumberCrunch!D90)/2+INTERCEPT(HeatVaporization!$H$2:$H$31,HeatVaporization!$A$2:$A$31))</f>
        <v>135670.89084558294</v>
      </c>
      <c r="U90" s="3">
        <f>T90/G90/'Master Plan'!$J$3</f>
        <v>5173.6083794131164</v>
      </c>
      <c r="V90" s="3">
        <f>'Master Plan'!$J$5/(HeatVaporization!$R$2*(NumberCrunch!C90+NumberCrunch!D90)/2+HeatVaporization!$S$2)</f>
        <v>3.9539706008774428E-5</v>
      </c>
    </row>
    <row r="91" spans="1:22" x14ac:dyDescent="0.25">
      <c r="A91">
        <f>CONVERT(data!E91,"psi","Pa")+data!J91*1000</f>
        <v>219689.5912593159</v>
      </c>
      <c r="B91">
        <f>SLOPE(HeatVaporization!$A$2:$A$31,HeatVaporization!$B$2:$B$31)*NumberCrunch!$A91+INTERCEPT(HeatVaporization!$A$2:$A$31,HeatVaporization!$B$2:$B$31)</f>
        <v>377.51784754909829</v>
      </c>
      <c r="C91">
        <f>CONVERT(data!F91,"C","K")</f>
        <v>333.42013099999997</v>
      </c>
      <c r="D91">
        <f>CONVERT(data!G91,"C","K")</f>
        <v>348.47317599999997</v>
      </c>
      <c r="E91">
        <f>CONVERT(data!C91,"gal","m^3")/60</f>
        <v>2.4064954171285719E-3</v>
      </c>
      <c r="F91">
        <f>(SLOPE(HeatVaporization!$D$2:$D$31,HeatVaporization!$A$2:$A$31)*(NumberCrunch!C91+NumberCrunch!D91)/2+INTERCEPT(HeatVaporization!$D$2:$D$31,HeatVaporization!$A$2:$A$31))*E91</f>
        <v>2.342109136383149</v>
      </c>
      <c r="G91">
        <f t="shared" si="3"/>
        <v>36.048897971764923</v>
      </c>
      <c r="H91">
        <f>T91/(B91*HeatVaporization!$R$3+HeatVaporization!$S$3)</f>
        <v>66.216060703474483</v>
      </c>
      <c r="I91">
        <f>HeatVaporization!$R$3*NumberCrunch!B91+HeatVaporization!$S$3</f>
        <v>2241.3574454204354</v>
      </c>
      <c r="J91">
        <f>B91*HeatVaporization!$R$5+HeatVaporization!$S$5</f>
        <v>0.99862384196352139</v>
      </c>
      <c r="K91">
        <f>B91*HeatVaporization!$R$4+HeatVaporization!$S$4</f>
        <v>952.71552480639116</v>
      </c>
      <c r="L91">
        <f>(C91+D91)/2*HeatVaporization!$R$4+HeatVaporization!$S$4</f>
        <v>973.24479394926561</v>
      </c>
      <c r="M91">
        <f>B91*HeatVaporization!$R$6+HeatVaporization!$S$6</f>
        <v>2.8607464116724027E-4</v>
      </c>
      <c r="N91">
        <f>B91*HeatVaporization!$R$10+HeatVaporization!$S$10</f>
        <v>0.67618002718965386</v>
      </c>
      <c r="O91">
        <f>(HeatVaporization!$R$5*NumberCrunch!B91+HeatVaporization!$S$5)*NumberCrunch!E91*'Master Plan'!$J$9/(HeatVaporization!$R$7*NumberCrunch!B91+HeatVaporization!$S$7)</f>
        <v>120.43355564969656</v>
      </c>
      <c r="P91" s="3">
        <f>L91*E91/'Master Plan'!$J$11*4/'Master Plan'!$J$7/(HeatVaporization!$R$6*(NumberCrunch!C91+NumberCrunch!D91)/2+HeatVaporization!$S$6)</f>
        <v>53035.605919460075</v>
      </c>
      <c r="Q91">
        <v>2</v>
      </c>
      <c r="R91">
        <f t="shared" si="4"/>
        <v>5289.6035711922286</v>
      </c>
      <c r="T91" s="3">
        <f>(D91-C91)*NumberCrunch!F91*(SLOPE(HeatVaporization!$H$2:$H$31,HeatVaporization!$A$2:$A$31)*(NumberCrunch!C91+NumberCrunch!D91)/2+INTERCEPT(HeatVaporization!$H$2:$H$31,HeatVaporization!$A$2:$A$31))</f>
        <v>148413.86066414404</v>
      </c>
      <c r="U91" s="3">
        <f>T91/G91/'Master Plan'!$J$3</f>
        <v>6070.5729765337146</v>
      </c>
      <c r="V91" s="3">
        <f>'Master Plan'!$J$5/(HeatVaporization!$R$2*(NumberCrunch!C91+NumberCrunch!D91)/2+HeatVaporization!$S$2)</f>
        <v>3.9541517133101389E-5</v>
      </c>
    </row>
    <row r="92" spans="1:22" x14ac:dyDescent="0.25">
      <c r="A92">
        <f>CONVERT(data!E92,"psi","Pa")+data!J92*1000</f>
        <v>223564.01839245006</v>
      </c>
      <c r="B92">
        <f>SLOPE(HeatVaporization!$A$2:$A$31,HeatVaporization!$B$2:$B$31)*NumberCrunch!$A92+INTERCEPT(HeatVaporization!$A$2:$A$31,HeatVaporization!$B$2:$B$31)</f>
        <v>378.56106213564544</v>
      </c>
      <c r="C92">
        <f>CONVERT(data!F92,"C","K")</f>
        <v>333.04551099999998</v>
      </c>
      <c r="D92">
        <f>CONVERT(data!G92,"C","K")</f>
        <v>347.80303499999997</v>
      </c>
      <c r="E92">
        <f>CONVERT(data!C92,"gal","m^3")/60</f>
        <v>2.316422616261631E-3</v>
      </c>
      <c r="F92">
        <f>(SLOPE(HeatVaporization!$D$2:$D$31,HeatVaporization!$A$2:$A$31)*(NumberCrunch!C92+NumberCrunch!D92)/2+INTERCEPT(HeatVaporization!$D$2:$D$31,HeatVaporization!$A$2:$A$31))*E92</f>
        <v>2.2551255166499584</v>
      </c>
      <c r="G92">
        <f t="shared" si="3"/>
        <v>37.65605847892413</v>
      </c>
      <c r="H92">
        <f>T92/(B92*HeatVaporization!$R$3+HeatVaporization!$S$3)</f>
        <v>62.574436080068921</v>
      </c>
      <c r="I92">
        <f>HeatVaporization!$R$3*NumberCrunch!B92+HeatVaporization!$S$3</f>
        <v>2238.6945642601268</v>
      </c>
      <c r="J92">
        <f>B92*HeatVaporization!$R$5+HeatVaporization!$S$5</f>
        <v>1.0132322694071787</v>
      </c>
      <c r="K92">
        <f>B92*HeatVaporization!$R$4+HeatVaporization!$S$4</f>
        <v>952.12991546062449</v>
      </c>
      <c r="L92">
        <f>(C92+D92)/2*HeatVaporization!$R$4+HeatVaporization!$S$4</f>
        <v>973.53803266236571</v>
      </c>
      <c r="M92">
        <f>B92*HeatVaporization!$R$6+HeatVaporization!$S$6</f>
        <v>2.7703707136212449E-4</v>
      </c>
      <c r="N92">
        <f>B92*HeatVaporization!$R$10+HeatVaporization!$S$10</f>
        <v>0.67670492698795193</v>
      </c>
      <c r="O92">
        <f>(HeatVaporization!$R$5*NumberCrunch!B92+HeatVaporization!$S$5)*NumberCrunch!E92*'Master Plan'!$J$9/(HeatVaporization!$R$7*NumberCrunch!B92+HeatVaporization!$S$7)</f>
        <v>117.22420674879405</v>
      </c>
      <c r="P92" s="3">
        <f>L92*E92/'Master Plan'!$J$11*4/'Master Plan'!$J$7/(HeatVaporization!$R$6*(NumberCrunch!C92+NumberCrunch!D92)/2+HeatVaporization!$S$6)</f>
        <v>50685.459816537033</v>
      </c>
      <c r="Q92">
        <v>2</v>
      </c>
      <c r="R92">
        <f t="shared" si="4"/>
        <v>5283.3191716538995</v>
      </c>
      <c r="T92" s="3">
        <f>(D92-C92)*NumberCrunch!F92*(SLOPE(HeatVaporization!$H$2:$H$31,HeatVaporization!$A$2:$A$31)*(NumberCrunch!C92+NumberCrunch!D92)/2+INTERCEPT(HeatVaporization!$H$2:$H$31,HeatVaporization!$A$2:$A$31))</f>
        <v>140085.04991409305</v>
      </c>
      <c r="U92" s="3">
        <f>T92/G92/'Master Plan'!$J$3</f>
        <v>5485.347479860613</v>
      </c>
      <c r="V92" s="3">
        <f>'Master Plan'!$J$5/(HeatVaporization!$R$2*(NumberCrunch!C92+NumberCrunch!D92)/2+HeatVaporization!$S$2)</f>
        <v>3.9567834550309707E-5</v>
      </c>
    </row>
    <row r="93" spans="1:22" x14ac:dyDescent="0.25">
      <c r="A93">
        <f>CONVERT(data!E93,"psi","Pa")+data!J93*1000</f>
        <v>220479.29832160755</v>
      </c>
      <c r="B93">
        <f>SLOPE(HeatVaporization!$A$2:$A$31,HeatVaporization!$B$2:$B$31)*NumberCrunch!$A93+INTERCEPT(HeatVaporization!$A$2:$A$31,HeatVaporization!$B$2:$B$31)</f>
        <v>377.73048128775775</v>
      </c>
      <c r="C93">
        <f>CONVERT(data!F93,"C","K")</f>
        <v>333.29545999999999</v>
      </c>
      <c r="D93">
        <f>CONVERT(data!G93,"C","K")</f>
        <v>348.22153599999996</v>
      </c>
      <c r="E93">
        <f>CONVERT(data!C93,"gal","m^3")/60</f>
        <v>2.4607286963069584E-3</v>
      </c>
      <c r="F93">
        <f>(SLOPE(HeatVaporization!$D$2:$D$31,HeatVaporization!$A$2:$A$31)*(NumberCrunch!C93+NumberCrunch!D93)/2+INTERCEPT(HeatVaporization!$D$2:$D$31,HeatVaporization!$A$2:$A$31))*E93</f>
        <v>2.3951512982209722</v>
      </c>
      <c r="G93">
        <f t="shared" si="3"/>
        <v>36.464253009019032</v>
      </c>
      <c r="H93">
        <f>T93/(B93*HeatVaporization!$R$3+HeatVaporization!$S$3)</f>
        <v>67.158793067123426</v>
      </c>
      <c r="I93">
        <f>HeatVaporization!$R$3*NumberCrunch!B93+HeatVaporization!$S$3</f>
        <v>2240.8146823264142</v>
      </c>
      <c r="J93">
        <f>B93*HeatVaporization!$R$5+HeatVaporization!$S$5</f>
        <v>1.0016014120467398</v>
      </c>
      <c r="K93">
        <f>B93*HeatVaporization!$R$4+HeatVaporization!$S$4</f>
        <v>952.59616268646869</v>
      </c>
      <c r="L93">
        <f>(C93+D93)/2*HeatVaporization!$R$4+HeatVaporization!$S$4</f>
        <v>973.35041519026277</v>
      </c>
      <c r="M93">
        <f>B93*HeatVaporization!$R$6+HeatVaporization!$S$6</f>
        <v>2.8423255394871474E-4</v>
      </c>
      <c r="N93">
        <f>B93*HeatVaporization!$R$10+HeatVaporization!$S$10</f>
        <v>0.67628701515547895</v>
      </c>
      <c r="O93">
        <f>(HeatVaporization!$R$5*NumberCrunch!B93+HeatVaporization!$S$5)*NumberCrunch!E93*'Master Plan'!$J$9/(HeatVaporization!$R$7*NumberCrunch!B93+HeatVaporization!$S$7)</f>
        <v>123.42955528729549</v>
      </c>
      <c r="P93" s="3">
        <f>L93*E93/'Master Plan'!$J$11*4/'Master Plan'!$J$7/(HeatVaporization!$R$6*(NumberCrunch!C93+NumberCrunch!D93)/2+HeatVaporization!$S$6)</f>
        <v>54090.47079507311</v>
      </c>
      <c r="Q93">
        <v>2</v>
      </c>
      <c r="R93">
        <f t="shared" si="4"/>
        <v>5288.3226502903381</v>
      </c>
      <c r="T93" s="3">
        <f>(D93-C93)*NumberCrunch!F93*(SLOPE(HeatVaporization!$H$2:$H$31,HeatVaporization!$A$2:$A$31)*(NumberCrunch!C93+NumberCrunch!D93)/2+INTERCEPT(HeatVaporization!$H$2:$H$31,HeatVaporization!$A$2:$A$31))</f>
        <v>150490.40955213158</v>
      </c>
      <c r="U93" s="3">
        <f>T93/G93/'Master Plan'!$J$3</f>
        <v>6085.3942168438844</v>
      </c>
      <c r="V93" s="3">
        <f>'Master Plan'!$J$5/(HeatVaporization!$R$2*(NumberCrunch!C93+NumberCrunch!D93)/2+HeatVaporization!$S$2)</f>
        <v>3.9550992331836344E-5</v>
      </c>
    </row>
    <row r="94" spans="1:22" x14ac:dyDescent="0.25">
      <c r="A94">
        <f>CONVERT(data!E94,"psi","Pa")+data!J94*1000</f>
        <v>209239.59269531051</v>
      </c>
      <c r="B94">
        <f>SLOPE(HeatVaporization!$A$2:$A$31,HeatVaporization!$B$2:$B$31)*NumberCrunch!$A94+INTERCEPT(HeatVaporization!$A$2:$A$31,HeatVaporization!$B$2:$B$31)</f>
        <v>374.70411778808761</v>
      </c>
      <c r="C94">
        <f>CONVERT(data!F94,"C","K")</f>
        <v>333.07512399999996</v>
      </c>
      <c r="D94">
        <f>CONVERT(data!G94,"C","K")</f>
        <v>348.05715599999996</v>
      </c>
      <c r="E94">
        <f>CONVERT(data!C94,"gal","m^3")/60</f>
        <v>2.3335490809763752E-3</v>
      </c>
      <c r="F94">
        <f>(SLOPE(HeatVaporization!$D$2:$D$31,HeatVaporization!$A$2:$A$31)*(NumberCrunch!C94+NumberCrunch!D94)/2+INTERCEPT(HeatVaporization!$D$2:$D$31,HeatVaporization!$A$2:$A$31))*E94</f>
        <v>2.2716129442064514</v>
      </c>
      <c r="G94">
        <f t="shared" si="3"/>
        <v>33.582832440527383</v>
      </c>
      <c r="H94">
        <f>T94/(B94*HeatVaporization!$R$3+HeatVaporization!$S$3)</f>
        <v>63.71206521634948</v>
      </c>
      <c r="I94">
        <f>HeatVaporization!$R$3*NumberCrunch!B94+HeatVaporization!$S$3</f>
        <v>2248.5396954267285</v>
      </c>
      <c r="J94">
        <f>B94*HeatVaporization!$R$5+HeatVaporization!$S$5</f>
        <v>0.95922239226194872</v>
      </c>
      <c r="K94">
        <f>B94*HeatVaporization!$R$4+HeatVaporization!$S$4</f>
        <v>954.29501426690899</v>
      </c>
      <c r="L94">
        <f>(C94+D94)/2*HeatVaporization!$R$4+HeatVaporization!$S$4</f>
        <v>973.45839550800906</v>
      </c>
      <c r="M94">
        <f>B94*HeatVaporization!$R$6+HeatVaporization!$S$6</f>
        <v>3.1045052648919587E-4</v>
      </c>
      <c r="N94">
        <f>B94*HeatVaporization!$R$10+HeatVaporization!$S$10</f>
        <v>0.67476428185493043</v>
      </c>
      <c r="O94">
        <f>(HeatVaporization!$R$5*NumberCrunch!B94+HeatVaporization!$S$5)*NumberCrunch!E94*'Master Plan'!$J$9/(HeatVaporization!$R$7*NumberCrunch!B94+HeatVaporization!$S$7)</f>
        <v>113.21050941042202</v>
      </c>
      <c r="P94" s="3">
        <f>L94*E94/'Master Plan'!$J$11*4/'Master Plan'!$J$7/(HeatVaporization!$R$6*(NumberCrunch!C94+NumberCrunch!D94)/2+HeatVaporization!$S$6)</f>
        <v>51159.538715207935</v>
      </c>
      <c r="Q94">
        <v>2</v>
      </c>
      <c r="R94">
        <f t="shared" si="4"/>
        <v>5306.5536812070795</v>
      </c>
      <c r="T94" s="3">
        <f>(D94-C94)*NumberCrunch!F94*(SLOPE(HeatVaporization!$H$2:$H$31,HeatVaporization!$A$2:$A$31)*(NumberCrunch!C94+NumberCrunch!D94)/2+INTERCEPT(HeatVaporization!$H$2:$H$31,HeatVaporization!$A$2:$A$31))</f>
        <v>143259.10771657832</v>
      </c>
      <c r="U94" s="3">
        <f>T94/G94/'Master Plan'!$J$3</f>
        <v>6290.0215564613754</v>
      </c>
      <c r="V94" s="3">
        <f>'Master Plan'!$J$5/(HeatVaporization!$R$2*(NumberCrunch!C94+NumberCrunch!D94)/2+HeatVaporization!$S$2)</f>
        <v>3.9560683856936425E-5</v>
      </c>
    </row>
    <row r="95" spans="1:22" x14ac:dyDescent="0.25">
      <c r="A95">
        <f>CONVERT(data!E95,"psi","Pa")+data!J95*1000</f>
        <v>228264.37276619958</v>
      </c>
      <c r="B95">
        <f>SLOPE(HeatVaporization!$A$2:$A$31,HeatVaporization!$B$2:$B$31)*NumberCrunch!$A95+INTERCEPT(HeatVaporization!$A$2:$A$31,HeatVaporization!$B$2:$B$31)</f>
        <v>379.82666297833555</v>
      </c>
      <c r="C95">
        <f>CONVERT(data!F95,"C","K")</f>
        <v>333.36163399999998</v>
      </c>
      <c r="D95">
        <f>CONVERT(data!G95,"C","K")</f>
        <v>348.00641199999995</v>
      </c>
      <c r="E95">
        <f>CONVERT(data!C95,"gal","m^3")/60</f>
        <v>2.3364075085046698E-3</v>
      </c>
      <c r="F95">
        <f>(SLOPE(HeatVaporization!$D$2:$D$31,HeatVaporization!$A$2:$A$31)*(NumberCrunch!C95+NumberCrunch!D95)/2+INTERCEPT(HeatVaporization!$D$2:$D$31,HeatVaporization!$A$2:$A$31))*E95</f>
        <v>2.2742408957132585</v>
      </c>
      <c r="G95">
        <f t="shared" si="3"/>
        <v>38.681700852470989</v>
      </c>
      <c r="H95">
        <f>T95/(B95*HeatVaporization!$R$3+HeatVaporization!$S$3)</f>
        <v>62.715768434943541</v>
      </c>
      <c r="I95">
        <f>HeatVaporization!$R$3*NumberCrunch!B95+HeatVaporization!$S$3</f>
        <v>2235.4640259951052</v>
      </c>
      <c r="J95">
        <f>B95*HeatVaporization!$R$5+HeatVaporization!$S$5</f>
        <v>1.030954834180994</v>
      </c>
      <c r="K95">
        <f>B95*HeatVaporization!$R$4+HeatVaporization!$S$4</f>
        <v>951.41946941141555</v>
      </c>
      <c r="L95">
        <f>(C95+D95)/2*HeatVaporization!$R$4+HeatVaporization!$S$4</f>
        <v>973.39222179130957</v>
      </c>
      <c r="M95">
        <f>B95*HeatVaporization!$R$6+HeatVaporization!$S$6</f>
        <v>2.6607292639260066E-4</v>
      </c>
      <c r="N95">
        <f>B95*HeatVaporization!$R$10+HeatVaporization!$S$10</f>
        <v>0.6773417217908817</v>
      </c>
      <c r="O95">
        <f>(HeatVaporization!$R$5*NumberCrunch!B95+HeatVaporization!$S$5)*NumberCrunch!E95*'Master Plan'!$J$9/(HeatVaporization!$R$7*NumberCrunch!B95+HeatVaporization!$S$7)</f>
        <v>119.81245280206515</v>
      </c>
      <c r="P95" s="3">
        <f>L95*E95/'Master Plan'!$J$11*4/'Master Plan'!$J$7/(HeatVaporization!$R$6*(NumberCrunch!C95+NumberCrunch!D95)/2+HeatVaporization!$S$6)</f>
        <v>51305.156176576267</v>
      </c>
      <c r="Q95">
        <v>2</v>
      </c>
      <c r="R95">
        <f t="shared" si="4"/>
        <v>5275.6951013484486</v>
      </c>
      <c r="T95" s="3">
        <f>(D95-C95)*NumberCrunch!F95*(SLOPE(HeatVaporization!$H$2:$H$31,HeatVaporization!$A$2:$A$31)*(NumberCrunch!C95+NumberCrunch!D95)/2+INTERCEPT(HeatVaporization!$H$2:$H$31,HeatVaporization!$A$2:$A$31))</f>
        <v>140198.84419895563</v>
      </c>
      <c r="U95" s="3">
        <f>T95/G95/'Master Plan'!$J$3</f>
        <v>5344.2416320342836</v>
      </c>
      <c r="V95" s="3">
        <f>'Master Plan'!$J$5/(HeatVaporization!$R$2*(NumberCrunch!C95+NumberCrunch!D95)/2+HeatVaporization!$S$2)</f>
        <v>3.9554744023790021E-5</v>
      </c>
    </row>
    <row r="96" spans="1:22" x14ac:dyDescent="0.25">
      <c r="A96">
        <f>CONVERT(data!E96,"psi","Pa")+data!J96*1000</f>
        <v>215482.39560448134</v>
      </c>
      <c r="B96">
        <f>SLOPE(HeatVaporization!$A$2:$A$31,HeatVaporization!$B$2:$B$31)*NumberCrunch!$A96+INTERCEPT(HeatVaporization!$A$2:$A$31,HeatVaporization!$B$2:$B$31)</f>
        <v>376.38503288391951</v>
      </c>
      <c r="C96">
        <f>CONVERT(data!F96,"C","K")</f>
        <v>333.835758</v>
      </c>
      <c r="D96">
        <f>CONVERT(data!G96,"C","K")</f>
        <v>347.67039999999997</v>
      </c>
      <c r="E96">
        <f>CONVERT(data!C96,"gal","m^3")/60</f>
        <v>2.4334951190387371E-3</v>
      </c>
      <c r="F96">
        <f>(SLOPE(HeatVaporization!$D$2:$D$31,HeatVaporization!$A$2:$A$31)*(NumberCrunch!C96+NumberCrunch!D96)/2+INTERCEPT(HeatVaporization!$D$2:$D$31,HeatVaporization!$A$2:$A$31))*E96</f>
        <v>2.3686508870746472</v>
      </c>
      <c r="G96">
        <f t="shared" si="3"/>
        <v>35.179738562496816</v>
      </c>
      <c r="H96">
        <f>T96/(B96*HeatVaporization!$R$3+HeatVaporization!$S$3)</f>
        <v>61.464986265365425</v>
      </c>
      <c r="I96">
        <f>HeatVaporization!$R$3*NumberCrunch!B96+HeatVaporization!$S$3</f>
        <v>2244.2490373028008</v>
      </c>
      <c r="J96">
        <f>B96*HeatVaporization!$R$5+HeatVaporization!$S$5</f>
        <v>0.98276071940294774</v>
      </c>
      <c r="K96">
        <f>B96*HeatVaporization!$R$4+HeatVaporization!$S$4</f>
        <v>953.35143122823865</v>
      </c>
      <c r="L96">
        <f>(C96+D96)/2*HeatVaporization!$R$4+HeatVaporization!$S$4</f>
        <v>973.35345715026369</v>
      </c>
      <c r="M96">
        <f>B96*HeatVaporization!$R$6+HeatVaporization!$S$6</f>
        <v>2.9588843378942475E-4</v>
      </c>
      <c r="N96">
        <f>B96*HeatVaporization!$R$10+HeatVaporization!$S$10</f>
        <v>0.67561004456390339</v>
      </c>
      <c r="O96">
        <f>(HeatVaporization!$R$5*NumberCrunch!B96+HeatVaporization!$S$5)*NumberCrunch!E96*'Master Plan'!$J$9/(HeatVaporization!$R$7*NumberCrunch!B96+HeatVaporization!$S$7)</f>
        <v>120.29311451808981</v>
      </c>
      <c r="P96" s="3">
        <f>L96*E96/'Master Plan'!$J$11*4/'Master Plan'!$J$7/(HeatVaporization!$R$6*(NumberCrunch!C96+NumberCrunch!D96)/2+HeatVaporization!$S$6)</f>
        <v>53487.849794239075</v>
      </c>
      <c r="Q96">
        <v>2</v>
      </c>
      <c r="R96">
        <f t="shared" si="4"/>
        <v>5296.4277280346105</v>
      </c>
      <c r="T96" s="3">
        <f>(D96-C96)*NumberCrunch!F96*(SLOPE(HeatVaporization!$H$2:$H$31,HeatVaporization!$A$2:$A$31)*(NumberCrunch!C96+NumberCrunch!D96)/2+INTERCEPT(HeatVaporization!$H$2:$H$31,HeatVaporization!$A$2:$A$31))</f>
        <v>137942.73625387624</v>
      </c>
      <c r="U96" s="3">
        <f>T96/G96/'Master Plan'!$J$3</f>
        <v>5781.671910243912</v>
      </c>
      <c r="V96" s="3">
        <f>'Master Plan'!$J$5/(HeatVaporization!$R$2*(NumberCrunch!C96+NumberCrunch!D96)/2+HeatVaporization!$S$2)</f>
        <v>3.9551265290959429E-5</v>
      </c>
    </row>
    <row r="97" spans="1:22" x14ac:dyDescent="0.25">
      <c r="A97">
        <f>CONVERT(data!E97,"psi","Pa")+data!J97*1000</f>
        <v>227986.81831758021</v>
      </c>
      <c r="B97">
        <f>SLOPE(HeatVaporization!$A$2:$A$31,HeatVaporization!$B$2:$B$31)*NumberCrunch!$A97+INTERCEPT(HeatVaporization!$A$2:$A$31,HeatVaporization!$B$2:$B$31)</f>
        <v>379.75192964630702</v>
      </c>
      <c r="C97">
        <f>CONVERT(data!F97,"C","K")</f>
        <v>333.36431199999998</v>
      </c>
      <c r="D97">
        <f>CONVERT(data!G97,"C","K")</f>
        <v>348.17037499999998</v>
      </c>
      <c r="E97">
        <f>CONVERT(data!C97,"gal","m^3")/60</f>
        <v>2.4332676788807153E-3</v>
      </c>
      <c r="F97">
        <f>(SLOPE(HeatVaporization!$D$2:$D$31,HeatVaporization!$A$2:$A$31)*(NumberCrunch!C97+NumberCrunch!D97)/2+INTERCEPT(HeatVaporization!$D$2:$D$31,HeatVaporization!$A$2:$A$31))*E97</f>
        <v>2.3684100232908443</v>
      </c>
      <c r="G97">
        <f t="shared" si="3"/>
        <v>38.511389878230354</v>
      </c>
      <c r="H97">
        <f>T97/(B97*HeatVaporization!$R$3+HeatVaporization!$S$3)</f>
        <v>66.027151525798274</v>
      </c>
      <c r="I97">
        <f>HeatVaporization!$R$3*NumberCrunch!B97+HeatVaporization!$S$3</f>
        <v>2235.654788264414</v>
      </c>
      <c r="J97">
        <f>B97*HeatVaporization!$R$5+HeatVaporization!$S$5</f>
        <v>1.0299083223006571</v>
      </c>
      <c r="K97">
        <f>B97*HeatVaporization!$R$4+HeatVaporization!$S$4</f>
        <v>951.46142102735394</v>
      </c>
      <c r="L97">
        <f>(C97+D97)/2*HeatVaporization!$R$4+HeatVaporization!$S$4</f>
        <v>973.34544976173561</v>
      </c>
      <c r="M97">
        <f>B97*HeatVaporization!$R$6+HeatVaporization!$S$6</f>
        <v>2.6672035570741905E-4</v>
      </c>
      <c r="N97">
        <f>B97*HeatVaporization!$R$10+HeatVaporization!$S$10</f>
        <v>0.67730411925789014</v>
      </c>
      <c r="O97">
        <f>(HeatVaporization!$R$5*NumberCrunch!B97+HeatVaporization!$S$5)*NumberCrunch!E97*'Master Plan'!$J$9/(HeatVaporization!$R$7*NumberCrunch!B97+HeatVaporization!$S$7)</f>
        <v>124.68290065526028</v>
      </c>
      <c r="P97" s="3">
        <f>L97*E97/'Master Plan'!$J$11*4/'Master Plan'!$J$7/(HeatVaporization!$R$6*(NumberCrunch!C97+NumberCrunch!D97)/2+HeatVaporization!$S$6)</f>
        <v>53493.344841045444</v>
      </c>
      <c r="Q97">
        <v>2</v>
      </c>
      <c r="R97">
        <f t="shared" si="4"/>
        <v>5276.1453003040178</v>
      </c>
      <c r="T97" s="3">
        <f>(D97-C97)*NumberCrunch!F97*(SLOPE(HeatVaporization!$H$2:$H$31,HeatVaporization!$A$2:$A$31)*(NumberCrunch!C97+NumberCrunch!D97)/2+INTERCEPT(HeatVaporization!$H$2:$H$31,HeatVaporization!$A$2:$A$31))</f>
        <v>147613.91746411091</v>
      </c>
      <c r="U97" s="3">
        <f>T97/G97/'Master Plan'!$J$3</f>
        <v>5651.7810362192713</v>
      </c>
      <c r="V97" s="3">
        <f>'Master Plan'!$J$5/(HeatVaporization!$R$2*(NumberCrunch!C97+NumberCrunch!D97)/2+HeatVaporization!$S$2)</f>
        <v>3.9550546785414295E-5</v>
      </c>
    </row>
    <row r="98" spans="1:22" x14ac:dyDescent="0.25">
      <c r="A98">
        <f>CONVERT(data!E98,"psi","Pa")+data!J98*1000</f>
        <v>225467.34562789561</v>
      </c>
      <c r="B98">
        <f>SLOPE(HeatVaporization!$A$2:$A$31,HeatVaporization!$B$2:$B$31)*NumberCrunch!$A98+INTERCEPT(HeatVaporization!$A$2:$A$31,HeatVaporization!$B$2:$B$31)</f>
        <v>379.07354531490267</v>
      </c>
      <c r="C98">
        <f>CONVERT(data!F98,"C","K")</f>
        <v>333.48045999999999</v>
      </c>
      <c r="D98">
        <f>CONVERT(data!G98,"C","K")</f>
        <v>348.44173799999999</v>
      </c>
      <c r="E98">
        <f>CONVERT(data!C98,"gal","m^3")/60</f>
        <v>2.3541356013322837E-3</v>
      </c>
      <c r="F98">
        <f>(SLOPE(HeatVaporization!$D$2:$D$31,HeatVaporization!$A$2:$A$31)*(NumberCrunch!C98+NumberCrunch!D98)/2+INTERCEPT(HeatVaporization!$D$2:$D$31,HeatVaporization!$A$2:$A$31))*E98</f>
        <v>2.2911311285781015</v>
      </c>
      <c r="G98">
        <f t="shared" si="3"/>
        <v>37.617885600154672</v>
      </c>
      <c r="H98">
        <f>T98/(B98*HeatVaporization!$R$3+HeatVaporization!$S$3)</f>
        <v>64.494338904898555</v>
      </c>
      <c r="I98">
        <f>HeatVaporization!$R$3*NumberCrunch!B98+HeatVaporization!$S$3</f>
        <v>2237.3864136450788</v>
      </c>
      <c r="J98">
        <f>B98*HeatVaporization!$R$5+HeatVaporization!$S$5</f>
        <v>1.0204087155926693</v>
      </c>
      <c r="K98">
        <f>B98*HeatVaporization!$R$4+HeatVaporization!$S$4</f>
        <v>951.84223261647003</v>
      </c>
      <c r="L98">
        <f>(C98+D98)/2*HeatVaporization!$R$4+HeatVaporization!$S$4</f>
        <v>973.23668495624224</v>
      </c>
      <c r="M98">
        <f>B98*HeatVaporization!$R$6+HeatVaporization!$S$6</f>
        <v>2.7259733042463022E-4</v>
      </c>
      <c r="N98">
        <f>B98*HeatVaporization!$R$10+HeatVaporization!$S$10</f>
        <v>0.67696278603334115</v>
      </c>
      <c r="O98">
        <f>(HeatVaporization!$R$5*NumberCrunch!B98+HeatVaporization!$S$5)*NumberCrunch!E98*'Master Plan'!$J$9/(HeatVaporization!$R$7*NumberCrunch!B98+HeatVaporization!$S$7)</f>
        <v>119.77764800068034</v>
      </c>
      <c r="P98" s="3">
        <f>L98*E98/'Master Plan'!$J$11*4/'Master Plan'!$J$7/(HeatVaporization!$R$6*(NumberCrunch!C98+NumberCrunch!D98)/2+HeatVaporization!$S$6)</f>
        <v>51892.011891446062</v>
      </c>
      <c r="Q98">
        <v>2</v>
      </c>
      <c r="R98">
        <f t="shared" si="4"/>
        <v>5280.2319362023864</v>
      </c>
      <c r="T98" s="3">
        <f>(D98-C98)*NumberCrunch!F98*(SLOPE(HeatVaporization!$H$2:$H$31,HeatVaporization!$A$2:$A$31)*(NumberCrunch!C98+NumberCrunch!D98)/2+INTERCEPT(HeatVaporization!$H$2:$H$31,HeatVaporization!$A$2:$A$31))</f>
        <v>144298.75762284125</v>
      </c>
      <c r="U98" s="3">
        <f>T98/G98/'Master Plan'!$J$3</f>
        <v>5656.0784577502154</v>
      </c>
      <c r="V98" s="3">
        <f>'Master Plan'!$J$5/(HeatVaporization!$R$2*(NumberCrunch!C98+NumberCrunch!D98)/2+HeatVaporization!$S$2)</f>
        <v>3.9540789869345085E-5</v>
      </c>
    </row>
    <row r="99" spans="1:22" x14ac:dyDescent="0.25">
      <c r="A99">
        <f>CONVERT(data!E99,"psi","Pa")+data!J99*1000</f>
        <v>228682.2201284669</v>
      </c>
      <c r="B99">
        <f>SLOPE(HeatVaporization!$A$2:$A$31,HeatVaporization!$B$2:$B$31)*NumberCrunch!$A99+INTERCEPT(HeatVaporization!$A$2:$A$31,HeatVaporization!$B$2:$B$31)</f>
        <v>379.93917108554439</v>
      </c>
      <c r="C99">
        <f>CONVERT(data!F99,"C","K")</f>
        <v>333.482552</v>
      </c>
      <c r="D99">
        <f>CONVERT(data!G99,"C","K")</f>
        <v>348.57172600000001</v>
      </c>
      <c r="E99">
        <f>CONVERT(data!C99,"gal","m^3")/60</f>
        <v>2.4287353422615355E-3</v>
      </c>
      <c r="F99">
        <f>(SLOPE(HeatVaporization!$D$2:$D$31,HeatVaporization!$A$2:$A$31)*(NumberCrunch!C99+NumberCrunch!D99)/2+INTERCEPT(HeatVaporization!$D$2:$D$31,HeatVaporization!$A$2:$A$31))*E99</f>
        <v>2.3636442960165072</v>
      </c>
      <c r="G99">
        <f t="shared" si="3"/>
        <v>38.419443014110861</v>
      </c>
      <c r="H99">
        <f>T99/(B99*HeatVaporization!$R$3+HeatVaporization!$S$3)</f>
        <v>67.171357701679838</v>
      </c>
      <c r="I99">
        <f>HeatVaporization!$R$3*NumberCrunch!B99+HeatVaporization!$S$3</f>
        <v>2235.1768408627922</v>
      </c>
      <c r="J99">
        <f>B99*HeatVaporization!$R$5+HeatVaporization!$S$5</f>
        <v>1.0325303168690025</v>
      </c>
      <c r="K99">
        <f>B99*HeatVaporization!$R$4+HeatVaporization!$S$4</f>
        <v>951.3563128950999</v>
      </c>
      <c r="L99">
        <f>(C99+D99)/2*HeatVaporization!$R$4+HeatVaporization!$S$4</f>
        <v>973.199613349218</v>
      </c>
      <c r="M99">
        <f>B99*HeatVaporization!$R$6+HeatVaporization!$S$6</f>
        <v>2.650982468917068E-4</v>
      </c>
      <c r="N99">
        <f>B99*HeatVaporization!$R$10+HeatVaporization!$S$10</f>
        <v>0.67739833093299151</v>
      </c>
      <c r="O99">
        <f>(HeatVaporization!$R$5*NumberCrunch!B99+HeatVaporization!$S$5)*NumberCrunch!E99*'Master Plan'!$J$9/(HeatVaporization!$R$7*NumberCrunch!B99+HeatVaporization!$S$7)</f>
        <v>124.69215572742371</v>
      </c>
      <c r="P99" s="3">
        <f>L99*E99/'Master Plan'!$J$11*4/'Master Plan'!$J$7/(HeatVaporization!$R$6*(NumberCrunch!C99+NumberCrunch!D99)/2+HeatVaporization!$S$6)</f>
        <v>53585.228428112765</v>
      </c>
      <c r="Q99">
        <v>2</v>
      </c>
      <c r="R99">
        <f t="shared" ref="R99:R130" si="5">I99*(1+0.68*2)</f>
        <v>5275.0173444361908</v>
      </c>
      <c r="T99" s="3">
        <f>(D99-C99)*NumberCrunch!F99*(SLOPE(HeatVaporization!$H$2:$H$31,HeatVaporization!$A$2:$A$31)*(NumberCrunch!C99+NumberCrunch!D99)/2+INTERCEPT(HeatVaporization!$H$2:$H$31,HeatVaporization!$A$2:$A$31))</f>
        <v>150139.86310410532</v>
      </c>
      <c r="U99" s="3">
        <f>T99/G99/'Master Plan'!$J$3</f>
        <v>5762.2509171326992</v>
      </c>
      <c r="V99" s="3">
        <f>'Master Plan'!$J$5/(HeatVaporization!$R$2*(NumberCrunch!C99+NumberCrunch!D99)/2+HeatVaporization!$S$2)</f>
        <v>3.9537465403103383E-5</v>
      </c>
    </row>
    <row r="100" spans="1:22" x14ac:dyDescent="0.25">
      <c r="A100">
        <f>CONVERT(data!E100,"psi","Pa")+data!J100*1000</f>
        <v>221501.34524335654</v>
      </c>
      <c r="B100">
        <f>SLOPE(HeatVaporization!$A$2:$A$31,HeatVaporization!$B$2:$B$31)*NumberCrunch!$A100+INTERCEPT(HeatVaporization!$A$2:$A$31,HeatVaporization!$B$2:$B$31)</f>
        <v>378.00567403761897</v>
      </c>
      <c r="C100">
        <f>CONVERT(data!F100,"C","K")</f>
        <v>333.42291299999999</v>
      </c>
      <c r="D100">
        <f>CONVERT(data!G100,"C","K")</f>
        <v>348.27769499999999</v>
      </c>
      <c r="E100">
        <f>CONVERT(data!C100,"gal","m^3")/60</f>
        <v>2.4637524201498204E-3</v>
      </c>
      <c r="F100">
        <f>(SLOPE(HeatVaporization!$D$2:$D$31,HeatVaporization!$A$2:$A$31)*(NumberCrunch!C100+NumberCrunch!D100)/2+INTERCEPT(HeatVaporization!$D$2:$D$31,HeatVaporization!$A$2:$A$31))*E100</f>
        <v>2.397967470681817</v>
      </c>
      <c r="G100">
        <f t="shared" si="3"/>
        <v>36.655068862800185</v>
      </c>
      <c r="H100">
        <f>T100/(B100*HeatVaporization!$R$3+HeatVaporization!$S$3)</f>
        <v>66.938540250154659</v>
      </c>
      <c r="I100">
        <f>HeatVaporization!$R$3*NumberCrunch!B100+HeatVaporization!$S$3</f>
        <v>2240.1122328030765</v>
      </c>
      <c r="J100">
        <f>B100*HeatVaporization!$R$5+HeatVaporization!$S$5</f>
        <v>1.0054550135695814</v>
      </c>
      <c r="K100">
        <f>B100*HeatVaporization!$R$4+HeatVaporization!$S$4</f>
        <v>952.44168301537889</v>
      </c>
      <c r="L100">
        <f>(C100+D100)/2*HeatVaporization!$R$4+HeatVaporization!$S$4</f>
        <v>973.2988798184507</v>
      </c>
      <c r="M100">
        <f>B100*HeatVaporization!$R$6+HeatVaporization!$S$6</f>
        <v>2.8184850591218922E-4</v>
      </c>
      <c r="N100">
        <f>B100*HeatVaporization!$R$10+HeatVaporization!$S$10</f>
        <v>0.67642548007032766</v>
      </c>
      <c r="O100">
        <f>(HeatVaporization!$R$5*NumberCrunch!B100+HeatVaporization!$S$5)*NumberCrunch!E100*'Master Plan'!$J$9/(HeatVaporization!$R$7*NumberCrunch!B100+HeatVaporization!$S$7)</f>
        <v>123.94591185536896</v>
      </c>
      <c r="P100" s="3">
        <f>L100*E100/'Master Plan'!$J$11*4/'Master Plan'!$J$7/(HeatVaporization!$R$6*(NumberCrunch!C100+NumberCrunch!D100)/2+HeatVaporization!$S$6)</f>
        <v>54225.409715657253</v>
      </c>
      <c r="Q100">
        <v>2</v>
      </c>
      <c r="R100">
        <f t="shared" si="5"/>
        <v>5286.6648694152609</v>
      </c>
      <c r="T100" s="3">
        <f>(D100-C100)*NumberCrunch!F100*(SLOPE(HeatVaporization!$H$2:$H$31,HeatVaporization!$A$2:$A$31)*(NumberCrunch!C100+NumberCrunch!D100)/2+INTERCEPT(HeatVaporization!$H$2:$H$31,HeatVaporization!$A$2:$A$31))</f>
        <v>149949.84286035257</v>
      </c>
      <c r="U100" s="3">
        <f>T100/G100/'Master Plan'!$J$3</f>
        <v>6031.9702344388525</v>
      </c>
      <c r="V100" s="3">
        <f>'Master Plan'!$J$5/(HeatVaporization!$R$2*(NumberCrunch!C100+NumberCrunch!D100)/2+HeatVaporization!$S$2)</f>
        <v>3.9546368566798816E-5</v>
      </c>
    </row>
    <row r="101" spans="1:22" x14ac:dyDescent="0.25">
      <c r="A101">
        <f>CONVERT(data!E101,"psi","Pa")+data!J101*1000</f>
        <v>233494.47934278325</v>
      </c>
      <c r="B101">
        <f>SLOPE(HeatVaporization!$A$2:$A$31,HeatVaporization!$B$2:$B$31)*NumberCrunch!$A101+INTERCEPT(HeatVaporization!$A$2:$A$31,HeatVaporization!$B$2:$B$31)</f>
        <v>381.23490303096867</v>
      </c>
      <c r="C101">
        <f>CONVERT(data!F101,"C","K")</f>
        <v>333.68144199999995</v>
      </c>
      <c r="D101">
        <f>CONVERT(data!G101,"C","K")</f>
        <v>348.45367899999997</v>
      </c>
      <c r="E101">
        <f>CONVERT(data!C101,"gal","m^3")/60</f>
        <v>2.4622985696639791E-3</v>
      </c>
      <c r="F101">
        <f>(SLOPE(HeatVaporization!$D$2:$D$31,HeatVaporization!$A$2:$A$31)*(NumberCrunch!C101+NumberCrunch!D101)/2+INTERCEPT(HeatVaporization!$D$2:$D$31,HeatVaporization!$A$2:$A$31))*E101</f>
        <v>2.3962521448132561</v>
      </c>
      <c r="G101">
        <f t="shared" si="3"/>
        <v>39.710457545333298</v>
      </c>
      <c r="H101">
        <f>T101/(B101*HeatVaporization!$R$3+HeatVaporization!$S$3)</f>
        <v>66.766893974272492</v>
      </c>
      <c r="I101">
        <f>HeatVaporization!$R$3*NumberCrunch!B101+HeatVaporization!$S$3</f>
        <v>2231.8693907650131</v>
      </c>
      <c r="J101">
        <f>B101*HeatVaporization!$R$5+HeatVaporization!$S$5</f>
        <v>1.0506748159540953</v>
      </c>
      <c r="K101">
        <f>B101*HeatVaporization!$R$4+HeatVaporization!$S$4</f>
        <v>950.62895272717856</v>
      </c>
      <c r="L101">
        <f>(C101+D101)/2*HeatVaporization!$R$4+HeatVaporization!$S$4</f>
        <v>973.17692270773807</v>
      </c>
      <c r="M101">
        <f>B101*HeatVaporization!$R$6+HeatVaporization!$S$6</f>
        <v>2.538730703494107E-4</v>
      </c>
      <c r="N101">
        <f>B101*HeatVaporization!$R$10+HeatVaporization!$S$10</f>
        <v>0.67805028638450848</v>
      </c>
      <c r="O101">
        <f>(HeatVaporization!$R$5*NumberCrunch!B101+HeatVaporization!$S$5)*NumberCrunch!E101*'Master Plan'!$J$9/(HeatVaporization!$R$7*NumberCrunch!B101+HeatVaporization!$S$7)</f>
        <v>128.10151078532178</v>
      </c>
      <c r="P101" s="3">
        <f>L101*E101/'Master Plan'!$J$11*4/'Master Plan'!$J$7/(HeatVaporization!$R$6*(NumberCrunch!C101+NumberCrunch!D101)/2+HeatVaporization!$S$6)</f>
        <v>54356.07586161045</v>
      </c>
      <c r="Q101">
        <v>2</v>
      </c>
      <c r="R101">
        <f t="shared" si="5"/>
        <v>5267.211762205432</v>
      </c>
      <c r="T101" s="3">
        <f>(D101-C101)*NumberCrunch!F101*(SLOPE(HeatVaporization!$H$2:$H$31,HeatVaporization!$A$2:$A$31)*(NumberCrunch!C101+NumberCrunch!D101)/2+INTERCEPT(HeatVaporization!$H$2:$H$31,HeatVaporization!$A$2:$A$31))</f>
        <v>149014.98697763178</v>
      </c>
      <c r="U101" s="3">
        <f>T101/G101/'Master Plan'!$J$3</f>
        <v>5533.1478196819471</v>
      </c>
      <c r="V101" s="3">
        <f>'Master Plan'!$J$5/(HeatVaporization!$R$2*(NumberCrunch!C101+NumberCrunch!D101)/2+HeatVaporization!$S$2)</f>
        <v>3.9535430852838433E-5</v>
      </c>
    </row>
    <row r="102" spans="1:22" x14ac:dyDescent="0.25">
      <c r="A102">
        <f>CONVERT(data!E102,"psi","Pa")+data!J102*1000</f>
        <v>228139.02533647086</v>
      </c>
      <c r="B102">
        <f>SLOPE(HeatVaporization!$A$2:$A$31,HeatVaporization!$B$2:$B$31)*NumberCrunch!$A102+INTERCEPT(HeatVaporization!$A$2:$A$31,HeatVaporization!$B$2:$B$31)</f>
        <v>379.79291237144946</v>
      </c>
      <c r="C102">
        <f>CONVERT(data!F102,"C","K")</f>
        <v>333.65500499999996</v>
      </c>
      <c r="D102">
        <f>CONVERT(data!G102,"C","K")</f>
        <v>348.44446499999998</v>
      </c>
      <c r="E102">
        <f>CONVERT(data!C102,"gal","m^3")/60</f>
        <v>2.3419600766898334E-3</v>
      </c>
      <c r="F102">
        <f>(SLOPE(HeatVaporization!$D$2:$D$31,HeatVaporization!$A$2:$A$31)*(NumberCrunch!C102+NumberCrunch!D102)/2+INTERCEPT(HeatVaporization!$D$2:$D$31,HeatVaporization!$A$2:$A$31))*E102</f>
        <v>2.279164935030066</v>
      </c>
      <c r="G102">
        <f t="shared" si="3"/>
        <v>38.268051773159286</v>
      </c>
      <c r="H102">
        <f>T102/(B102*HeatVaporization!$R$3+HeatVaporization!$S$3)</f>
        <v>63.473670001221535</v>
      </c>
      <c r="I102">
        <f>HeatVaporization!$R$3*NumberCrunch!B102+HeatVaporization!$S$3</f>
        <v>2235.5501768756476</v>
      </c>
      <c r="J102">
        <f>B102*HeatVaporization!$R$5+HeatVaporization!$S$5</f>
        <v>1.0304822149344526</v>
      </c>
      <c r="K102">
        <f>B102*HeatVaporization!$R$4+HeatVaporization!$S$4</f>
        <v>951.43841534168973</v>
      </c>
      <c r="L102">
        <f>(C102+D102)/2*HeatVaporization!$R$4+HeatVaporization!$S$4</f>
        <v>973.18692906647539</v>
      </c>
      <c r="M102">
        <f>B102*HeatVaporization!$R$6+HeatVaporization!$S$6</f>
        <v>2.6636531443014486E-4</v>
      </c>
      <c r="N102">
        <f>B102*HeatVaporization!$R$10+HeatVaporization!$S$10</f>
        <v>0.67732473996664788</v>
      </c>
      <c r="O102">
        <f>(HeatVaporization!$R$5*NumberCrunch!B102+HeatVaporization!$S$5)*NumberCrunch!E102*'Master Plan'!$J$9/(HeatVaporization!$R$7*NumberCrunch!B102+HeatVaporization!$S$7)</f>
        <v>120.05520746415689</v>
      </c>
      <c r="P102" s="3">
        <f>L102*E102/'Master Plan'!$J$11*4/'Master Plan'!$J$7/(HeatVaporization!$R$6*(NumberCrunch!C102+NumberCrunch!D102)/2+HeatVaporization!$S$6)</f>
        <v>51686.832346441064</v>
      </c>
      <c r="Q102">
        <v>2</v>
      </c>
      <c r="R102">
        <f t="shared" si="5"/>
        <v>5275.8984174265288</v>
      </c>
      <c r="T102" s="3">
        <f>(D102-C102)*NumberCrunch!F102*(SLOPE(HeatVaporization!$H$2:$H$31,HeatVaporization!$A$2:$A$31)*(NumberCrunch!C102+NumberCrunch!D102)/2+INTERCEPT(HeatVaporization!$H$2:$H$31,HeatVaporization!$A$2:$A$31))</f>
        <v>141898.57419817729</v>
      </c>
      <c r="U102" s="3">
        <f>T102/G102/'Master Plan'!$J$3</f>
        <v>5467.5012797930203</v>
      </c>
      <c r="V102" s="3">
        <f>'Master Plan'!$J$5/(HeatVaporization!$R$2*(NumberCrunch!C102+NumberCrunch!D102)/2+HeatVaporization!$S$2)</f>
        <v>3.9536328044493197E-5</v>
      </c>
    </row>
    <row r="103" spans="1:22" x14ac:dyDescent="0.25">
      <c r="A103">
        <f>CONVERT(data!E103,"psi","Pa")+data!J103*1000</f>
        <v>215027.3900638902</v>
      </c>
      <c r="B103">
        <f>SLOPE(HeatVaporization!$A$2:$A$31,HeatVaporization!$B$2:$B$31)*NumberCrunch!$A103+INTERCEPT(HeatVaporization!$A$2:$A$31,HeatVaporization!$B$2:$B$31)</f>
        <v>376.26251969665498</v>
      </c>
      <c r="C103">
        <f>CONVERT(data!F103,"C","K")</f>
        <v>333.03586099999995</v>
      </c>
      <c r="D103">
        <f>CONVERT(data!G103,"C","K")</f>
        <v>347.77638200000001</v>
      </c>
      <c r="E103">
        <f>CONVERT(data!C103,"gal","m^3")/60</f>
        <v>2.3199253208755623E-3</v>
      </c>
      <c r="F103">
        <f>(SLOPE(HeatVaporization!$D$2:$D$31,HeatVaporization!$A$2:$A$31)*(NumberCrunch!C103+NumberCrunch!D103)/2+INTERCEPT(HeatVaporization!$D$2:$D$31,HeatVaporization!$A$2:$A$31))*E103</f>
        <v>2.2585591713609796</v>
      </c>
      <c r="G103">
        <f t="shared" si="3"/>
        <v>35.345594994387007</v>
      </c>
      <c r="H103">
        <f>T103/(B103*HeatVaporization!$R$3+HeatVaporization!$S$3)</f>
        <v>62.433702228269041</v>
      </c>
      <c r="I103">
        <f>HeatVaporization!$R$3*NumberCrunch!B103+HeatVaporization!$S$3</f>
        <v>2244.5617611301545</v>
      </c>
      <c r="J103">
        <f>B103*HeatVaporization!$R$5+HeatVaporization!$S$5</f>
        <v>0.98104513276322436</v>
      </c>
      <c r="K103">
        <f>B103*HeatVaporization!$R$4+HeatVaporization!$S$4</f>
        <v>953.42020410427676</v>
      </c>
      <c r="L103">
        <f>(C103+D103)/2*HeatVaporization!$R$4+HeatVaporization!$S$4</f>
        <v>973.54822202146477</v>
      </c>
      <c r="M103">
        <f>B103*HeatVaporization!$R$6+HeatVaporization!$S$6</f>
        <v>2.9694978923463112E-4</v>
      </c>
      <c r="N103">
        <f>B103*HeatVaporization!$R$10+HeatVaporization!$S$10</f>
        <v>0.67554840130458427</v>
      </c>
      <c r="O103">
        <f>(HeatVaporization!$R$5*NumberCrunch!B103+HeatVaporization!$S$5)*NumberCrunch!E103*'Master Plan'!$J$9/(HeatVaporization!$R$7*NumberCrunch!B103+HeatVaporization!$S$7)</f>
        <v>114.52468305316707</v>
      </c>
      <c r="P103" s="3">
        <f>L103*E103/'Master Plan'!$J$11*4/'Master Plan'!$J$7/(HeatVaporization!$R$6*(NumberCrunch!C103+NumberCrunch!D103)/2+HeatVaporization!$S$6)</f>
        <v>50749.495467318193</v>
      </c>
      <c r="Q103">
        <v>2</v>
      </c>
      <c r="R103">
        <f t="shared" si="5"/>
        <v>5297.1657562671653</v>
      </c>
      <c r="T103" s="3">
        <f>(D103-C103)*NumberCrunch!F103*(SLOPE(HeatVaporization!$H$2:$H$31,HeatVaporization!$A$2:$A$31)*(NumberCrunch!C103+NumberCrunch!D103)/2+INTERCEPT(HeatVaporization!$H$2:$H$31,HeatVaporization!$A$2:$A$31))</f>
        <v>140136.30062735922</v>
      </c>
      <c r="U103" s="3">
        <f>T103/G103/'Master Plan'!$J$3</f>
        <v>5846.0505506425752</v>
      </c>
      <c r="V103" s="3">
        <f>'Master Plan'!$J$5/(HeatVaporization!$R$2*(NumberCrunch!C103+NumberCrunch!D103)/2+HeatVaporization!$S$2)</f>
        <v>3.9568749648775589E-5</v>
      </c>
    </row>
    <row r="104" spans="1:22" x14ac:dyDescent="0.25">
      <c r="A104">
        <f>CONVERT(data!E104,"psi","Pa")+data!J104*1000</f>
        <v>212261.75710391009</v>
      </c>
      <c r="B104">
        <f>SLOPE(HeatVaporization!$A$2:$A$31,HeatVaporization!$B$2:$B$31)*NumberCrunch!$A104+INTERCEPT(HeatVaporization!$A$2:$A$31,HeatVaporization!$B$2:$B$31)</f>
        <v>375.51785511896475</v>
      </c>
      <c r="C104">
        <f>CONVERT(data!F104,"C","K")</f>
        <v>333.30406599999998</v>
      </c>
      <c r="D104">
        <f>CONVERT(data!G104,"C","K")</f>
        <v>348.325647</v>
      </c>
      <c r="E104">
        <f>CONVERT(data!C104,"gal","m^3")/60</f>
        <v>2.437354283262329E-3</v>
      </c>
      <c r="F104">
        <f>(SLOPE(HeatVaporization!$D$2:$D$31,HeatVaporization!$A$2:$A$31)*(NumberCrunch!C104+NumberCrunch!D104)/2+INTERCEPT(HeatVaporization!$D$2:$D$31,HeatVaporization!$A$2:$A$31))*E104</f>
        <v>2.3723226932716894</v>
      </c>
      <c r="G104">
        <f t="shared" si="3"/>
        <v>34.154203934313237</v>
      </c>
      <c r="H104">
        <f>T104/(B104*HeatVaporization!$R$3+HeatVaporization!$S$3)</f>
        <v>66.77659382301033</v>
      </c>
      <c r="I104">
        <f>HeatVaporization!$R$3*NumberCrunch!B104+HeatVaporization!$S$3</f>
        <v>2246.4625716635301</v>
      </c>
      <c r="J104">
        <f>B104*HeatVaporization!$R$5+HeatVaporization!$S$5</f>
        <v>0.97061738511347606</v>
      </c>
      <c r="K104">
        <f>B104*HeatVaporization!$R$4+HeatVaporization!$S$4</f>
        <v>953.83822216286251</v>
      </c>
      <c r="L104">
        <f>(C104+D104)/2*HeatVaporization!$R$4+HeatVaporization!$S$4</f>
        <v>973.3187783010369</v>
      </c>
      <c r="M104">
        <f>B104*HeatVaporization!$R$6+HeatVaporization!$S$6</f>
        <v>3.0340096254936324E-4</v>
      </c>
      <c r="N104">
        <f>B104*HeatVaporization!$R$10+HeatVaporization!$S$10</f>
        <v>0.67517371876882426</v>
      </c>
      <c r="O104">
        <f>(HeatVaporization!$R$5*NumberCrunch!B104+HeatVaporization!$S$5)*NumberCrunch!E104*'Master Plan'!$J$9/(HeatVaporization!$R$7*NumberCrunch!B104+HeatVaporization!$S$7)</f>
        <v>119.33272158411314</v>
      </c>
      <c r="P104" s="3">
        <f>L104*E104/'Master Plan'!$J$11*4/'Master Plan'!$J$7/(HeatVaporization!$R$6*(NumberCrunch!C104+NumberCrunch!D104)/2+HeatVaporization!$S$6)</f>
        <v>53618.229625782165</v>
      </c>
      <c r="Q104">
        <v>2</v>
      </c>
      <c r="R104">
        <f t="shared" si="5"/>
        <v>5301.6516691259321</v>
      </c>
      <c r="T104" s="3">
        <f>(D104-C104)*NumberCrunch!F104*(SLOPE(HeatVaporization!$H$2:$H$31,HeatVaporization!$A$2:$A$31)*(NumberCrunch!C104+NumberCrunch!D104)/2+INTERCEPT(HeatVaporization!$H$2:$H$31,HeatVaporization!$A$2:$A$31))</f>
        <v>150011.11868657079</v>
      </c>
      <c r="U104" s="3">
        <f>T104/G104/'Master Plan'!$J$3</f>
        <v>6476.2931222176148</v>
      </c>
      <c r="V104" s="3">
        <f>'Master Plan'!$J$5/(HeatVaporization!$R$2*(NumberCrunch!C104+NumberCrunch!D104)/2+HeatVaporization!$S$2)</f>
        <v>3.9548153734956753E-5</v>
      </c>
    </row>
    <row r="105" spans="1:22" x14ac:dyDescent="0.25">
      <c r="A105">
        <f>CONVERT(data!E105,"psi","Pa")+data!J105*1000</f>
        <v>226570.28521188768</v>
      </c>
      <c r="B105">
        <f>SLOPE(HeatVaporization!$A$2:$A$31,HeatVaporization!$B$2:$B$31)*NumberCrunch!$A105+INTERCEPT(HeatVaporization!$A$2:$A$31,HeatVaporization!$B$2:$B$31)</f>
        <v>379.37051893772832</v>
      </c>
      <c r="C105">
        <f>CONVERT(data!F105,"C","K")</f>
        <v>333.40878699999996</v>
      </c>
      <c r="D105">
        <f>CONVERT(data!G105,"C","K")</f>
        <v>348.59286399999996</v>
      </c>
      <c r="E105">
        <f>CONVERT(data!C105,"gal","m^3")/60</f>
        <v>2.3920435982000094E-3</v>
      </c>
      <c r="F105">
        <f>(SLOPE(HeatVaporization!$D$2:$D$31,HeatVaporization!$A$2:$A$31)*(NumberCrunch!C105+NumberCrunch!D105)/2+INTERCEPT(HeatVaporization!$D$2:$D$31,HeatVaporization!$A$2:$A$31))*E105</f>
        <v>2.3279712380083257</v>
      </c>
      <c r="G105">
        <f t="shared" si="3"/>
        <v>37.863621502905119</v>
      </c>
      <c r="H105">
        <f>T105/(B105*HeatVaporization!$R$3+HeatVaporization!$S$3)</f>
        <v>66.530199308608616</v>
      </c>
      <c r="I105">
        <f>HeatVaporization!$R$3*NumberCrunch!B105+HeatVaporization!$S$3</f>
        <v>2236.628366858225</v>
      </c>
      <c r="J105">
        <f>B105*HeatVaporization!$R$5+HeatVaporization!$S$5</f>
        <v>1.0245673208093464</v>
      </c>
      <c r="K105">
        <f>B105*HeatVaporization!$R$4+HeatVaporization!$S$4</f>
        <v>951.67552623485346</v>
      </c>
      <c r="L105">
        <f>(C105+D105)/2*HeatVaporization!$R$4+HeatVaporization!$S$4</f>
        <v>973.21438445357035</v>
      </c>
      <c r="M105">
        <f>B105*HeatVaporization!$R$6+HeatVaporization!$S$6</f>
        <v>2.7002459047143585E-4</v>
      </c>
      <c r="N105">
        <f>B105*HeatVaporization!$R$10+HeatVaporization!$S$10</f>
        <v>0.67711221012760825</v>
      </c>
      <c r="O105">
        <f>(HeatVaporization!$R$5*NumberCrunch!B105+HeatVaporization!$S$5)*NumberCrunch!E105*'Master Plan'!$J$9/(HeatVaporization!$R$7*NumberCrunch!B105+HeatVaporization!$S$7)</f>
        <v>122.08515434982095</v>
      </c>
      <c r="P105" s="3">
        <f>L105*E105/'Master Plan'!$J$11*4/'Master Plan'!$J$7/(HeatVaporization!$R$6*(NumberCrunch!C105+NumberCrunch!D105)/2+HeatVaporization!$S$6)</f>
        <v>52756.52826766685</v>
      </c>
      <c r="Q105">
        <v>2</v>
      </c>
      <c r="R105">
        <f t="shared" si="5"/>
        <v>5278.4429457854121</v>
      </c>
      <c r="T105" s="3">
        <f>(D105-C105)*NumberCrunch!F105*(SLOPE(HeatVaporization!$H$2:$H$31,HeatVaporization!$A$2:$A$31)*(NumberCrunch!C105+NumberCrunch!D105)/2+INTERCEPT(HeatVaporization!$H$2:$H$31,HeatVaporization!$A$2:$A$31))</f>
        <v>148803.33102636551</v>
      </c>
      <c r="U105" s="3">
        <f>T105/G105/'Master Plan'!$J$3</f>
        <v>5794.7902082434666</v>
      </c>
      <c r="V105" s="3">
        <f>'Master Plan'!$J$5/(HeatVaporization!$R$2*(NumberCrunch!C105+NumberCrunch!D105)/2+HeatVaporization!$S$2)</f>
        <v>3.9538789962733065E-5</v>
      </c>
    </row>
    <row r="106" spans="1:22" x14ac:dyDescent="0.25">
      <c r="A106">
        <f>CONVERT(data!E106,"psi","Pa")+data!J106*1000</f>
        <v>230315.95291529305</v>
      </c>
      <c r="B106">
        <f>SLOPE(HeatVaporization!$A$2:$A$31,HeatVaporization!$B$2:$B$31)*NumberCrunch!$A106+INTERCEPT(HeatVaporization!$A$2:$A$31,HeatVaporization!$B$2:$B$31)</f>
        <v>380.37906421430188</v>
      </c>
      <c r="C106">
        <f>CONVERT(data!F106,"C","K")</f>
        <v>334.167394</v>
      </c>
      <c r="D106">
        <f>CONVERT(data!G106,"C","K")</f>
        <v>347.91296899999998</v>
      </c>
      <c r="E106">
        <f>CONVERT(data!C106,"gal","m^3")/60</f>
        <v>2.3425682030929333E-3</v>
      </c>
      <c r="F106">
        <f>(SLOPE(HeatVaporization!$D$2:$D$31,HeatVaporization!$A$2:$A$31)*(NumberCrunch!C106+NumberCrunch!D106)/2+INTERCEPT(HeatVaporization!$D$2:$D$31,HeatVaporization!$A$2:$A$31))*E106</f>
        <v>2.2797693185735648</v>
      </c>
      <c r="G106">
        <f t="shared" si="3"/>
        <v>38.935329956161496</v>
      </c>
      <c r="H106">
        <f>T106/(B106*HeatVaporization!$R$3+HeatVaporization!$S$3)</f>
        <v>59.048581074762744</v>
      </c>
      <c r="I106">
        <f>HeatVaporization!$R$3*NumberCrunch!B106+HeatVaporization!$S$3</f>
        <v>2234.0539816349565</v>
      </c>
      <c r="J106">
        <f>B106*HeatVaporization!$R$5+HeatVaporization!$S$5</f>
        <v>1.0386902641485811</v>
      </c>
      <c r="K106">
        <f>B106*HeatVaporization!$R$4+HeatVaporization!$S$4</f>
        <v>951.10937853407677</v>
      </c>
      <c r="L106">
        <f>(C106+D106)/2*HeatVaporization!$R$4+HeatVaporization!$S$4</f>
        <v>973.19229193137096</v>
      </c>
      <c r="M106">
        <f>B106*HeatVaporization!$R$6+HeatVaporization!$S$6</f>
        <v>2.6128736760646287E-4</v>
      </c>
      <c r="N106">
        <f>B106*HeatVaporization!$R$10+HeatVaporization!$S$10</f>
        <v>0.67761966585059619</v>
      </c>
      <c r="O106">
        <f>(HeatVaporization!$R$5*NumberCrunch!B106+HeatVaporization!$S$5)*NumberCrunch!E106*'Master Plan'!$J$9/(HeatVaporization!$R$7*NumberCrunch!B106+HeatVaporization!$S$7)</f>
        <v>120.8144254261932</v>
      </c>
      <c r="P106" s="3">
        <f>L106*E106/'Master Plan'!$J$11*4/'Master Plan'!$J$7/(HeatVaporization!$R$6*(NumberCrunch!C106+NumberCrunch!D106)/2+HeatVaporization!$S$6)</f>
        <v>51693.431709626639</v>
      </c>
      <c r="Q106">
        <v>2</v>
      </c>
      <c r="R106">
        <f t="shared" si="5"/>
        <v>5272.3673966584984</v>
      </c>
      <c r="T106" s="3">
        <f>(D106-C106)*NumberCrunch!F106*(SLOPE(HeatVaporization!$H$2:$H$31,HeatVaporization!$A$2:$A$31)*(NumberCrunch!C106+NumberCrunch!D106)/2+INTERCEPT(HeatVaporization!$H$2:$H$31,HeatVaporization!$A$2:$A$31))</f>
        <v>131917.71765996824</v>
      </c>
      <c r="U106" s="3">
        <f>T106/G106/'Master Plan'!$J$3</f>
        <v>4995.8165679904114</v>
      </c>
      <c r="V106" s="3">
        <f>'Master Plan'!$J$5/(HeatVaporization!$R$2*(NumberCrunch!C106+NumberCrunch!D106)/2+HeatVaporization!$S$2)</f>
        <v>3.9536808907259313E-5</v>
      </c>
    </row>
    <row r="107" spans="1:22" x14ac:dyDescent="0.25">
      <c r="A107">
        <f>CONVERT(data!E107,"psi","Pa")+data!J107*1000</f>
        <v>222820.56350848227</v>
      </c>
      <c r="B107">
        <f>SLOPE(HeatVaporization!$A$2:$A$31,HeatVaporization!$B$2:$B$31)*NumberCrunch!$A107+INTERCEPT(HeatVaporization!$A$2:$A$31,HeatVaporization!$B$2:$B$31)</f>
        <v>378.36088209541134</v>
      </c>
      <c r="C107">
        <f>CONVERT(data!F107,"C","K")</f>
        <v>333.29616599999997</v>
      </c>
      <c r="D107">
        <f>CONVERT(data!G107,"C","K")</f>
        <v>347.75437499999998</v>
      </c>
      <c r="E107">
        <f>CONVERT(data!C107,"gal","m^3")/60</f>
        <v>2.4249959232307116E-3</v>
      </c>
      <c r="F107">
        <f>(SLOPE(HeatVaporization!$D$2:$D$31,HeatVaporization!$A$2:$A$31)*(NumberCrunch!C107+NumberCrunch!D107)/2+INTERCEPT(HeatVaporization!$D$2:$D$31,HeatVaporization!$A$2:$A$31))*E107</f>
        <v>2.3606882751052032</v>
      </c>
      <c r="G107">
        <f t="shared" si="3"/>
        <v>37.370629306251487</v>
      </c>
      <c r="H107">
        <f>T107/(B107*HeatVaporization!$R$3+HeatVaporization!$S$3)</f>
        <v>64.161365581511006</v>
      </c>
      <c r="I107">
        <f>HeatVaporization!$R$3*NumberCrunch!B107+HeatVaporization!$S$3</f>
        <v>2239.2055383825013</v>
      </c>
      <c r="J107">
        <f>B107*HeatVaporization!$R$5+HeatVaporization!$S$5</f>
        <v>1.0104290919678114</v>
      </c>
      <c r="K107">
        <f>B107*HeatVaporization!$R$4+HeatVaporization!$S$4</f>
        <v>952.24228668693661</v>
      </c>
      <c r="L107">
        <f>(C107+D107)/2*HeatVaporization!$R$4+HeatVaporization!$S$4</f>
        <v>973.48133763464875</v>
      </c>
      <c r="M107">
        <f>B107*HeatVaporization!$R$6+HeatVaporization!$S$6</f>
        <v>2.7877126978164118E-4</v>
      </c>
      <c r="N107">
        <f>B107*HeatVaporization!$R$10+HeatVaporization!$S$10</f>
        <v>0.67660420517664177</v>
      </c>
      <c r="O107">
        <f>(HeatVaporization!$R$5*NumberCrunch!B107+HeatVaporization!$S$5)*NumberCrunch!E107*'Master Plan'!$J$9/(HeatVaporization!$R$7*NumberCrunch!B107+HeatVaporization!$S$7)</f>
        <v>122.45853120534743</v>
      </c>
      <c r="P107" s="3">
        <f>L107*E107/'Master Plan'!$J$11*4/'Master Plan'!$J$7/(HeatVaporization!$R$6*(NumberCrunch!C107+NumberCrunch!D107)/2+HeatVaporization!$S$6)</f>
        <v>53134.591202130556</v>
      </c>
      <c r="Q107">
        <v>2</v>
      </c>
      <c r="R107">
        <f t="shared" si="5"/>
        <v>5284.5250705827038</v>
      </c>
      <c r="T107" s="3">
        <f>(D107-C107)*NumberCrunch!F107*(SLOPE(HeatVaporization!$H$2:$H$31,HeatVaporization!$A$2:$A$31)*(NumberCrunch!C107+NumberCrunch!D107)/2+INTERCEPT(HeatVaporization!$H$2:$H$31,HeatVaporization!$A$2:$A$31))</f>
        <v>143670.48516030386</v>
      </c>
      <c r="U107" s="3">
        <f>T107/G107/'Master Plan'!$J$3</f>
        <v>5668.7115886472475</v>
      </c>
      <c r="V107" s="3">
        <f>'Master Plan'!$J$5/(HeatVaporization!$R$2*(NumberCrunch!C107+NumberCrunch!D107)/2+HeatVaporization!$S$2)</f>
        <v>3.9562743586551604E-5</v>
      </c>
    </row>
    <row r="108" spans="1:22" x14ac:dyDescent="0.25">
      <c r="A108">
        <f>CONVERT(data!E108,"psi","Pa")+data!J108*1000</f>
        <v>230227.00166388816</v>
      </c>
      <c r="B108">
        <f>SLOPE(HeatVaporization!$A$2:$A$31,HeatVaporization!$B$2:$B$31)*NumberCrunch!$A108+INTERCEPT(HeatVaporization!$A$2:$A$31,HeatVaporization!$B$2:$B$31)</f>
        <v>380.35511351403869</v>
      </c>
      <c r="C108">
        <f>CONVERT(data!F108,"C","K")</f>
        <v>333.50962899999996</v>
      </c>
      <c r="D108">
        <f>CONVERT(data!G108,"C","K")</f>
        <v>348.51685599999996</v>
      </c>
      <c r="E108">
        <f>CONVERT(data!C108,"gal","m^3")/60</f>
        <v>2.3919618963956718E-3</v>
      </c>
      <c r="F108">
        <f>(SLOPE(HeatVaporization!$D$2:$D$31,HeatVaporization!$A$2:$A$31)*(NumberCrunch!C108+NumberCrunch!D108)/2+INTERCEPT(HeatVaporization!$D$2:$D$31,HeatVaporization!$A$2:$A$31))*E108</f>
        <v>2.3278750519620379</v>
      </c>
      <c r="G108">
        <f t="shared" si="3"/>
        <v>38.860102187209328</v>
      </c>
      <c r="H108">
        <f>T108/(B108*HeatVaporization!$R$3+HeatVaporization!$S$3)</f>
        <v>65.826695992960339</v>
      </c>
      <c r="I108">
        <f>HeatVaporization!$R$3*NumberCrunch!B108+HeatVaporization!$S$3</f>
        <v>2234.1151175405785</v>
      </c>
      <c r="J108">
        <f>B108*HeatVaporization!$R$5+HeatVaporization!$S$5</f>
        <v>1.0383548757524332</v>
      </c>
      <c r="K108">
        <f>B108*HeatVaporization!$R$4+HeatVaporization!$S$4</f>
        <v>951.12282327889989</v>
      </c>
      <c r="L108">
        <f>(C108+D108)/2*HeatVaporization!$R$4+HeatVaporization!$S$4</f>
        <v>973.20741416065061</v>
      </c>
      <c r="M108">
        <f>B108*HeatVaporization!$R$6+HeatVaporization!$S$6</f>
        <v>2.6149485715684043E-4</v>
      </c>
      <c r="N108">
        <f>B108*HeatVaporization!$R$10+HeatVaporization!$S$10</f>
        <v>0.67760761490930443</v>
      </c>
      <c r="O108">
        <f>(HeatVaporization!$R$5*NumberCrunch!B108+HeatVaporization!$S$5)*NumberCrunch!E108*'Master Plan'!$J$9/(HeatVaporization!$R$7*NumberCrunch!B108+HeatVaporization!$S$7)</f>
        <v>123.33150994226361</v>
      </c>
      <c r="P108" s="3">
        <f>L108*E108/'Master Plan'!$J$11*4/'Master Plan'!$J$7/(HeatVaporization!$R$6*(NumberCrunch!C108+NumberCrunch!D108)/2+HeatVaporization!$S$6)</f>
        <v>52763.770102467337</v>
      </c>
      <c r="Q108">
        <v>2</v>
      </c>
      <c r="R108">
        <f t="shared" si="5"/>
        <v>5272.5116773957661</v>
      </c>
      <c r="T108" s="3">
        <f>(D108-C108)*NumberCrunch!F108*(SLOPE(HeatVaporization!$H$2:$H$31,HeatVaporization!$A$2:$A$31)*(NumberCrunch!C108+NumberCrunch!D108)/2+INTERCEPT(HeatVaporization!$H$2:$H$31,HeatVaporization!$A$2:$A$31))</f>
        <v>147064.4166556205</v>
      </c>
      <c r="U108" s="3">
        <f>T108/G108/'Master Plan'!$J$3</f>
        <v>5580.2143406013029</v>
      </c>
      <c r="V108" s="3">
        <f>'Master Plan'!$J$5/(HeatVaporization!$R$2*(NumberCrunch!C108+NumberCrunch!D108)/2+HeatVaporization!$S$2)</f>
        <v>3.9538164909132939E-5</v>
      </c>
    </row>
    <row r="109" spans="1:22" x14ac:dyDescent="0.25">
      <c r="A109">
        <f>CONVERT(data!E109,"psi","Pa")+data!J109*1000</f>
        <v>220604.64234049816</v>
      </c>
      <c r="B109">
        <f>SLOPE(HeatVaporization!$A$2:$A$31,HeatVaporization!$B$2:$B$31)*NumberCrunch!$A109+INTERCEPT(HeatVaporization!$A$2:$A$31,HeatVaporization!$B$2:$B$31)</f>
        <v>377.7642309762536</v>
      </c>
      <c r="C109">
        <f>CONVERT(data!F109,"C","K")</f>
        <v>333.56829199999999</v>
      </c>
      <c r="D109">
        <f>CONVERT(data!G109,"C","K")</f>
        <v>348.28072899999995</v>
      </c>
      <c r="E109">
        <f>CONVERT(data!C109,"gal","m^3")/60</f>
        <v>2.4431575087977904E-3</v>
      </c>
      <c r="F109">
        <f>(SLOPE(HeatVaporization!$D$2:$D$31,HeatVaporization!$A$2:$A$31)*(NumberCrunch!C109+NumberCrunch!D109)/2+INTERCEPT(HeatVaporization!$D$2:$D$31,HeatVaporization!$A$2:$A$31))*E109</f>
        <v>2.3778206946609344</v>
      </c>
      <c r="G109">
        <f t="shared" si="3"/>
        <v>36.344768588833531</v>
      </c>
      <c r="H109">
        <f>T109/(B109*HeatVaporization!$R$3+HeatVaporization!$S$3)</f>
        <v>65.722783399692574</v>
      </c>
      <c r="I109">
        <f>HeatVaporization!$R$3*NumberCrunch!B109+HeatVaporization!$S$3</f>
        <v>2240.7285337901294</v>
      </c>
      <c r="J109">
        <f>B109*HeatVaporization!$R$5+HeatVaporization!$S$5</f>
        <v>1.002074018432805</v>
      </c>
      <c r="K109">
        <f>B109*HeatVaporization!$R$4+HeatVaporization!$S$4</f>
        <v>952.57721727173362</v>
      </c>
      <c r="L109">
        <f>(C109+D109)/2*HeatVaporization!$R$4+HeatVaporization!$S$4</f>
        <v>973.25722394009449</v>
      </c>
      <c r="M109">
        <f>B109*HeatVaporization!$R$6+HeatVaporization!$S$6</f>
        <v>2.839401738673631E-4</v>
      </c>
      <c r="N109">
        <f>B109*HeatVaporization!$R$10+HeatVaporization!$S$10</f>
        <v>0.67630399651761919</v>
      </c>
      <c r="O109">
        <f>(HeatVaporization!$R$5*NumberCrunch!B109+HeatVaporization!$S$5)*NumberCrunch!E109*'Master Plan'!$J$9/(HeatVaporization!$R$7*NumberCrunch!B109+HeatVaporization!$S$7)</f>
        <v>122.59257500632422</v>
      </c>
      <c r="P109" s="3">
        <f>L109*E109/'Master Plan'!$J$11*4/'Master Plan'!$J$7/(HeatVaporization!$R$6*(NumberCrunch!C109+NumberCrunch!D109)/2+HeatVaporization!$S$6)</f>
        <v>53827.14533084452</v>
      </c>
      <c r="Q109">
        <v>2</v>
      </c>
      <c r="R109">
        <f t="shared" si="5"/>
        <v>5288.1193397447059</v>
      </c>
      <c r="T109" s="3">
        <f>(D109-C109)*NumberCrunch!F109*(SLOPE(HeatVaporization!$H$2:$H$31,HeatVaporization!$A$2:$A$31)*(NumberCrunch!C109+NumberCrunch!D109)/2+INTERCEPT(HeatVaporization!$H$2:$H$31,HeatVaporization!$A$2:$A$31))</f>
        <v>147266.91608379938</v>
      </c>
      <c r="U109" s="3">
        <f>T109/G109/'Master Plan'!$J$3</f>
        <v>5974.6228966718754</v>
      </c>
      <c r="V109" s="3">
        <f>'Master Plan'!$J$5/(HeatVaporization!$R$2*(NumberCrunch!C109+NumberCrunch!D109)/2+HeatVaporization!$S$2)</f>
        <v>3.9542631982126633E-5</v>
      </c>
    </row>
    <row r="110" spans="1:22" x14ac:dyDescent="0.25">
      <c r="A110">
        <f>CONVERT(data!E110,"psi","Pa")+data!J110*1000</f>
        <v>228386.0191959283</v>
      </c>
      <c r="B110">
        <f>SLOPE(HeatVaporization!$A$2:$A$31,HeatVaporization!$B$2:$B$31)*NumberCrunch!$A110+INTERCEPT(HeatVaporization!$A$2:$A$31,HeatVaporization!$B$2:$B$31)</f>
        <v>379.85941706701334</v>
      </c>
      <c r="C110">
        <f>CONVERT(data!F110,"C","K")</f>
        <v>334.00647799999996</v>
      </c>
      <c r="D110">
        <f>CONVERT(data!G110,"C","K")</f>
        <v>348.048992</v>
      </c>
      <c r="E110">
        <f>CONVERT(data!C110,"gal","m^3")/60</f>
        <v>2.3477484760291408E-3</v>
      </c>
      <c r="F110">
        <f>(SLOPE(HeatVaporization!$D$2:$D$31,HeatVaporization!$A$2:$A$31)*(NumberCrunch!C110+NumberCrunch!D110)/2+INTERCEPT(HeatVaporization!$D$2:$D$31,HeatVaporization!$A$2:$A$31))*E110</f>
        <v>2.2848271236381223</v>
      </c>
      <c r="G110">
        <f t="shared" si="3"/>
        <v>38.404750957456265</v>
      </c>
      <c r="H110">
        <f>T110/(B110*HeatVaporization!$R$3+HeatVaporization!$S$3)</f>
        <v>60.422019670369316</v>
      </c>
      <c r="I110">
        <f>HeatVaporization!$R$3*NumberCrunch!B110+HeatVaporization!$S$3</f>
        <v>2235.3804187998185</v>
      </c>
      <c r="J110">
        <f>B110*HeatVaporization!$R$5+HeatVaporization!$S$5</f>
        <v>1.0314134989026176</v>
      </c>
      <c r="K110">
        <f>B110*HeatVaporization!$R$4+HeatVaporization!$S$4</f>
        <v>951.4010828774376</v>
      </c>
      <c r="L110">
        <f>(C110+D110)/2*HeatVaporization!$R$4+HeatVaporization!$S$4</f>
        <v>973.19927878413944</v>
      </c>
      <c r="M110">
        <f>B110*HeatVaporization!$R$6+HeatVaporization!$S$6</f>
        <v>2.6578917138510207E-4</v>
      </c>
      <c r="N110">
        <f>B110*HeatVaporization!$R$10+HeatVaporization!$S$10</f>
        <v>0.6773582022108855</v>
      </c>
      <c r="O110">
        <f>(HeatVaporization!$R$5*NumberCrunch!B110+HeatVaporization!$S$5)*NumberCrunch!E110*'Master Plan'!$J$9/(HeatVaporization!$R$7*NumberCrunch!B110+HeatVaporization!$S$7)</f>
        <v>120.43486163205624</v>
      </c>
      <c r="P110" s="3">
        <f>L110*E110/'Master Plan'!$J$11*4/'Master Plan'!$J$7/(HeatVaporization!$R$6*(NumberCrunch!C110+NumberCrunch!D110)/2+HeatVaporization!$S$6)</f>
        <v>51798.840161146174</v>
      </c>
      <c r="Q110">
        <v>2</v>
      </c>
      <c r="R110">
        <f t="shared" si="5"/>
        <v>5275.497788367572</v>
      </c>
      <c r="T110" s="3">
        <f>(D110-C110)*NumberCrunch!F110*(SLOPE(HeatVaporization!$H$2:$H$31,HeatVaporization!$A$2:$A$31)*(NumberCrunch!C110+NumberCrunch!D110)/2+INTERCEPT(HeatVaporization!$H$2:$H$31,HeatVaporization!$A$2:$A$31))</f>
        <v>135066.19963548103</v>
      </c>
      <c r="U110" s="3">
        <f>T110/G110/'Master Plan'!$J$3</f>
        <v>5185.7185436858808</v>
      </c>
      <c r="V110" s="3">
        <f>'Master Plan'!$J$5/(HeatVaporization!$R$2*(NumberCrunch!C110+NumberCrunch!D110)/2+HeatVaporization!$S$2)</f>
        <v>3.9537435402894597E-5</v>
      </c>
    </row>
    <row r="111" spans="1:22" x14ac:dyDescent="0.25">
      <c r="A111">
        <f>CONVERT(data!E111,"psi","Pa")+data!J111*1000</f>
        <v>221377.66281362786</v>
      </c>
      <c r="B111">
        <f>SLOPE(HeatVaporization!$A$2:$A$31,HeatVaporization!$B$2:$B$31)*NumberCrunch!$A111+INTERCEPT(HeatVaporization!$A$2:$A$31,HeatVaporization!$B$2:$B$31)</f>
        <v>377.9723717427612</v>
      </c>
      <c r="C111">
        <f>CONVERT(data!F111,"C","K")</f>
        <v>333.57848200000001</v>
      </c>
      <c r="D111">
        <f>CONVERT(data!G111,"C","K")</f>
        <v>348.15654299999994</v>
      </c>
      <c r="E111">
        <f>CONVERT(data!C111,"gal","m^3")/60</f>
        <v>2.3891767796755939E-3</v>
      </c>
      <c r="F111">
        <f>(SLOPE(HeatVaporization!$D$2:$D$31,HeatVaporization!$A$2:$A$31)*(NumberCrunch!C111+NumberCrunch!D111)/2+INTERCEPT(HeatVaporization!$D$2:$D$31,HeatVaporization!$A$2:$A$31))*E111</f>
        <v>2.3253600038861739</v>
      </c>
      <c r="G111">
        <f t="shared" si="3"/>
        <v>36.622550007722722</v>
      </c>
      <c r="H111">
        <f>T111/(B111*HeatVaporization!$R$3+HeatVaporization!$S$3)</f>
        <v>63.700276110071641</v>
      </c>
      <c r="I111">
        <f>HeatVaporization!$R$3*NumberCrunch!B111+HeatVaporization!$S$3</f>
        <v>2240.1972393345377</v>
      </c>
      <c r="J111">
        <f>B111*HeatVaporization!$R$5+HeatVaporization!$S$5</f>
        <v>1.0049886721625398</v>
      </c>
      <c r="K111">
        <f>B111*HeatVaporization!$R$4+HeatVaporization!$S$4</f>
        <v>952.46037728533599</v>
      </c>
      <c r="L111">
        <f>(C111+D111)/2*HeatVaporization!$R$4+HeatVaporization!$S$4</f>
        <v>973.28921981315887</v>
      </c>
      <c r="M111">
        <f>B111*HeatVaporization!$R$6+HeatVaporization!$S$6</f>
        <v>2.8213701013589257E-4</v>
      </c>
      <c r="N111">
        <f>B111*HeatVaporization!$R$10+HeatVaporization!$S$10</f>
        <v>0.67640872381703221</v>
      </c>
      <c r="O111">
        <f>(HeatVaporization!$R$5*NumberCrunch!B111+HeatVaporization!$S$5)*NumberCrunch!E111*'Master Plan'!$J$9/(HeatVaporization!$R$7*NumberCrunch!B111+HeatVaporization!$S$7)</f>
        <v>120.15141404599861</v>
      </c>
      <c r="P111" s="3">
        <f>L111*E111/'Master Plan'!$J$11*4/'Master Plan'!$J$7/(HeatVaporization!$R$6*(NumberCrunch!C111+NumberCrunch!D111)/2+HeatVaporization!$S$6)</f>
        <v>52596.519615554651</v>
      </c>
      <c r="Q111">
        <v>2</v>
      </c>
      <c r="R111">
        <f t="shared" si="5"/>
        <v>5286.86548482951</v>
      </c>
      <c r="T111" s="3">
        <f>(D111-C111)*NumberCrunch!F111*(SLOPE(HeatVaporization!$H$2:$H$31,HeatVaporization!$A$2:$A$31)*(NumberCrunch!C111+NumberCrunch!D111)/2+INTERCEPT(HeatVaporization!$H$2:$H$31,HeatVaporization!$A$2:$A$31))</f>
        <v>142701.18268663029</v>
      </c>
      <c r="U111" s="3">
        <f>T111/G111/'Master Plan'!$J$3</f>
        <v>5745.4785332912361</v>
      </c>
      <c r="V111" s="3">
        <f>'Master Plan'!$J$5/(HeatVaporization!$R$2*(NumberCrunch!C111+NumberCrunch!D111)/2+HeatVaporization!$S$2)</f>
        <v>3.9545501989284662E-5</v>
      </c>
    </row>
    <row r="112" spans="1:22" x14ac:dyDescent="0.25">
      <c r="A112">
        <f>CONVERT(data!E112,"psi","Pa")+data!J112*1000</f>
        <v>226123.30926045845</v>
      </c>
      <c r="B112">
        <f>SLOPE(HeatVaporization!$A$2:$A$31,HeatVaporization!$B$2:$B$31)*NumberCrunch!$A112+INTERCEPT(HeatVaporization!$A$2:$A$31,HeatVaporization!$B$2:$B$31)</f>
        <v>379.25016776932489</v>
      </c>
      <c r="C112">
        <f>CONVERT(data!F112,"C","K")</f>
        <v>333.96063199999998</v>
      </c>
      <c r="D112">
        <f>CONVERT(data!G112,"C","K")</f>
        <v>348.79868199999999</v>
      </c>
      <c r="E112">
        <f>CONVERT(data!C112,"gal","m^3")/60</f>
        <v>2.3358635448313082E-3</v>
      </c>
      <c r="F112">
        <f>(SLOPE(HeatVaporization!$D$2:$D$31,HeatVaporization!$A$2:$A$31)*(NumberCrunch!C112+NumberCrunch!D112)/2+INTERCEPT(HeatVaporization!$D$2:$D$31,HeatVaporization!$A$2:$A$31))*E112</f>
        <v>2.2727992633601386</v>
      </c>
      <c r="G112">
        <f t="shared" si="3"/>
        <v>37.380975390752738</v>
      </c>
      <c r="H112">
        <f>T112/(B112*HeatVaporization!$R$3+HeatVaporization!$S$3)</f>
        <v>63.468283300677363</v>
      </c>
      <c r="I112">
        <f>HeatVaporization!$R$3*NumberCrunch!B112+HeatVaporization!$S$3</f>
        <v>2236.9355719750779</v>
      </c>
      <c r="J112">
        <f>B112*HeatVaporization!$R$5+HeatVaporization!$S$5</f>
        <v>1.0228820095281836</v>
      </c>
      <c r="K112">
        <f>B112*HeatVaporization!$R$4+HeatVaporization!$S$4</f>
        <v>951.74308545986798</v>
      </c>
      <c r="L112">
        <f>(C112+D112)/2*HeatVaporization!$R$4+HeatVaporization!$S$4</f>
        <v>973.00172708687739</v>
      </c>
      <c r="M112">
        <f>B112*HeatVaporization!$R$6+HeatVaporization!$S$6</f>
        <v>2.710672159289395E-4</v>
      </c>
      <c r="N112">
        <f>B112*HeatVaporization!$R$10+HeatVaporization!$S$10</f>
        <v>0.67705165470129947</v>
      </c>
      <c r="O112">
        <f>(HeatVaporization!$R$5*NumberCrunch!B112+HeatVaporization!$S$5)*NumberCrunch!E112*'Master Plan'!$J$9/(HeatVaporization!$R$7*NumberCrunch!B112+HeatVaporization!$S$7)</f>
        <v>119.06803083398617</v>
      </c>
      <c r="P112" s="3">
        <f>L112*E112/'Master Plan'!$J$11*4/'Master Plan'!$J$7/(HeatVaporization!$R$6*(NumberCrunch!C112+NumberCrunch!D112)/2+HeatVaporization!$S$6)</f>
        <v>51788.350764230898</v>
      </c>
      <c r="Q112">
        <v>2</v>
      </c>
      <c r="R112">
        <f t="shared" si="5"/>
        <v>5279.1679498611848</v>
      </c>
      <c r="T112" s="3">
        <f>(D112-C112)*NumberCrunch!F112*(SLOPE(HeatVaporization!$H$2:$H$31,HeatVaporization!$A$2:$A$31)*(NumberCrunch!C112+NumberCrunch!D112)/2+INTERCEPT(HeatVaporization!$H$2:$H$31,HeatVaporization!$A$2:$A$31))</f>
        <v>141974.460607477</v>
      </c>
      <c r="U112" s="3">
        <f>T112/G112/'Master Plan'!$J$3</f>
        <v>5600.2422353935972</v>
      </c>
      <c r="V112" s="3">
        <f>'Master Plan'!$J$5/(HeatVaporization!$R$2*(NumberCrunch!C112+NumberCrunch!D112)/2+HeatVaporization!$S$2)</f>
        <v>3.9519729031562541E-5</v>
      </c>
    </row>
    <row r="113" spans="1:22" x14ac:dyDescent="0.25">
      <c r="A113">
        <f>CONVERT(data!E113,"psi","Pa")+data!J113*1000</f>
        <v>222862.35268680612</v>
      </c>
      <c r="B113">
        <f>SLOPE(HeatVaporization!$A$2:$A$31,HeatVaporization!$B$2:$B$31)*NumberCrunch!$A113+INTERCEPT(HeatVaporization!$A$2:$A$31,HeatVaporization!$B$2:$B$31)</f>
        <v>378.37213410219562</v>
      </c>
      <c r="C113">
        <f>CONVERT(data!F113,"C","K")</f>
        <v>333.60369499999996</v>
      </c>
      <c r="D113">
        <f>CONVERT(data!G113,"C","K")</f>
        <v>348.83212699999996</v>
      </c>
      <c r="E113">
        <f>CONVERT(data!C113,"gal","m^3")/60</f>
        <v>2.4400048285934859E-3</v>
      </c>
      <c r="F113">
        <f>(SLOPE(HeatVaporization!$D$2:$D$31,HeatVaporization!$A$2:$A$31)*(NumberCrunch!C113+NumberCrunch!D113)/2+INTERCEPT(HeatVaporization!$D$2:$D$31,HeatVaporization!$A$2:$A$31))*E113</f>
        <v>2.3743504556028014</v>
      </c>
      <c r="G113">
        <f t="shared" si="3"/>
        <v>36.628125146709912</v>
      </c>
      <c r="H113">
        <f>T113/(B113*HeatVaporization!$R$3+HeatVaporization!$S$3)</f>
        <v>67.978719152809404</v>
      </c>
      <c r="I113">
        <f>HeatVaporization!$R$3*NumberCrunch!B113+HeatVaporization!$S$3</f>
        <v>2239.1768168162312</v>
      </c>
      <c r="J113">
        <f>B113*HeatVaporization!$R$5+HeatVaporization!$S$5</f>
        <v>1.0105866569854243</v>
      </c>
      <c r="K113">
        <f>B113*HeatVaporization!$R$4+HeatVaporization!$S$4</f>
        <v>952.2359703638939</v>
      </c>
      <c r="L113">
        <f>(C113+D113)/2*HeatVaporization!$R$4+HeatVaporization!$S$4</f>
        <v>973.09252333384507</v>
      </c>
      <c r="M113">
        <f>B113*HeatVaporization!$R$6+HeatVaporization!$S$6</f>
        <v>2.7867379146982296E-4</v>
      </c>
      <c r="N113">
        <f>B113*HeatVaporization!$R$10+HeatVaporization!$S$10</f>
        <v>0.67660986669265932</v>
      </c>
      <c r="O113">
        <f>(HeatVaporization!$R$5*NumberCrunch!B113+HeatVaporization!$S$5)*NumberCrunch!E113*'Master Plan'!$J$9/(HeatVaporization!$R$7*NumberCrunch!B113+HeatVaporization!$S$7)</f>
        <v>123.2311774672874</v>
      </c>
      <c r="P113" s="3">
        <f>L113*E113/'Master Plan'!$J$11*4/'Master Plan'!$J$7/(HeatVaporization!$R$6*(NumberCrunch!C113+NumberCrunch!D113)/2+HeatVaporization!$S$6)</f>
        <v>53976.076762918063</v>
      </c>
      <c r="Q113">
        <v>2</v>
      </c>
      <c r="R113">
        <f t="shared" si="5"/>
        <v>5284.4572876863067</v>
      </c>
      <c r="T113" s="3">
        <f>(D113-C113)*NumberCrunch!F113*(SLOPE(HeatVaporization!$H$2:$H$31,HeatVaporization!$A$2:$A$31)*(NumberCrunch!C113+NumberCrunch!D113)/2+INTERCEPT(HeatVaporization!$H$2:$H$31,HeatVaporization!$A$2:$A$31))</f>
        <v>152216.37196383232</v>
      </c>
      <c r="U113" s="3">
        <f>T113/G113/'Master Plan'!$J$3</f>
        <v>6127.6491587871042</v>
      </c>
      <c r="V113" s="3">
        <f>'Master Plan'!$J$5/(HeatVaporization!$R$2*(NumberCrunch!C113+NumberCrunch!D113)/2+HeatVaporization!$S$2)</f>
        <v>3.9527865043231737E-5</v>
      </c>
    </row>
    <row r="114" spans="1:22" x14ac:dyDescent="0.25">
      <c r="A114">
        <f>CONVERT(data!E114,"psi","Pa")+data!J114*1000</f>
        <v>223306.26863823531</v>
      </c>
      <c r="B114">
        <f>SLOPE(HeatVaporization!$A$2:$A$31,HeatVaporization!$B$2:$B$31)*NumberCrunch!$A114+INTERCEPT(HeatVaporization!$A$2:$A$31,HeatVaporization!$B$2:$B$31)</f>
        <v>378.49166134579025</v>
      </c>
      <c r="C114">
        <f>CONVERT(data!F114,"C","K")</f>
        <v>333.17836699999998</v>
      </c>
      <c r="D114">
        <f>CONVERT(data!G114,"C","K")</f>
        <v>348.87073699999996</v>
      </c>
      <c r="E114">
        <f>CONVERT(data!C114,"gal","m^3")/60</f>
        <v>2.3653614292483251E-3</v>
      </c>
      <c r="F114">
        <f>(SLOPE(HeatVaporization!$D$2:$D$31,HeatVaporization!$A$2:$A$31)*(NumberCrunch!C114+NumberCrunch!D114)/2+INTERCEPT(HeatVaporization!$D$2:$D$31,HeatVaporization!$A$2:$A$31))*E114</f>
        <v>2.301972263387853</v>
      </c>
      <c r="G114">
        <f t="shared" si="3"/>
        <v>36.912849048488475</v>
      </c>
      <c r="H114">
        <f>T114/(B114*HeatVaporization!$R$3+HeatVaporization!$S$3)</f>
        <v>67.921562751783199</v>
      </c>
      <c r="I114">
        <f>HeatVaporization!$R$3*NumberCrunch!B114+HeatVaporization!$S$3</f>
        <v>2238.8717148274209</v>
      </c>
      <c r="J114">
        <f>B114*HeatVaporization!$R$5+HeatVaporization!$S$5</f>
        <v>1.0122604306156147</v>
      </c>
      <c r="K114">
        <f>B114*HeatVaporization!$R$4+HeatVaporization!$S$4</f>
        <v>952.16887364973229</v>
      </c>
      <c r="L114">
        <f>(C114+D114)/2*HeatVaporization!$R$4+HeatVaporization!$S$4</f>
        <v>973.20106556374503</v>
      </c>
      <c r="M114">
        <f>B114*HeatVaporization!$R$6+HeatVaporization!$S$6</f>
        <v>2.776383038323514E-4</v>
      </c>
      <c r="N114">
        <f>B114*HeatVaporization!$R$10+HeatVaporization!$S$10</f>
        <v>0.67667000755616247</v>
      </c>
      <c r="O114">
        <f>(HeatVaporization!$R$5*NumberCrunch!B114+HeatVaporization!$S$5)*NumberCrunch!E114*'Master Plan'!$J$9/(HeatVaporization!$R$7*NumberCrunch!B114+HeatVaporization!$S$7)</f>
        <v>119.61286872270188</v>
      </c>
      <c r="P114" s="3">
        <f>L114*E114/'Master Plan'!$J$11*4/'Master Plan'!$J$7/(HeatVaporization!$R$6*(NumberCrunch!C114+NumberCrunch!D114)/2+HeatVaporization!$S$6)</f>
        <v>52185.144462498261</v>
      </c>
      <c r="Q114">
        <v>2</v>
      </c>
      <c r="R114">
        <f t="shared" si="5"/>
        <v>5283.7372469927141</v>
      </c>
      <c r="T114" s="3">
        <f>(D114-C114)*NumberCrunch!F114*(SLOPE(HeatVaporization!$H$2:$H$31,HeatVaporization!$A$2:$A$31)*(NumberCrunch!C114+NumberCrunch!D114)/2+INTERCEPT(HeatVaporization!$H$2:$H$31,HeatVaporization!$A$2:$A$31))</f>
        <v>152067.66567184313</v>
      </c>
      <c r="U114" s="3">
        <f>T114/G114/'Master Plan'!$J$3</f>
        <v>6074.4439230462822</v>
      </c>
      <c r="V114" s="3">
        <f>'Master Plan'!$J$5/(HeatVaporization!$R$2*(NumberCrunch!C114+NumberCrunch!D114)/2+HeatVaporization!$S$2)</f>
        <v>3.9537595622658153E-5</v>
      </c>
    </row>
    <row r="115" spans="1:22" x14ac:dyDescent="0.25">
      <c r="A115">
        <f>CONVERT(data!E115,"psi","Pa")+data!J115*1000</f>
        <v>214383.00802048927</v>
      </c>
      <c r="B115">
        <f>SLOPE(HeatVaporization!$A$2:$A$31,HeatVaporization!$B$2:$B$31)*NumberCrunch!$A115+INTERCEPT(HeatVaporization!$A$2:$A$31,HeatVaporization!$B$2:$B$31)</f>
        <v>376.08901566008763</v>
      </c>
      <c r="C115">
        <f>CONVERT(data!F115,"C","K")</f>
        <v>334.29945599999996</v>
      </c>
      <c r="D115">
        <f>CONVERT(data!G115,"C","K")</f>
        <v>348.43714599999998</v>
      </c>
      <c r="E115">
        <f>CONVERT(data!C115,"gal","m^3")/60</f>
        <v>2.3857204463560155E-3</v>
      </c>
      <c r="F115">
        <f>(SLOPE(HeatVaporization!$D$2:$D$31,HeatVaporization!$A$2:$A$31)*(NumberCrunch!C115+NumberCrunch!D115)/2+INTERCEPT(HeatVaporization!$D$2:$D$31,HeatVaporization!$A$2:$A$31))*E115</f>
        <v>2.3213253229023354</v>
      </c>
      <c r="G115">
        <f t="shared" si="3"/>
        <v>34.235574813561662</v>
      </c>
      <c r="H115">
        <f>T115/(B115*HeatVaporization!$R$3+HeatVaporization!$S$3)</f>
        <v>61.54159783243874</v>
      </c>
      <c r="I115">
        <f>HeatVaporization!$R$3*NumberCrunch!B115+HeatVaporization!$S$3</f>
        <v>2245.0046428116134</v>
      </c>
      <c r="J115">
        <f>B115*HeatVaporization!$R$5+HeatVaporization!$S$5</f>
        <v>0.97861550691053623</v>
      </c>
      <c r="K115">
        <f>B115*HeatVaporization!$R$4+HeatVaporization!$S$4</f>
        <v>953.51760073451214</v>
      </c>
      <c r="L115">
        <f>(C115+D115)/2*HeatVaporization!$R$4+HeatVaporization!$S$4</f>
        <v>973.00810178659526</v>
      </c>
      <c r="M115">
        <f>B115*HeatVaporization!$R$6+HeatVaporization!$S$6</f>
        <v>2.984528882730912E-4</v>
      </c>
      <c r="N115">
        <f>B115*HeatVaporization!$R$10+HeatVaporization!$S$10</f>
        <v>0.67546110168763818</v>
      </c>
      <c r="O115">
        <f>(HeatVaporization!$R$5*NumberCrunch!B115+HeatVaporization!$S$5)*NumberCrunch!E115*'Master Plan'!$J$9/(HeatVaporization!$R$7*NumberCrunch!B115+HeatVaporization!$S$7)</f>
        <v>117.54759075387565</v>
      </c>
      <c r="P115" s="3">
        <f>L115*E115/'Master Plan'!$J$11*4/'Master Plan'!$J$7/(HeatVaporization!$R$6*(NumberCrunch!C115+NumberCrunch!D115)/2+HeatVaporization!$S$6)</f>
        <v>52885.389239066775</v>
      </c>
      <c r="Q115">
        <v>2</v>
      </c>
      <c r="R115">
        <f t="shared" si="5"/>
        <v>5298.2109570354087</v>
      </c>
      <c r="T115" s="3">
        <f>(D115-C115)*NumberCrunch!F115*(SLOPE(HeatVaporization!$H$2:$H$31,HeatVaporization!$A$2:$A$31)*(NumberCrunch!C115+NumberCrunch!D115)/2+INTERCEPT(HeatVaporization!$H$2:$H$31,HeatVaporization!$A$2:$A$31))</f>
        <v>138161.1728598701</v>
      </c>
      <c r="U115" s="3">
        <f>T115/G115/'Master Plan'!$J$3</f>
        <v>5950.5293528528618</v>
      </c>
      <c r="V115" s="3">
        <f>'Master Plan'!$J$5/(HeatVaporization!$R$2*(NumberCrunch!C115+NumberCrunch!D115)/2+HeatVaporization!$S$2)</f>
        <v>3.9520300142231701E-5</v>
      </c>
    </row>
    <row r="116" spans="1:22" x14ac:dyDescent="0.25">
      <c r="A116">
        <f>CONVERT(data!E116,"psi","Pa")+data!J116*1000</f>
        <v>228368.97860676644</v>
      </c>
      <c r="B116">
        <f>SLOPE(HeatVaporization!$A$2:$A$31,HeatVaporization!$B$2:$B$31)*NumberCrunch!$A116+INTERCEPT(HeatVaporization!$A$2:$A$31,HeatVaporization!$B$2:$B$31)</f>
        <v>379.85482877806993</v>
      </c>
      <c r="C116">
        <f>CONVERT(data!F116,"C","K")</f>
        <v>333.593254</v>
      </c>
      <c r="D116">
        <f>CONVERT(data!G116,"C","K")</f>
        <v>348.15325299999995</v>
      </c>
      <c r="E116">
        <f>CONVERT(data!C116,"gal","m^3")/60</f>
        <v>2.4508444183271661E-3</v>
      </c>
      <c r="F116">
        <f>(SLOPE(HeatVaporization!$D$2:$D$31,HeatVaporization!$A$2:$A$31)*(NumberCrunch!C116+NumberCrunch!D116)/2+INTERCEPT(HeatVaporization!$D$2:$D$31,HeatVaporization!$A$2:$A$31))*E116</f>
        <v>2.3853725534241121</v>
      </c>
      <c r="G116">
        <f t="shared" si="3"/>
        <v>38.52408969894487</v>
      </c>
      <c r="H116">
        <f>T116/(B116*HeatVaporization!$R$3+HeatVaporization!$S$3)</f>
        <v>65.403628847683805</v>
      </c>
      <c r="I116">
        <f>HeatVaporization!$R$3*NumberCrunch!B116+HeatVaporization!$S$3</f>
        <v>2235.3921307412957</v>
      </c>
      <c r="J116">
        <f>B116*HeatVaporization!$R$5+HeatVaporization!$S$5</f>
        <v>1.0313492478012769</v>
      </c>
      <c r="K116">
        <f>B116*HeatVaporization!$R$4+HeatVaporization!$S$4</f>
        <v>951.40365851711999</v>
      </c>
      <c r="L116">
        <f>(C116+D116)/2*HeatVaporization!$R$4+HeatVaporization!$S$4</f>
        <v>973.28599709819935</v>
      </c>
      <c r="M116">
        <f>B116*HeatVaporization!$R$6+HeatVaporization!$S$6</f>
        <v>2.6582892061996401E-4</v>
      </c>
      <c r="N116">
        <f>B116*HeatVaporization!$R$10+HeatVaporization!$S$10</f>
        <v>0.67735589358524706</v>
      </c>
      <c r="O116">
        <f>(HeatVaporization!$R$5*NumberCrunch!B116+HeatVaporization!$S$5)*NumberCrunch!E116*'Master Plan'!$J$9/(HeatVaporization!$R$7*NumberCrunch!B116+HeatVaporization!$S$7)</f>
        <v>125.71750872022544</v>
      </c>
      <c r="P116" s="3">
        <f>L116*E116/'Master Plan'!$J$11*4/'Master Plan'!$J$7/(HeatVaporization!$R$6*(NumberCrunch!C116+NumberCrunch!D116)/2+HeatVaporization!$S$6)</f>
        <v>53958.369049945431</v>
      </c>
      <c r="Q116">
        <v>2</v>
      </c>
      <c r="R116">
        <f t="shared" si="5"/>
        <v>5275.5254285494584</v>
      </c>
      <c r="T116" s="3">
        <f>(D116-C116)*NumberCrunch!F116*(SLOPE(HeatVaporization!$H$2:$H$31,HeatVaporization!$A$2:$A$31)*(NumberCrunch!C116+NumberCrunch!D116)/2+INTERCEPT(HeatVaporization!$H$2:$H$31,HeatVaporization!$A$2:$A$31))</f>
        <v>146202.75724803677</v>
      </c>
      <c r="U116" s="3">
        <f>T116/G116/'Master Plan'!$J$3</f>
        <v>5595.905763359312</v>
      </c>
      <c r="V116" s="3">
        <f>'Master Plan'!$J$5/(HeatVaporization!$R$2*(NumberCrunch!C116+NumberCrunch!D116)/2+HeatVaporization!$S$2)</f>
        <v>3.9545212895167067E-5</v>
      </c>
    </row>
    <row r="117" spans="1:22" x14ac:dyDescent="0.25">
      <c r="A117">
        <f>CONVERT(data!E117,"psi","Pa")+data!J117*1000</f>
        <v>212158.88926334324</v>
      </c>
      <c r="B117">
        <f>SLOPE(HeatVaporization!$A$2:$A$31,HeatVaporization!$B$2:$B$31)*NumberCrunch!$A117+INTERCEPT(HeatVaporization!$A$2:$A$31,HeatVaporization!$B$2:$B$31)</f>
        <v>375.49015728698123</v>
      </c>
      <c r="C117">
        <f>CONVERT(data!F117,"C","K")</f>
        <v>333.06628999999998</v>
      </c>
      <c r="D117">
        <f>CONVERT(data!G117,"C","K")</f>
        <v>348.57697199999996</v>
      </c>
      <c r="E117">
        <f>CONVERT(data!C117,"gal","m^3")/60</f>
        <v>2.4158022936309107E-3</v>
      </c>
      <c r="F117">
        <f>(SLOPE(HeatVaporization!$D$2:$D$31,HeatVaporization!$A$2:$A$31)*(NumberCrunch!C117+NumberCrunch!D117)/2+INTERCEPT(HeatVaporization!$D$2:$D$31,HeatVaporization!$A$2:$A$31))*E117</f>
        <v>2.3513365500691621</v>
      </c>
      <c r="G117">
        <f t="shared" si="3"/>
        <v>34.082310955224706</v>
      </c>
      <c r="H117">
        <f>T117/(B117*HeatVaporization!$R$3+HeatVaporization!$S$3)</f>
        <v>68.338797923512246</v>
      </c>
      <c r="I117">
        <f>HeatVaporization!$R$3*NumberCrunch!B117+HeatVaporization!$S$3</f>
        <v>2246.5332723955958</v>
      </c>
      <c r="J117">
        <f>B117*HeatVaporization!$R$5+HeatVaporization!$S$5</f>
        <v>0.97022952457730671</v>
      </c>
      <c r="K117">
        <f>B117*HeatVaporization!$R$4+HeatVaporization!$S$4</f>
        <v>953.85377036308535</v>
      </c>
      <c r="L117">
        <f>(C117+D117)/2*HeatVaporization!$R$4+HeatVaporization!$S$4</f>
        <v>973.31497543002263</v>
      </c>
      <c r="M117">
        <f>B117*HeatVaporization!$R$6+HeatVaporization!$S$6</f>
        <v>3.0364091422683138E-4</v>
      </c>
      <c r="N117">
        <f>B117*HeatVaporization!$R$10+HeatVaporization!$S$10</f>
        <v>0.6751597824352944</v>
      </c>
      <c r="O117">
        <f>(HeatVaporization!$R$5*NumberCrunch!B117+HeatVaporization!$S$5)*NumberCrunch!E117*'Master Plan'!$J$9/(HeatVaporization!$R$7*NumberCrunch!B117+HeatVaporization!$S$7)</f>
        <v>118.24098758269781</v>
      </c>
      <c r="P117" s="3">
        <f>L117*E117/'Master Plan'!$J$11*4/'Master Plan'!$J$7/(HeatVaporization!$R$6*(NumberCrunch!C117+NumberCrunch!D117)/2+HeatVaporization!$S$6)</f>
        <v>53149.07372368982</v>
      </c>
      <c r="Q117">
        <v>2</v>
      </c>
      <c r="R117">
        <f t="shared" si="5"/>
        <v>5301.8185228536067</v>
      </c>
      <c r="T117" s="3">
        <f>(D117-C117)*NumberCrunch!F117*(SLOPE(HeatVaporization!$H$2:$H$31,HeatVaporization!$A$2:$A$31)*(NumberCrunch!C117+NumberCrunch!D117)/2+INTERCEPT(HeatVaporization!$H$2:$H$31,HeatVaporization!$A$2:$A$31))</f>
        <v>153525.38333068931</v>
      </c>
      <c r="U117" s="3">
        <f>T117/G117/'Master Plan'!$J$3</f>
        <v>6641.9923412685876</v>
      </c>
      <c r="V117" s="3">
        <f>'Master Plan'!$J$5/(HeatVaporization!$R$2*(NumberCrunch!C117+NumberCrunch!D117)/2+HeatVaporization!$S$2)</f>
        <v>3.9547812552552653E-5</v>
      </c>
    </row>
    <row r="118" spans="1:22" x14ac:dyDescent="0.25">
      <c r="A118">
        <f>CONVERT(data!E118,"psi","Pa")+data!J118*1000</f>
        <v>220649.4884135793</v>
      </c>
      <c r="B118">
        <f>SLOPE(HeatVaporization!$A$2:$A$31,HeatVaporization!$B$2:$B$31)*NumberCrunch!$A118+INTERCEPT(HeatVaporization!$A$2:$A$31,HeatVaporization!$B$2:$B$31)</f>
        <v>377.77630607173995</v>
      </c>
      <c r="C118">
        <f>CONVERT(data!F118,"C","K")</f>
        <v>333.75231299999996</v>
      </c>
      <c r="D118">
        <f>CONVERT(data!G118,"C","K")</f>
        <v>348.02160799999996</v>
      </c>
      <c r="E118">
        <f>CONVERT(data!C118,"gal","m^3")/60</f>
        <v>2.3221924039929999E-3</v>
      </c>
      <c r="F118">
        <f>(SLOPE(HeatVaporization!$D$2:$D$31,HeatVaporization!$A$2:$A$31)*(NumberCrunch!C118+NumberCrunch!D118)/2+INTERCEPT(HeatVaporization!$D$2:$D$31,HeatVaporization!$A$2:$A$31))*E118</f>
        <v>2.2601394814146238</v>
      </c>
      <c r="G118">
        <f t="shared" si="3"/>
        <v>36.424702378052366</v>
      </c>
      <c r="H118">
        <f>T118/(B118*HeatVaporization!$R$3+HeatVaporization!$S$3)</f>
        <v>60.588948683806002</v>
      </c>
      <c r="I118">
        <f>HeatVaporization!$R$3*NumberCrunch!B118+HeatVaporization!$S$3</f>
        <v>2240.6977112300406</v>
      </c>
      <c r="J118">
        <f>B118*HeatVaporization!$R$5+HeatVaporization!$S$5</f>
        <v>1.0022431093931523</v>
      </c>
      <c r="K118">
        <f>B118*HeatVaporization!$R$4+HeatVaporization!$S$4</f>
        <v>952.57043890718705</v>
      </c>
      <c r="L118">
        <f>(C118+D118)/2*HeatVaporization!$R$4+HeatVaporization!$S$4</f>
        <v>973.27830266274384</v>
      </c>
      <c r="M118">
        <f>B118*HeatVaporization!$R$6+HeatVaporization!$S$6</f>
        <v>2.8383556497886715E-4</v>
      </c>
      <c r="N118">
        <f>B118*HeatVaporization!$R$10+HeatVaporization!$S$10</f>
        <v>0.67631007217575023</v>
      </c>
      <c r="O118">
        <f>(HeatVaporization!$R$5*NumberCrunch!B118+HeatVaporization!$S$5)*NumberCrunch!E118*'Master Plan'!$J$9/(HeatVaporization!$R$7*NumberCrunch!B118+HeatVaporization!$S$7)</f>
        <v>116.53788916287755</v>
      </c>
      <c r="P118" s="3">
        <f>L118*E118/'Master Plan'!$J$11*4/'Master Plan'!$J$7/(HeatVaporization!$R$6*(NumberCrunch!C118+NumberCrunch!D118)/2+HeatVaporization!$S$6)</f>
        <v>51135.592783031439</v>
      </c>
      <c r="Q118">
        <v>2</v>
      </c>
      <c r="R118">
        <f t="shared" si="5"/>
        <v>5288.0465985028968</v>
      </c>
      <c r="T118" s="3">
        <f>(D118-C118)*NumberCrunch!F118*(SLOPE(HeatVaporization!$H$2:$H$31,HeatVaporization!$A$2:$A$31)*(NumberCrunch!C118+NumberCrunch!D118)/2+INTERCEPT(HeatVaporization!$H$2:$H$31,HeatVaporization!$A$2:$A$31))</f>
        <v>135761.51864163848</v>
      </c>
      <c r="U118" s="3">
        <f>T118/G118/'Master Plan'!$J$3</f>
        <v>5495.7616607887285</v>
      </c>
      <c r="V118" s="3">
        <f>'Master Plan'!$J$5/(HeatVaporization!$R$2*(NumberCrunch!C118+NumberCrunch!D118)/2+HeatVaporization!$S$2)</f>
        <v>3.9544522681800144E-5</v>
      </c>
    </row>
    <row r="119" spans="1:22" x14ac:dyDescent="0.25">
      <c r="A119">
        <f>CONVERT(data!E119,"psi","Pa")+data!J119*1000</f>
        <v>230169.23400164515</v>
      </c>
      <c r="B119">
        <f>SLOPE(HeatVaporization!$A$2:$A$31,HeatVaporization!$B$2:$B$31)*NumberCrunch!$A119+INTERCEPT(HeatVaporization!$A$2:$A$31,HeatVaporization!$B$2:$B$31)</f>
        <v>380.33955919702311</v>
      </c>
      <c r="C119">
        <f>CONVERT(data!F119,"C","K")</f>
        <v>333.82431299999996</v>
      </c>
      <c r="D119">
        <f>CONVERT(data!G119,"C","K")</f>
        <v>348.132229</v>
      </c>
      <c r="E119">
        <f>CONVERT(data!C119,"gal","m^3")/60</f>
        <v>2.4830790923738182E-3</v>
      </c>
      <c r="F119">
        <f>(SLOPE(HeatVaporization!$D$2:$D$31,HeatVaporization!$A$2:$A$31)*(NumberCrunch!C119+NumberCrunch!D119)/2+INTERCEPT(HeatVaporization!$D$2:$D$31,HeatVaporization!$A$2:$A$31))*E119</f>
        <v>2.4165997286654401</v>
      </c>
      <c r="G119">
        <f t="shared" si="3"/>
        <v>38.923989500151478</v>
      </c>
      <c r="H119">
        <f>T119/(B119*HeatVaporization!$R$3+HeatVaporization!$S$3)</f>
        <v>65.149780350532779</v>
      </c>
      <c r="I119">
        <f>HeatVaporization!$R$3*NumberCrunch!B119+HeatVaporization!$S$3</f>
        <v>2234.1548210668489</v>
      </c>
      <c r="J119">
        <f>B119*HeatVaporization!$R$5+HeatVaporization!$S$5</f>
        <v>1.038137064273867</v>
      </c>
      <c r="K119">
        <f>B119*HeatVaporization!$R$4+HeatVaporization!$S$4</f>
        <v>951.1315547072453</v>
      </c>
      <c r="L119">
        <f>(C119+D119)/2*HeatVaporization!$R$4+HeatVaporization!$S$4</f>
        <v>973.22704544025464</v>
      </c>
      <c r="M119">
        <f>B119*HeatVaporization!$R$6+HeatVaporization!$S$6</f>
        <v>2.6162960721460606E-4</v>
      </c>
      <c r="N119">
        <f>B119*HeatVaporization!$R$10+HeatVaporization!$S$10</f>
        <v>0.67759978865958603</v>
      </c>
      <c r="O119">
        <f>(HeatVaporization!$R$5*NumberCrunch!B119+HeatVaporization!$S$5)*NumberCrunch!E119*'Master Plan'!$J$9/(HeatVaporization!$R$7*NumberCrunch!B119+HeatVaporization!$S$7)</f>
        <v>128.00914307150975</v>
      </c>
      <c r="P119" s="3">
        <f>L119*E119/'Master Plan'!$J$11*4/'Master Plan'!$J$7/(HeatVaporization!$R$6*(NumberCrunch!C119+NumberCrunch!D119)/2+HeatVaporization!$S$6)</f>
        <v>54747.271863175323</v>
      </c>
      <c r="Q119">
        <v>2</v>
      </c>
      <c r="R119">
        <f t="shared" si="5"/>
        <v>5272.605377717764</v>
      </c>
      <c r="T119" s="3">
        <f>(D119-C119)*NumberCrunch!F119*(SLOPE(HeatVaporization!$H$2:$H$31,HeatVaporization!$A$2:$A$31)*(NumberCrunch!C119+NumberCrunch!D119)/2+INTERCEPT(HeatVaporization!$H$2:$H$31,HeatVaporization!$A$2:$A$31))</f>
        <v>145554.69586158908</v>
      </c>
      <c r="U119" s="3">
        <f>T119/G119/'Master Plan'!$J$3</f>
        <v>5513.8644946921168</v>
      </c>
      <c r="V119" s="3">
        <f>'Master Plan'!$J$5/(HeatVaporization!$R$2*(NumberCrunch!C119+NumberCrunch!D119)/2+HeatVaporization!$S$2)</f>
        <v>3.9539925373793477E-5</v>
      </c>
    </row>
    <row r="120" spans="1:22" x14ac:dyDescent="0.25">
      <c r="A120">
        <f>CONVERT(data!E120,"psi","Pa")+data!J120*1000</f>
        <v>218055.12347248974</v>
      </c>
      <c r="B120">
        <f>SLOPE(HeatVaporization!$A$2:$A$31,HeatVaporization!$B$2:$B$31)*NumberCrunch!$A120+INTERCEPT(HeatVaporization!$A$2:$A$31,HeatVaporization!$B$2:$B$31)</f>
        <v>377.07775651683278</v>
      </c>
      <c r="C120">
        <f>CONVERT(data!F120,"C","K")</f>
        <v>333.46849199999997</v>
      </c>
      <c r="D120">
        <f>CONVERT(data!G120,"C","K")</f>
        <v>348.36973399999999</v>
      </c>
      <c r="E120">
        <f>CONVERT(data!C120,"gal","m^3")/60</f>
        <v>2.4828266054078259E-3</v>
      </c>
      <c r="F120">
        <f>(SLOPE(HeatVaporization!$D$2:$D$31,HeatVaporization!$A$2:$A$31)*(NumberCrunch!C120+NumberCrunch!D120)/2+INTERCEPT(HeatVaporization!$D$2:$D$31,HeatVaporization!$A$2:$A$31))*E120</f>
        <v>2.4164364521977126</v>
      </c>
      <c r="G120">
        <f t="shared" si="3"/>
        <v>35.640974377595292</v>
      </c>
      <c r="H120">
        <f>T120/(B120*HeatVaporization!$R$3+HeatVaporization!$S$3)</f>
        <v>67.59432242968721</v>
      </c>
      <c r="I120">
        <f>HeatVaporization!$R$3*NumberCrunch!B120+HeatVaporization!$S$3</f>
        <v>2242.480809811379</v>
      </c>
      <c r="J120">
        <f>B120*HeatVaporization!$R$5+HeatVaporization!$S$5</f>
        <v>0.99246112338542503</v>
      </c>
      <c r="K120">
        <f>B120*HeatVaporization!$R$4+HeatVaporization!$S$4</f>
        <v>952.96257026070725</v>
      </c>
      <c r="L120">
        <f>(C120+D120)/2*HeatVaporization!$R$4+HeatVaporization!$S$4</f>
        <v>973.26025383105321</v>
      </c>
      <c r="M120">
        <f>B120*HeatVaporization!$R$6+HeatVaporization!$S$6</f>
        <v>2.8988723492886408E-4</v>
      </c>
      <c r="N120">
        <f>B120*HeatVaporization!$R$10+HeatVaporization!$S$10</f>
        <v>0.67595859269568892</v>
      </c>
      <c r="O120">
        <f>(HeatVaporization!$R$5*NumberCrunch!B120+HeatVaporization!$S$5)*NumberCrunch!E120*'Master Plan'!$J$9/(HeatVaporization!$R$7*NumberCrunch!B120+HeatVaporization!$S$7)</f>
        <v>123.66365629408297</v>
      </c>
      <c r="P120" s="3">
        <f>L120*E120/'Master Plan'!$J$11*4/'Master Plan'!$J$7/(HeatVaporization!$R$6*(NumberCrunch!C120+NumberCrunch!D120)/2+HeatVaporization!$S$6)</f>
        <v>54697.056179538551</v>
      </c>
      <c r="Q120">
        <v>2</v>
      </c>
      <c r="R120">
        <f t="shared" si="5"/>
        <v>5292.2547111548556</v>
      </c>
      <c r="T120" s="3">
        <f>(D120-C120)*NumberCrunch!F120*(SLOPE(HeatVaporization!$H$2:$H$31,HeatVaporization!$A$2:$A$31)*(NumberCrunch!C120+NumberCrunch!D120)/2+INTERCEPT(HeatVaporization!$H$2:$H$31,HeatVaporization!$A$2:$A$31))</f>
        <v>151578.97090077645</v>
      </c>
      <c r="U120" s="3">
        <f>T120/G120/'Master Plan'!$J$3</f>
        <v>6270.9971038533631</v>
      </c>
      <c r="V120" s="3">
        <f>'Master Plan'!$J$5/(HeatVaporization!$R$2*(NumberCrunch!C120+NumberCrunch!D120)/2+HeatVaporization!$S$2)</f>
        <v>3.9542903743343584E-5</v>
      </c>
    </row>
    <row r="121" spans="1:22" x14ac:dyDescent="0.25">
      <c r="A121">
        <f>CONVERT(data!E121,"psi","Pa")+data!J121*1000</f>
        <v>215273.91892334766</v>
      </c>
      <c r="B121">
        <f>SLOPE(HeatVaporization!$A$2:$A$31,HeatVaporization!$B$2:$B$31)*NumberCrunch!$A121+INTERCEPT(HeatVaporization!$A$2:$A$31,HeatVaporization!$B$2:$B$31)</f>
        <v>376.32889918795871</v>
      </c>
      <c r="C121">
        <f>CONVERT(data!F121,"C","K")</f>
        <v>334.47906799999998</v>
      </c>
      <c r="D121">
        <f>CONVERT(data!G121,"C","K")</f>
        <v>348.34124599999996</v>
      </c>
      <c r="E121">
        <f>CONVERT(data!C121,"gal","m^3")/60</f>
        <v>2.4542988589408518E-3</v>
      </c>
      <c r="F121">
        <f>(SLOPE(HeatVaporization!$D$2:$D$31,HeatVaporization!$A$2:$A$31)*(NumberCrunch!C121+NumberCrunch!D121)/2+INTERCEPT(HeatVaporization!$D$2:$D$31,HeatVaporization!$A$2:$A$31))*E121</f>
        <v>2.3879950079964321</v>
      </c>
      <c r="G121">
        <f t="shared" si="3"/>
        <v>34.455233576611818</v>
      </c>
      <c r="H121">
        <f>T121/(B121*HeatVaporization!$R$3+HeatVaporization!$S$3)</f>
        <v>62.09269292184478</v>
      </c>
      <c r="I121">
        <f>HeatVaporization!$R$3*NumberCrunch!B121+HeatVaporization!$S$3</f>
        <v>2244.3923226473121</v>
      </c>
      <c r="J121">
        <f>B121*HeatVaporization!$R$5+HeatVaporization!$S$5</f>
        <v>0.98197466346089879</v>
      </c>
      <c r="K121">
        <f>B121*HeatVaporization!$R$4+HeatVaporization!$S$4</f>
        <v>953.38294192353658</v>
      </c>
      <c r="L121">
        <f>(C121+D121)/2*HeatVaporization!$R$4+HeatVaporization!$S$4</f>
        <v>972.98460588738862</v>
      </c>
      <c r="M121">
        <f>B121*HeatVaporization!$R$6+HeatVaporization!$S$6</f>
        <v>2.9637473085831817E-4</v>
      </c>
      <c r="N121">
        <f>B121*HeatVaporization!$R$10+HeatVaporization!$S$10</f>
        <v>0.67558180055153283</v>
      </c>
      <c r="O121">
        <f>(HeatVaporization!$R$5*NumberCrunch!B121+HeatVaporization!$S$5)*NumberCrunch!E121*'Master Plan'!$J$9/(HeatVaporization!$R$7*NumberCrunch!B121+HeatVaporization!$S$7)</f>
        <v>121.24665421161933</v>
      </c>
      <c r="P121" s="3">
        <f>L121*E121/'Master Plan'!$J$11*4/'Master Plan'!$J$7/(HeatVaporization!$R$6*(NumberCrunch!C121+NumberCrunch!D121)/2+HeatVaporization!$S$6)</f>
        <v>54437.225726520322</v>
      </c>
      <c r="Q121">
        <v>2</v>
      </c>
      <c r="R121">
        <f t="shared" si="5"/>
        <v>5296.7658814476572</v>
      </c>
      <c r="T121" s="3">
        <f>(D121-C121)*NumberCrunch!F121*(SLOPE(HeatVaporization!$H$2:$H$31,HeatVaporization!$A$2:$A$31)*(NumberCrunch!C121+NumberCrunch!D121)/2+INTERCEPT(HeatVaporization!$H$2:$H$31,HeatVaporization!$A$2:$A$31))</f>
        <v>139360.36328628552</v>
      </c>
      <c r="U121" s="3">
        <f>T121/G121/'Master Plan'!$J$3</f>
        <v>5963.9128143347461</v>
      </c>
      <c r="V121" s="3">
        <f>'Master Plan'!$J$5/(HeatVaporization!$R$2*(NumberCrunch!C121+NumberCrunch!D121)/2+HeatVaporization!$S$2)</f>
        <v>3.9518195221449009E-5</v>
      </c>
    </row>
    <row r="122" spans="1:22" x14ac:dyDescent="0.25">
      <c r="A122">
        <f>CONVERT(data!E122,"psi","Pa")+data!J122*1000</f>
        <v>223787.39766274561</v>
      </c>
      <c r="B122">
        <f>SLOPE(HeatVaporization!$A$2:$A$31,HeatVaporization!$B$2:$B$31)*NumberCrunch!$A122+INTERCEPT(HeatVaporization!$A$2:$A$31,HeatVaporization!$B$2:$B$31)</f>
        <v>378.62120845020939</v>
      </c>
      <c r="C122">
        <f>CONVERT(data!F122,"C","K")</f>
        <v>334.32808899999998</v>
      </c>
      <c r="D122">
        <f>CONVERT(data!G122,"C","K")</f>
        <v>348.36686999999995</v>
      </c>
      <c r="E122">
        <f>CONVERT(data!C122,"gal","m^3")/60</f>
        <v>2.4768627522323301E-3</v>
      </c>
      <c r="F122">
        <f>(SLOPE(HeatVaporization!$D$2:$D$31,HeatVaporization!$A$2:$A$31)*(NumberCrunch!C122+NumberCrunch!D122)/2+INTERCEPT(HeatVaporization!$D$2:$D$31,HeatVaporization!$A$2:$A$31))*E122</f>
        <v>2.410036474917872</v>
      </c>
      <c r="G122">
        <f t="shared" si="3"/>
        <v>36.828851929956372</v>
      </c>
      <c r="H122">
        <f>T122/(B122*HeatVaporization!$R$3+HeatVaporization!$S$3)</f>
        <v>63.629438574889264</v>
      </c>
      <c r="I122">
        <f>HeatVaporization!$R$3*NumberCrunch!B122+HeatVaporization!$S$3</f>
        <v>2238.5410364145814</v>
      </c>
      <c r="J122">
        <f>B122*HeatVaporization!$R$5+HeatVaporization!$S$5</f>
        <v>1.0140745151767847</v>
      </c>
      <c r="K122">
        <f>B122*HeatVaporization!$R$4+HeatVaporization!$S$4</f>
        <v>952.09615227865186</v>
      </c>
      <c r="L122">
        <f>(C122+D122)/2*HeatVaporization!$R$4+HeatVaporization!$S$4</f>
        <v>973.0197899523381</v>
      </c>
      <c r="M122">
        <f>B122*HeatVaporization!$R$6+HeatVaporization!$S$6</f>
        <v>2.7651601220190797E-4</v>
      </c>
      <c r="N122">
        <f>B122*HeatVaporization!$R$10+HeatVaporization!$S$10</f>
        <v>0.67673518997390902</v>
      </c>
      <c r="O122">
        <f>(HeatVaporization!$R$5*NumberCrunch!B122+HeatVaporization!$S$5)*NumberCrunch!E122*'Master Plan'!$J$9/(HeatVaporization!$R$7*NumberCrunch!B122+HeatVaporization!$S$7)</f>
        <v>125.42314899303368</v>
      </c>
      <c r="P122" s="3">
        <f>L122*E122/'Master Plan'!$J$11*4/'Master Plan'!$J$7/(HeatVaporization!$R$6*(NumberCrunch!C122+NumberCrunch!D122)/2+HeatVaporization!$S$6)</f>
        <v>54889.920639418902</v>
      </c>
      <c r="Q122">
        <v>2</v>
      </c>
      <c r="R122">
        <f t="shared" si="5"/>
        <v>5282.9568459384127</v>
      </c>
      <c r="T122" s="3">
        <f>(D122-C122)*NumberCrunch!F122*(SLOPE(HeatVaporization!$H$2:$H$31,HeatVaporization!$A$2:$A$31)*(NumberCrunch!C122+NumberCrunch!D122)/2+INTERCEPT(HeatVaporization!$H$2:$H$31,HeatVaporization!$A$2:$A$31))</f>
        <v>142437.10937391056</v>
      </c>
      <c r="U122" s="3">
        <f>T122/G122/'Master Plan'!$J$3</f>
        <v>5702.721795891166</v>
      </c>
      <c r="V122" s="3">
        <f>'Master Plan'!$J$5/(HeatVaporization!$R$2*(NumberCrunch!C122+NumberCrunch!D122)/2+HeatVaporization!$S$2)</f>
        <v>3.9521347330303167E-5</v>
      </c>
    </row>
    <row r="123" spans="1:22" x14ac:dyDescent="0.25">
      <c r="A123">
        <f>CONVERT(data!E123,"psi","Pa")+data!J123*1000</f>
        <v>214409.23560965119</v>
      </c>
      <c r="B123">
        <f>SLOPE(HeatVaporization!$A$2:$A$31,HeatVaporization!$B$2:$B$31)*NumberCrunch!$A123+INTERCEPT(HeatVaporization!$A$2:$A$31,HeatVaporization!$B$2:$B$31)</f>
        <v>376.0960776082527</v>
      </c>
      <c r="C123">
        <f>CONVERT(data!F123,"C","K")</f>
        <v>333.41239099999996</v>
      </c>
      <c r="D123">
        <f>CONVERT(data!G123,"C","K")</f>
        <v>347.90898999999996</v>
      </c>
      <c r="E123">
        <f>CONVERT(data!C123,"gal","m^3")/60</f>
        <v>2.2981171219565639E-3</v>
      </c>
      <c r="F123">
        <f>(SLOPE(HeatVaporization!$D$2:$D$31,HeatVaporization!$A$2:$A$31)*(NumberCrunch!C123+NumberCrunch!D123)/2+INTERCEPT(HeatVaporization!$D$2:$D$31,HeatVaporization!$A$2:$A$31))*E123</f>
        <v>2.2369994313670452</v>
      </c>
      <c r="G123">
        <f t="shared" si="3"/>
        <v>34.935536089765229</v>
      </c>
      <c r="H123">
        <f>T123/(B123*HeatVaporization!$R$3+HeatVaporization!$S$3)</f>
        <v>60.805356317111176</v>
      </c>
      <c r="I123">
        <f>HeatVaporization!$R$3*NumberCrunch!B123+HeatVaporization!$S$3</f>
        <v>2244.9866166749334</v>
      </c>
      <c r="J123">
        <f>B123*HeatVaporization!$R$5+HeatVaporization!$S$5</f>
        <v>0.97871439735811183</v>
      </c>
      <c r="K123">
        <f>B123*HeatVaporization!$R$4+HeatVaporization!$S$4</f>
        <v>953.51363650423946</v>
      </c>
      <c r="L123">
        <f>(C123+D123)/2*HeatVaporization!$R$4+HeatVaporization!$S$4</f>
        <v>973.40531950891852</v>
      </c>
      <c r="M123">
        <f>B123*HeatVaporization!$R$6+HeatVaporization!$S$6</f>
        <v>2.9839170924978679E-4</v>
      </c>
      <c r="N123">
        <f>B123*HeatVaporization!$R$10+HeatVaporization!$S$10</f>
        <v>0.67546465495004004</v>
      </c>
      <c r="O123">
        <f>(HeatVaporization!$R$5*NumberCrunch!B123+HeatVaporization!$S$5)*NumberCrunch!E123*'Master Plan'!$J$9/(HeatVaporization!$R$7*NumberCrunch!B123+HeatVaporization!$S$7)</f>
        <v>113.24009038954497</v>
      </c>
      <c r="P123" s="3">
        <f>L123*E123/'Master Plan'!$J$11*4/'Master Plan'!$J$7/(HeatVaporization!$R$6*(NumberCrunch!C123+NumberCrunch!D123)/2+HeatVaporization!$S$6)</f>
        <v>50448.166683259573</v>
      </c>
      <c r="Q123">
        <v>2</v>
      </c>
      <c r="R123">
        <f t="shared" si="5"/>
        <v>5298.168415352844</v>
      </c>
      <c r="T123" s="3">
        <f>(D123-C123)*NumberCrunch!F123*(SLOPE(HeatVaporization!$H$2:$H$31,HeatVaporization!$A$2:$A$31)*(NumberCrunch!C123+NumberCrunch!D123)/2+INTERCEPT(HeatVaporization!$H$2:$H$31,HeatVaporization!$A$2:$A$31))</f>
        <v>136507.21115406521</v>
      </c>
      <c r="U123" s="3">
        <f>T123/G123/'Master Plan'!$J$3</f>
        <v>5761.4977511402021</v>
      </c>
      <c r="V123" s="3">
        <f>'Master Plan'!$J$5/(HeatVaporization!$R$2*(NumberCrunch!C123+NumberCrunch!D123)/2+HeatVaporization!$S$2)</f>
        <v>3.9555919549237322E-5</v>
      </c>
    </row>
    <row r="124" spans="1:22" x14ac:dyDescent="0.25">
      <c r="A124">
        <f>CONVERT(data!E124,"psi","Pa")+data!J124*1000</f>
        <v>221303.88104614214</v>
      </c>
      <c r="B124">
        <f>SLOPE(HeatVaporization!$A$2:$A$31,HeatVaporization!$B$2:$B$31)*NumberCrunch!$A124+INTERCEPT(HeatVaporization!$A$2:$A$31,HeatVaporization!$B$2:$B$31)</f>
        <v>377.95250552424233</v>
      </c>
      <c r="C124">
        <f>CONVERT(data!F124,"C","K")</f>
        <v>333.78095299999995</v>
      </c>
      <c r="D124">
        <f>CONVERT(data!G124,"C","K")</f>
        <v>348.71284800000001</v>
      </c>
      <c r="E124">
        <f>CONVERT(data!C124,"gal","m^3")/60</f>
        <v>2.3235905458354206E-3</v>
      </c>
      <c r="F124">
        <f>(SLOPE(HeatVaporization!$D$2:$D$31,HeatVaporization!$A$2:$A$31)*(NumberCrunch!C124+NumberCrunch!D124)/2+INTERCEPT(HeatVaporization!$D$2:$D$31,HeatVaporization!$A$2:$A$31))*E124</f>
        <v>2.2610307750041869</v>
      </c>
      <c r="G124">
        <f t="shared" si="3"/>
        <v>36.19370297924948</v>
      </c>
      <c r="H124">
        <f>T124/(B124*HeatVaporization!$R$3+HeatVaporization!$S$3)</f>
        <v>63.443719090794595</v>
      </c>
      <c r="I124">
        <f>HeatVaporization!$R$3*NumberCrunch!B124+HeatVaporization!$S$3</f>
        <v>2240.247949303227</v>
      </c>
      <c r="J124">
        <f>B124*HeatVaporization!$R$5+HeatVaporization!$S$5</f>
        <v>1.0047104799137392</v>
      </c>
      <c r="K124">
        <f>B124*HeatVaporization!$R$4+HeatVaporization!$S$4</f>
        <v>952.47152920305234</v>
      </c>
      <c r="L124">
        <f>(C124+D124)/2*HeatVaporization!$R$4+HeatVaporization!$S$4</f>
        <v>973.07625005474404</v>
      </c>
      <c r="M124">
        <f>B124*HeatVaporization!$R$6+HeatVaporization!$S$6</f>
        <v>2.8230911503065092E-4</v>
      </c>
      <c r="N124">
        <f>B124*HeatVaporization!$R$10+HeatVaporization!$S$10</f>
        <v>0.67639872800770595</v>
      </c>
      <c r="O124">
        <f>(HeatVaporization!$R$5*NumberCrunch!B124+HeatVaporization!$S$5)*NumberCrunch!E124*'Master Plan'!$J$9/(HeatVaporization!$R$7*NumberCrunch!B124+HeatVaporization!$S$7)</f>
        <v>116.82827628839658</v>
      </c>
      <c r="P124" s="3">
        <f>L124*E124/'Master Plan'!$J$11*4/'Master Plan'!$J$7/(HeatVaporization!$R$6*(NumberCrunch!C124+NumberCrunch!D124)/2+HeatVaporization!$S$6)</f>
        <v>51421.485818421635</v>
      </c>
      <c r="Q124">
        <v>2</v>
      </c>
      <c r="R124">
        <f t="shared" si="5"/>
        <v>5286.9851603556162</v>
      </c>
      <c r="T124" s="3">
        <f>(D124-C124)*NumberCrunch!F124*(SLOPE(HeatVaporization!$H$2:$H$31,HeatVaporization!$A$2:$A$31)*(NumberCrunch!C124+NumberCrunch!D124)/2+INTERCEPT(HeatVaporization!$H$2:$H$31,HeatVaporization!$A$2:$A$31))</f>
        <v>142129.66158932258</v>
      </c>
      <c r="U124" s="3">
        <f>T124/G124/'Master Plan'!$J$3</f>
        <v>5790.2713749921786</v>
      </c>
      <c r="V124" s="3">
        <f>'Master Plan'!$J$5/(HeatVaporization!$R$2*(NumberCrunch!C124+NumberCrunch!D124)/2+HeatVaporization!$S$2)</f>
        <v>3.9526406591320502E-5</v>
      </c>
    </row>
    <row r="125" spans="1:22" x14ac:dyDescent="0.25">
      <c r="A125">
        <f>CONVERT(data!E125,"psi","Pa")+data!J125*1000</f>
        <v>216158.80382620607</v>
      </c>
      <c r="B125">
        <f>SLOPE(HeatVaporization!$A$2:$A$31,HeatVaporization!$B$2:$B$31)*NumberCrunch!$A125+INTERCEPT(HeatVaporization!$A$2:$A$31,HeatVaporization!$B$2:$B$31)</f>
        <v>376.56716017632073</v>
      </c>
      <c r="C125">
        <f>CONVERT(data!F125,"C","K")</f>
        <v>334.16812699999997</v>
      </c>
      <c r="D125">
        <f>CONVERT(data!G125,"C","K")</f>
        <v>348.45416799999998</v>
      </c>
      <c r="E125">
        <f>CONVERT(data!C125,"gal","m^3")/60</f>
        <v>2.4621769317653198E-3</v>
      </c>
      <c r="F125">
        <f>(SLOPE(HeatVaporization!$D$2:$D$31,HeatVaporization!$A$2:$A$31)*(NumberCrunch!C125+NumberCrunch!D125)/2+INTERCEPT(HeatVaporization!$D$2:$D$31,HeatVaporization!$A$2:$A$31))*E125</f>
        <v>2.3957970970638347</v>
      </c>
      <c r="G125">
        <f t="shared" si="3"/>
        <v>34.768213244750619</v>
      </c>
      <c r="H125">
        <f>T125/(B125*HeatVaporization!$R$3+HeatVaporization!$S$3)</f>
        <v>64.216780216071214</v>
      </c>
      <c r="I125">
        <f>HeatVaporization!$R$3*NumberCrunch!B125+HeatVaporization!$S$3</f>
        <v>2243.7841441332007</v>
      </c>
      <c r="J125">
        <f>B125*HeatVaporization!$R$5+HeatVaporization!$S$5</f>
        <v>0.98531109913388981</v>
      </c>
      <c r="K125">
        <f>B125*HeatVaporization!$R$4+HeatVaporization!$S$4</f>
        <v>953.24919392641709</v>
      </c>
      <c r="L125">
        <f>(C125+D125)/2*HeatVaporization!$R$4+HeatVaporization!$S$4</f>
        <v>973.04018494970944</v>
      </c>
      <c r="M125">
        <f>B125*HeatVaporization!$R$6+HeatVaporization!$S$6</f>
        <v>2.9431062981724251E-4</v>
      </c>
      <c r="N125">
        <f>B125*HeatVaporization!$R$10+HeatVaporization!$S$10</f>
        <v>0.67570168302475198</v>
      </c>
      <c r="O125">
        <f>(HeatVaporization!$R$5*NumberCrunch!B125+HeatVaporization!$S$5)*NumberCrunch!E125*'Master Plan'!$J$9/(HeatVaporization!$R$7*NumberCrunch!B125+HeatVaporization!$S$7)</f>
        <v>121.95431760724607</v>
      </c>
      <c r="P125" s="3">
        <f>L125*E125/'Master Plan'!$J$11*4/'Master Plan'!$J$7/(HeatVaporization!$R$6*(NumberCrunch!C125+NumberCrunch!D125)/2+HeatVaporization!$S$6)</f>
        <v>54536.974182362967</v>
      </c>
      <c r="Q125">
        <v>2</v>
      </c>
      <c r="R125">
        <f t="shared" si="5"/>
        <v>5295.3305801543547</v>
      </c>
      <c r="T125" s="3">
        <f>(D125-C125)*NumberCrunch!F125*(SLOPE(HeatVaporization!$H$2:$H$31,HeatVaporization!$A$2:$A$31)*(NumberCrunch!C125+NumberCrunch!D125)/2+INTERCEPT(HeatVaporization!$H$2:$H$31,HeatVaporization!$A$2:$A$31))</f>
        <v>144088.5932361072</v>
      </c>
      <c r="U125" s="3">
        <f>T125/G125/'Master Plan'!$J$3</f>
        <v>6110.7489690632801</v>
      </c>
      <c r="V125" s="3">
        <f>'Master Plan'!$J$5/(HeatVaporization!$R$2*(NumberCrunch!C125+NumberCrunch!D125)/2+HeatVaporization!$S$2)</f>
        <v>3.9523174730077257E-5</v>
      </c>
    </row>
    <row r="126" spans="1:22" x14ac:dyDescent="0.25">
      <c r="A126">
        <f>CONVERT(data!E126,"psi","Pa")+data!J126*1000</f>
        <v>221561.42790559959</v>
      </c>
      <c r="B126">
        <f>SLOPE(HeatVaporization!$A$2:$A$31,HeatVaporization!$B$2:$B$31)*NumberCrunch!$A126+INTERCEPT(HeatVaporization!$A$2:$A$31,HeatVaporization!$B$2:$B$31)</f>
        <v>378.02185168337064</v>
      </c>
      <c r="C126">
        <f>CONVERT(data!F126,"C","K")</f>
        <v>332.96581099999997</v>
      </c>
      <c r="D126">
        <f>CONVERT(data!G126,"C","K")</f>
        <v>349.13482199999999</v>
      </c>
      <c r="E126">
        <f>CONVERT(data!C126,"gal","m^3")/60</f>
        <v>2.4497981305100689E-3</v>
      </c>
      <c r="F126">
        <f>(SLOPE(HeatVaporization!$D$2:$D$31,HeatVaporization!$A$2:$A$31)*(NumberCrunch!C126+NumberCrunch!D126)/2+INTERCEPT(HeatVaporization!$D$2:$D$31,HeatVaporization!$A$2:$A$31))*E126</f>
        <v>2.3841107197873264</v>
      </c>
      <c r="G126">
        <f t="shared" si="3"/>
        <v>36.374551933289673</v>
      </c>
      <c r="H126">
        <f>T126/(B126*HeatVaporization!$R$3+HeatVaporization!$S$3)</f>
        <v>72.443279835334437</v>
      </c>
      <c r="I126">
        <f>HeatVaporization!$R$3*NumberCrunch!B126+HeatVaporization!$S$3</f>
        <v>2240.0709381848401</v>
      </c>
      <c r="J126">
        <f>B126*HeatVaporization!$R$5+HeatVaporization!$S$5</f>
        <v>1.0056815536958608</v>
      </c>
      <c r="K126">
        <f>B126*HeatVaporization!$R$4+HeatVaporization!$S$4</f>
        <v>952.43260168094685</v>
      </c>
      <c r="L126">
        <f>(C126+D126)/2*HeatVaporization!$R$4+HeatVaporization!$S$4</f>
        <v>973.18660264098344</v>
      </c>
      <c r="M126">
        <f>B126*HeatVaporization!$R$6+HeatVaporization!$S$6</f>
        <v>2.8170835583698085E-4</v>
      </c>
      <c r="N126">
        <f>B126*HeatVaporization!$R$10+HeatVaporization!$S$10</f>
        <v>0.67643361995171114</v>
      </c>
      <c r="O126">
        <f>(HeatVaporization!$R$5*NumberCrunch!B126+HeatVaporization!$S$5)*NumberCrunch!E126*'Master Plan'!$J$9/(HeatVaporization!$R$7*NumberCrunch!B126+HeatVaporization!$S$7)</f>
        <v>123.26519968501539</v>
      </c>
      <c r="P126" s="3">
        <f>L126*E126/'Master Plan'!$J$11*4/'Master Plan'!$J$7/(HeatVaporization!$R$6*(NumberCrunch!C126+NumberCrunch!D126)/2+HeatVaporization!$S$6)</f>
        <v>54067.24206858276</v>
      </c>
      <c r="Q126">
        <v>2</v>
      </c>
      <c r="R126">
        <f t="shared" si="5"/>
        <v>5286.5674141162235</v>
      </c>
      <c r="T126" s="3">
        <f>(D126-C126)*NumberCrunch!F126*(SLOPE(HeatVaporization!$H$2:$H$31,HeatVaporization!$A$2:$A$31)*(NumberCrunch!C126+NumberCrunch!D126)/2+INTERCEPT(HeatVaporization!$H$2:$H$31,HeatVaporization!$A$2:$A$31))</f>
        <v>162278.08582592453</v>
      </c>
      <c r="U126" s="3">
        <f>T126/G126/'Master Plan'!$J$3</f>
        <v>6578.235823909341</v>
      </c>
      <c r="V126" s="3">
        <f>'Master Plan'!$J$5/(HeatVaporization!$R$2*(NumberCrunch!C126+NumberCrunch!D126)/2+HeatVaporization!$S$2)</f>
        <v>3.9536298775838714E-5</v>
      </c>
    </row>
    <row r="127" spans="1:22" x14ac:dyDescent="0.25">
      <c r="A127">
        <f>CONVERT(data!E127,"psi","Pa")+data!J127*1000</f>
        <v>219787.78109988273</v>
      </c>
      <c r="B127">
        <f>SLOPE(HeatVaporization!$A$2:$A$31,HeatVaporization!$B$2:$B$31)*NumberCrunch!$A127+INTERCEPT(HeatVaporization!$A$2:$A$31,HeatVaporization!$B$2:$B$31)</f>
        <v>377.54428579929896</v>
      </c>
      <c r="C127">
        <f>CONVERT(data!F127,"C","K")</f>
        <v>333.90785399999999</v>
      </c>
      <c r="D127">
        <f>CONVERT(data!G127,"C","K")</f>
        <v>348.29444699999999</v>
      </c>
      <c r="E127">
        <f>CONVERT(data!C127,"gal","m^3")/60</f>
        <v>2.3044727021615066E-3</v>
      </c>
      <c r="F127">
        <f>(SLOPE(HeatVaporization!$D$2:$D$31,HeatVaporization!$A$2:$A$31)*(NumberCrunch!C127+NumberCrunch!D127)/2+INTERCEPT(HeatVaporization!$D$2:$D$31,HeatVaporization!$A$2:$A$31))*E127</f>
        <v>2.2426162001382814</v>
      </c>
      <c r="G127">
        <f t="shared" si="3"/>
        <v>35.964834353741026</v>
      </c>
      <c r="H127">
        <f>T127/(B127*HeatVaporization!$R$3+HeatVaporization!$S$3)</f>
        <v>60.599398168582582</v>
      </c>
      <c r="I127">
        <f>HeatVaporization!$R$3*NumberCrunch!B127+HeatVaporization!$S$3</f>
        <v>2241.2899598625463</v>
      </c>
      <c r="J127">
        <f>B127*HeatVaporization!$R$5+HeatVaporization!$S$5</f>
        <v>0.99899406422150605</v>
      </c>
      <c r="K127">
        <f>B127*HeatVaporization!$R$4+HeatVaporization!$S$4</f>
        <v>952.70068367341344</v>
      </c>
      <c r="L127">
        <f>(C127+D127)/2*HeatVaporization!$R$4+HeatVaporization!$S$4</f>
        <v>973.15806693426828</v>
      </c>
      <c r="M127">
        <f>B127*HeatVaporization!$R$6+HeatVaporization!$S$6</f>
        <v>2.8584560149046145E-4</v>
      </c>
      <c r="N127">
        <f>B127*HeatVaporization!$R$10+HeatVaporization!$S$10</f>
        <v>0.6761933297569076</v>
      </c>
      <c r="O127">
        <f>(HeatVaporization!$R$5*NumberCrunch!B127+HeatVaporization!$S$5)*NumberCrunch!E127*'Master Plan'!$J$9/(HeatVaporization!$R$7*NumberCrunch!B127+HeatVaporization!$S$7)</f>
        <v>115.36065091044902</v>
      </c>
      <c r="P127" s="3">
        <f>L127*E127/'Master Plan'!$J$11*4/'Master Plan'!$J$7/(HeatVaporization!$R$6*(NumberCrunch!C127+NumberCrunch!D127)/2+HeatVaporization!$S$6)</f>
        <v>50895.638854936573</v>
      </c>
      <c r="Q127">
        <v>2</v>
      </c>
      <c r="R127">
        <f t="shared" si="5"/>
        <v>5289.4443052756096</v>
      </c>
      <c r="T127" s="3">
        <f>(D127-C127)*NumberCrunch!F127*(SLOPE(HeatVaporization!$H$2:$H$31,HeatVaporization!$A$2:$A$31)*(NumberCrunch!C127+NumberCrunch!D127)/2+INTERCEPT(HeatVaporization!$H$2:$H$31,HeatVaporization!$A$2:$A$31))</f>
        <v>135820.82268895692</v>
      </c>
      <c r="U127" s="3">
        <f>T127/G127/'Master Plan'!$J$3</f>
        <v>5568.4651616557576</v>
      </c>
      <c r="V127" s="3">
        <f>'Master Plan'!$J$5/(HeatVaporization!$R$2*(NumberCrunch!C127+NumberCrunch!D127)/2+HeatVaporization!$S$2)</f>
        <v>3.9533740314274031E-5</v>
      </c>
    </row>
    <row r="128" spans="1:22" x14ac:dyDescent="0.25">
      <c r="A128">
        <f>CONVERT(data!E128,"psi","Pa")+data!J128*1000</f>
        <v>219492.11916734418</v>
      </c>
      <c r="B128">
        <f>SLOPE(HeatVaporization!$A$2:$A$31,HeatVaporization!$B$2:$B$31)*NumberCrunch!$A128+INTERCEPT(HeatVaporization!$A$2:$A$31,HeatVaporization!$B$2:$B$31)</f>
        <v>377.46467691000714</v>
      </c>
      <c r="C128">
        <f>CONVERT(data!F128,"C","K")</f>
        <v>334.098457</v>
      </c>
      <c r="D128">
        <f>CONVERT(data!G128,"C","K")</f>
        <v>348.41575499999999</v>
      </c>
      <c r="E128">
        <f>CONVERT(data!C128,"gal","m^3")/60</f>
        <v>2.4569781103113706E-3</v>
      </c>
      <c r="F128">
        <f>(SLOPE(HeatVaporization!$D$2:$D$31,HeatVaporization!$A$2:$A$31)*(NumberCrunch!C128+NumberCrunch!D128)/2+INTERCEPT(HeatVaporization!$D$2:$D$31,HeatVaporization!$A$2:$A$31))*E128</f>
        <v>2.3908129703509569</v>
      </c>
      <c r="G128">
        <f t="shared" si="3"/>
        <v>35.730767620132355</v>
      </c>
      <c r="H128">
        <f>T128/(B128*HeatVaporization!$R$3+HeatVaporization!$S$3)</f>
        <v>64.288495291383683</v>
      </c>
      <c r="I128">
        <f>HeatVaporization!$R$3*NumberCrunch!B128+HeatVaporization!$S$3</f>
        <v>2241.4931673466267</v>
      </c>
      <c r="J128">
        <f>B128*HeatVaporization!$R$5+HeatVaporization!$S$5</f>
        <v>0.99787927854070091</v>
      </c>
      <c r="K128">
        <f>B128*HeatVaporization!$R$4+HeatVaporization!$S$4</f>
        <v>952.74537218733622</v>
      </c>
      <c r="L128">
        <f>(C128+D128)/2*HeatVaporization!$R$4+HeatVaporization!$S$4</f>
        <v>973.07052118912497</v>
      </c>
      <c r="M128">
        <f>B128*HeatVaporization!$R$6+HeatVaporization!$S$6</f>
        <v>2.8653526870117772E-4</v>
      </c>
      <c r="N128">
        <f>B128*HeatVaporization!$R$10+HeatVaporization!$S$10</f>
        <v>0.67615327405746584</v>
      </c>
      <c r="O128">
        <f>(HeatVaporization!$R$5*NumberCrunch!B128+HeatVaporization!$S$5)*NumberCrunch!E128*'Master Plan'!$J$9/(HeatVaporization!$R$7*NumberCrunch!B128+HeatVaporization!$S$7)</f>
        <v>122.88953178429526</v>
      </c>
      <c r="P128" s="3">
        <f>L128*E128/'Master Plan'!$J$11*4/'Master Plan'!$J$7/(HeatVaporization!$R$6*(NumberCrunch!C128+NumberCrunch!D128)/2+HeatVaporization!$S$6)</f>
        <v>54381.066306807261</v>
      </c>
      <c r="Q128">
        <v>2</v>
      </c>
      <c r="R128">
        <f t="shared" si="5"/>
        <v>5289.9238749380402</v>
      </c>
      <c r="T128" s="3">
        <f>(D128-C128)*NumberCrunch!F128*(SLOPE(HeatVaporization!$H$2:$H$31,HeatVaporization!$A$2:$A$31)*(NumberCrunch!C128+NumberCrunch!D128)/2+INTERCEPT(HeatVaporization!$H$2:$H$31,HeatVaporization!$A$2:$A$31))</f>
        <v>144102.2229346323</v>
      </c>
      <c r="U128" s="3">
        <f>T128/G128/'Master Plan'!$J$3</f>
        <v>5946.6934101099287</v>
      </c>
      <c r="V128" s="3">
        <f>'Master Plan'!$J$5/(HeatVaporization!$R$2*(NumberCrunch!C128+NumberCrunch!D128)/2+HeatVaporization!$S$2)</f>
        <v>3.952589318169029E-5</v>
      </c>
    </row>
    <row r="129" spans="1:22" x14ac:dyDescent="0.25">
      <c r="A129">
        <f>CONVERT(data!E129,"psi","Pa")+data!J129*1000</f>
        <v>225359.66178732878</v>
      </c>
      <c r="B129">
        <f>SLOPE(HeatVaporization!$A$2:$A$31,HeatVaporization!$B$2:$B$31)*NumberCrunch!$A129+INTERCEPT(HeatVaporization!$A$2:$A$31,HeatVaporization!$B$2:$B$31)</f>
        <v>379.044550743743</v>
      </c>
      <c r="C129">
        <f>CONVERT(data!F129,"C","K")</f>
        <v>333.59880799999996</v>
      </c>
      <c r="D129">
        <f>CONVERT(data!G129,"C","K")</f>
        <v>347.97950700000001</v>
      </c>
      <c r="E129">
        <f>CONVERT(data!C129,"gal","m^3")/60</f>
        <v>2.322004899929299E-3</v>
      </c>
      <c r="F129">
        <f>(SLOPE(HeatVaporization!$D$2:$D$31,HeatVaporization!$A$2:$A$31)*(NumberCrunch!C129+NumberCrunch!D129)/2+INTERCEPT(HeatVaporization!$D$2:$D$31,HeatVaporization!$A$2:$A$31))*E129</f>
        <v>2.2600844700091414</v>
      </c>
      <c r="G129">
        <f t="shared" si="3"/>
        <v>37.800577965964457</v>
      </c>
      <c r="H129">
        <f>T129/(B129*HeatVaporization!$R$3+HeatVaporization!$S$3)</f>
        <v>61.147908335171294</v>
      </c>
      <c r="I129">
        <f>HeatVaporization!$R$3*NumberCrunch!B129+HeatVaporization!$S$3</f>
        <v>2237.4604243982717</v>
      </c>
      <c r="J129">
        <f>B129*HeatVaporization!$R$5+HeatVaporization!$S$5</f>
        <v>1.0200026964528792</v>
      </c>
      <c r="K129">
        <f>B129*HeatVaporization!$R$4+HeatVaporization!$S$4</f>
        <v>951.8585087422706</v>
      </c>
      <c r="L129">
        <f>(C129+D129)/2*HeatVaporization!$R$4+HeatVaporization!$S$4</f>
        <v>973.33320445532092</v>
      </c>
      <c r="M129">
        <f>B129*HeatVaporization!$R$6+HeatVaporization!$S$6</f>
        <v>2.7284851600447527E-4</v>
      </c>
      <c r="N129">
        <f>B129*HeatVaporization!$R$10+HeatVaporization!$S$10</f>
        <v>0.67694819723756539</v>
      </c>
      <c r="O129">
        <f>(HeatVaporization!$R$5*NumberCrunch!B129+HeatVaporization!$S$5)*NumberCrunch!E129*'Master Plan'!$J$9/(HeatVaporization!$R$7*NumberCrunch!B129+HeatVaporization!$S$7)</f>
        <v>118.10691370741745</v>
      </c>
      <c r="P129" s="3">
        <f>L129*E129/'Master Plan'!$J$11*4/'Master Plan'!$J$7/(HeatVaporization!$R$6*(NumberCrunch!C129+NumberCrunch!D129)/2+HeatVaporization!$S$6)</f>
        <v>51062.648449490938</v>
      </c>
      <c r="Q129">
        <v>2</v>
      </c>
      <c r="R129">
        <f t="shared" si="5"/>
        <v>5280.4066015799217</v>
      </c>
      <c r="T129" s="3">
        <f>(D129-C129)*NumberCrunch!F129*(SLOPE(HeatVaporization!$H$2:$H$31,HeatVaporization!$A$2:$A$31)*(NumberCrunch!C129+NumberCrunch!D129)/2+INTERCEPT(HeatVaporization!$H$2:$H$31,HeatVaporization!$A$2:$A$31))</f>
        <v>136816.02493467898</v>
      </c>
      <c r="U129" s="3">
        <f>T129/G129/'Master Plan'!$J$3</f>
        <v>5336.8591684772991</v>
      </c>
      <c r="V129" s="3">
        <f>'Master Plan'!$J$5/(HeatVaporization!$R$2*(NumberCrunch!C129+NumberCrunch!D129)/2+HeatVaporization!$S$2)</f>
        <v>3.9549448060620246E-5</v>
      </c>
    </row>
    <row r="130" spans="1:22" x14ac:dyDescent="0.25">
      <c r="A130">
        <f>CONVERT(data!E130,"psi","Pa")+data!J130*1000</f>
        <v>227556.92995531292</v>
      </c>
      <c r="B130">
        <f>SLOPE(HeatVaporization!$A$2:$A$31,HeatVaporization!$B$2:$B$31)*NumberCrunch!$A130+INTERCEPT(HeatVaporization!$A$2:$A$31,HeatVaporization!$B$2:$B$31)</f>
        <v>379.63617942190126</v>
      </c>
      <c r="C130">
        <f>CONVERT(data!F130,"C","K")</f>
        <v>333.63650899999999</v>
      </c>
      <c r="D130">
        <f>CONVERT(data!G130,"C","K")</f>
        <v>348.25726099999997</v>
      </c>
      <c r="E130">
        <f>CONVERT(data!C130,"gal","m^3")/60</f>
        <v>2.4265898970427576E-3</v>
      </c>
      <c r="F130">
        <f>(SLOPE(HeatVaporization!$D$2:$D$31,HeatVaporization!$A$2:$A$31)*(NumberCrunch!C130+NumberCrunch!D130)/2+INTERCEPT(HeatVaporization!$D$2:$D$31,HeatVaporization!$A$2:$A$31))*E130</f>
        <v>2.3616656690048132</v>
      </c>
      <c r="G130">
        <f t="shared" si="3"/>
        <v>38.224392885473151</v>
      </c>
      <c r="H130">
        <f>T130/(B130*HeatVaporization!$R$3+HeatVaporization!$S$3)</f>
        <v>65.008325704885735</v>
      </c>
      <c r="I130">
        <f>HeatVaporization!$R$3*NumberCrunch!B130+HeatVaporization!$S$3</f>
        <v>2235.9502491368426</v>
      </c>
      <c r="J130">
        <f>B130*HeatVaporization!$R$5+HeatVaporization!$S$5</f>
        <v>1.0282874393331225</v>
      </c>
      <c r="K130">
        <f>B130*HeatVaporization!$R$4+HeatVaporization!$S$4</f>
        <v>951.52639750876131</v>
      </c>
      <c r="L130">
        <f>(C130+D130)/2*HeatVaporization!$R$4+HeatVaporization!$S$4</f>
        <v>973.24466399655478</v>
      </c>
      <c r="M130">
        <f>B130*HeatVaporization!$R$6+HeatVaporization!$S$6</f>
        <v>2.6772312229687715E-4</v>
      </c>
      <c r="N130">
        <f>B130*HeatVaporization!$R$10+HeatVaporization!$S$10</f>
        <v>0.67724587882468779</v>
      </c>
      <c r="O130">
        <f>(HeatVaporization!$R$5*NumberCrunch!B130+HeatVaporization!$S$5)*NumberCrunch!E130*'Master Plan'!$J$9/(HeatVaporization!$R$7*NumberCrunch!B130+HeatVaporization!$S$7)</f>
        <v>124.19142106755407</v>
      </c>
      <c r="P130" s="3">
        <f>L130*E130/'Master Plan'!$J$11*4/'Master Plan'!$J$7/(HeatVaporization!$R$6*(NumberCrunch!C130+NumberCrunch!D130)/2+HeatVaporization!$S$6)</f>
        <v>53478.629343220797</v>
      </c>
      <c r="Q130">
        <v>2</v>
      </c>
      <c r="R130">
        <f t="shared" si="5"/>
        <v>5276.8425879629494</v>
      </c>
      <c r="T130" s="3">
        <f>(D130-C130)*NumberCrunch!F130*(SLOPE(HeatVaporization!$H$2:$H$31,HeatVaporization!$A$2:$A$31)*(NumberCrunch!C130+NumberCrunch!D130)/2+INTERCEPT(HeatVaporization!$H$2:$H$31,HeatVaporization!$A$2:$A$31))</f>
        <v>145355.38205580827</v>
      </c>
      <c r="U130" s="3">
        <f>T130/G130/'Master Plan'!$J$3</f>
        <v>5607.092687714352</v>
      </c>
      <c r="V130" s="3">
        <f>'Master Plan'!$J$5/(HeatVaporization!$R$2*(NumberCrunch!C130+NumberCrunch!D130)/2+HeatVaporization!$S$2)</f>
        <v>3.9541505477941886E-5</v>
      </c>
    </row>
    <row r="131" spans="1:22" x14ac:dyDescent="0.25">
      <c r="A131">
        <f>CONVERT(data!E131,"psi","Pa")+data!J131*1000</f>
        <v>214842.15256108035</v>
      </c>
      <c r="B131">
        <f>SLOPE(HeatVaporization!$A$2:$A$31,HeatVaporization!$B$2:$B$31)*NumberCrunch!$A131+INTERCEPT(HeatVaporization!$A$2:$A$31,HeatVaporization!$B$2:$B$31)</f>
        <v>376.21264329989577</v>
      </c>
      <c r="C131">
        <f>CONVERT(data!F131,"C","K")</f>
        <v>333.21008099999995</v>
      </c>
      <c r="D131">
        <f>CONVERT(data!G131,"C","K")</f>
        <v>348.75272999999999</v>
      </c>
      <c r="E131">
        <f>CONVERT(data!C131,"gal","m^3")/60</f>
        <v>2.376326316112056E-3</v>
      </c>
      <c r="F131">
        <f>(SLOPE(HeatVaporization!$D$2:$D$31,HeatVaporization!$A$2:$A$31)*(NumberCrunch!C131+NumberCrunch!D131)/2+INTERCEPT(HeatVaporization!$D$2:$D$31,HeatVaporization!$A$2:$A$31))*E131</f>
        <v>2.3127008583569681</v>
      </c>
      <c r="G131">
        <f t="shared" ref="G131:G194" si="6">((B131-D131)-(B131-C131))/LN((B131-D131)/(B131-C131))</f>
        <v>34.652227901336644</v>
      </c>
      <c r="H131">
        <f>T131/(B131*HeatVaporization!$R$3+HeatVaporization!$S$3)</f>
        <v>67.411445174146294</v>
      </c>
      <c r="I131">
        <f>HeatVaporization!$R$3*NumberCrunch!B131+HeatVaporization!$S$3</f>
        <v>2244.6890742630294</v>
      </c>
      <c r="J131">
        <f>B131*HeatVaporization!$R$5+HeatVaporization!$S$5</f>
        <v>0.98034669954286446</v>
      </c>
      <c r="K131">
        <f>B131*HeatVaporization!$R$4+HeatVaporization!$S$4</f>
        <v>953.44820225964384</v>
      </c>
      <c r="L131">
        <f>(C131+D131)/2*HeatVaporization!$R$4+HeatVaporization!$S$4</f>
        <v>973.22528588616296</v>
      </c>
      <c r="M131">
        <f>B131*HeatVaporization!$R$6+HeatVaporization!$S$6</f>
        <v>2.9738187810987452E-4</v>
      </c>
      <c r="N131">
        <f>B131*HeatVaporization!$R$10+HeatVaporization!$S$10</f>
        <v>0.6755233056905694</v>
      </c>
      <c r="O131">
        <f>(HeatVaporization!$R$5*NumberCrunch!B131+HeatVaporization!$S$5)*NumberCrunch!E131*'Master Plan'!$J$9/(HeatVaporization!$R$7*NumberCrunch!B131+HeatVaporization!$S$7)</f>
        <v>117.24452492868251</v>
      </c>
      <c r="P131" s="3">
        <f>L131*E131/'Master Plan'!$J$11*4/'Master Plan'!$J$7/(HeatVaporization!$R$6*(NumberCrunch!C131+NumberCrunch!D131)/2+HeatVaporization!$S$6)</f>
        <v>52395.838139380234</v>
      </c>
      <c r="Q131">
        <v>2</v>
      </c>
      <c r="R131">
        <f t="shared" ref="R131:R162" si="7">I131*(1+0.68*2)</f>
        <v>5297.4662152607498</v>
      </c>
      <c r="T131" s="3">
        <f>(D131-C131)*NumberCrunch!F131*(SLOPE(HeatVaporization!$H$2:$H$31,HeatVaporization!$A$2:$A$31)*(NumberCrunch!C131+NumberCrunch!D131)/2+INTERCEPT(HeatVaporization!$H$2:$H$31,HeatVaporization!$A$2:$A$31))</f>
        <v>151317.7344626874</v>
      </c>
      <c r="U131" s="3">
        <f>T131/G131/'Master Plan'!$J$3</f>
        <v>6438.8140481374976</v>
      </c>
      <c r="V131" s="3">
        <f>'Master Plan'!$J$5/(HeatVaporization!$R$2*(NumberCrunch!C131+NumberCrunch!D131)/2+HeatVaporization!$S$2)</f>
        <v>3.9539767576725693E-5</v>
      </c>
    </row>
    <row r="132" spans="1:22" x14ac:dyDescent="0.25">
      <c r="A132">
        <f>CONVERT(data!E132,"psi","Pa")+data!J132*1000</f>
        <v>228279.08835536148</v>
      </c>
      <c r="B132">
        <f>SLOPE(HeatVaporization!$A$2:$A$31,HeatVaporization!$B$2:$B$31)*NumberCrunch!$A132+INTERCEPT(HeatVaporization!$A$2:$A$31,HeatVaporization!$B$2:$B$31)</f>
        <v>379.83062524597818</v>
      </c>
      <c r="C132">
        <f>CONVERT(data!F132,"C","K")</f>
        <v>333.59626699999995</v>
      </c>
      <c r="D132">
        <f>CONVERT(data!G132,"C","K")</f>
        <v>348.26257799999996</v>
      </c>
      <c r="E132">
        <f>CONVERT(data!C132,"gal","m^3")/60</f>
        <v>2.3222564405423461E-3</v>
      </c>
      <c r="F132">
        <f>(SLOPE(HeatVaporization!$D$2:$D$31,HeatVaporization!$A$2:$A$31)*(NumberCrunch!C132+NumberCrunch!D132)/2+INTERCEPT(HeatVaporization!$D$2:$D$31,HeatVaporization!$A$2:$A$31))*E132</f>
        <v>2.2601464533135069</v>
      </c>
      <c r="G132">
        <f t="shared" si="6"/>
        <v>38.435969043997616</v>
      </c>
      <c r="H132">
        <f>T132/(B132*HeatVaporization!$R$3+HeatVaporization!$S$3)</f>
        <v>62.421407576301277</v>
      </c>
      <c r="I132">
        <f>HeatVaporization!$R$3*NumberCrunch!B132+HeatVaporization!$S$3</f>
        <v>2235.4539120185618</v>
      </c>
      <c r="J132">
        <f>B132*HeatVaporization!$R$5+HeatVaporization!$S$5</f>
        <v>1.0310103189298809</v>
      </c>
      <c r="K132">
        <f>B132*HeatVaporization!$R$4+HeatVaporization!$S$4</f>
        <v>951.417245189293</v>
      </c>
      <c r="L132">
        <f>(C132+D132)/2*HeatVaporization!$R$4+HeatVaporization!$S$4</f>
        <v>973.25446658495059</v>
      </c>
      <c r="M132">
        <f>B132*HeatVaporization!$R$6+HeatVaporization!$S$6</f>
        <v>2.6603860050139049E-4</v>
      </c>
      <c r="N132">
        <f>B132*HeatVaporization!$R$10+HeatVaporization!$S$10</f>
        <v>0.67734371543007466</v>
      </c>
      <c r="O132">
        <f>(HeatVaporization!$R$5*NumberCrunch!B132+HeatVaporization!$S$5)*NumberCrunch!E132*'Master Plan'!$J$9/(HeatVaporization!$R$7*NumberCrunch!B132+HeatVaporization!$S$7)</f>
        <v>119.09166395397588</v>
      </c>
      <c r="P132" s="3">
        <f>L132*E132/'Master Plan'!$J$11*4/'Master Plan'!$J$7/(HeatVaporization!$R$6*(NumberCrunch!C132+NumberCrunch!D132)/2+HeatVaporization!$S$6)</f>
        <v>51166.943134939647</v>
      </c>
      <c r="Q132">
        <v>2</v>
      </c>
      <c r="R132">
        <f t="shared" si="7"/>
        <v>5275.6712323638067</v>
      </c>
      <c r="T132" s="3">
        <f>(D132-C132)*NumberCrunch!F132*(SLOPE(HeatVaporization!$H$2:$H$31,HeatVaporization!$A$2:$A$31)*(NumberCrunch!C132+NumberCrunch!D132)/2+INTERCEPT(HeatVaporization!$H$2:$H$31,HeatVaporization!$A$2:$A$31))</f>
        <v>139540.17976014779</v>
      </c>
      <c r="U132" s="3">
        <f>T132/G132/'Master Plan'!$J$3</f>
        <v>5353.1406920388736</v>
      </c>
      <c r="V132" s="3">
        <f>'Master Plan'!$J$5/(HeatVaporization!$R$2*(NumberCrunch!C132+NumberCrunch!D132)/2+HeatVaporization!$S$2)</f>
        <v>3.9542384668819593E-5</v>
      </c>
    </row>
    <row r="133" spans="1:22" x14ac:dyDescent="0.25">
      <c r="A133">
        <f>CONVERT(data!E133,"psi","Pa")+data!J133*1000</f>
        <v>217307.88148327929</v>
      </c>
      <c r="B133">
        <f>SLOPE(HeatVaporization!$A$2:$A$31,HeatVaporization!$B$2:$B$31)*NumberCrunch!$A133+INTERCEPT(HeatVaporization!$A$2:$A$31,HeatVaporization!$B$2:$B$31)</f>
        <v>376.87655677399641</v>
      </c>
      <c r="C133">
        <f>CONVERT(data!F133,"C","K")</f>
        <v>333.89747499999999</v>
      </c>
      <c r="D133">
        <f>CONVERT(data!G133,"C","K")</f>
        <v>347.94503299999997</v>
      </c>
      <c r="E133">
        <f>CONVERT(data!C133,"gal","m^3")/60</f>
        <v>2.3216678721001299E-3</v>
      </c>
      <c r="F133">
        <f>(SLOPE(HeatVaporization!$D$2:$D$31,HeatVaporization!$A$2:$A$31)*(NumberCrunch!C133+NumberCrunch!D133)/2+INTERCEPT(HeatVaporization!$D$2:$D$31,HeatVaporization!$A$2:$A$31))*E133</f>
        <v>2.2595842722102377</v>
      </c>
      <c r="G133">
        <f t="shared" si="6"/>
        <v>35.493193952777354</v>
      </c>
      <c r="H133">
        <f>T133/(B133*HeatVaporization!$R$3+HeatVaporization!$S$3)</f>
        <v>59.572036008750693</v>
      </c>
      <c r="I133">
        <f>HeatVaporization!$R$3*NumberCrunch!B133+HeatVaporization!$S$3</f>
        <v>2242.9943867988627</v>
      </c>
      <c r="J133">
        <f>B133*HeatVaporization!$R$5+HeatVaporization!$S$5</f>
        <v>0.98964366676354665</v>
      </c>
      <c r="K133">
        <f>B133*HeatVaporization!$R$4+HeatVaporization!$S$4</f>
        <v>953.07551389789398</v>
      </c>
      <c r="L133">
        <f>(C133+D133)/2*HeatVaporization!$R$4+HeatVaporization!$S$4</f>
        <v>973.25905197898419</v>
      </c>
      <c r="M133">
        <f>B133*HeatVaporization!$R$6+HeatVaporization!$S$6</f>
        <v>2.9163026722931655E-4</v>
      </c>
      <c r="N133">
        <f>B133*HeatVaporization!$R$10+HeatVaporization!$S$10</f>
        <v>0.67585735781477918</v>
      </c>
      <c r="O133">
        <f>(HeatVaporization!$R$5*NumberCrunch!B133+HeatVaporization!$S$5)*NumberCrunch!E133*'Master Plan'!$J$9/(HeatVaporization!$R$7*NumberCrunch!B133+HeatVaporization!$S$7)</f>
        <v>115.3840107478504</v>
      </c>
      <c r="P133" s="3">
        <f>L133*E133/'Master Plan'!$J$11*4/'Master Plan'!$J$7/(HeatVaporization!$R$6*(NumberCrunch!C133+NumberCrunch!D133)/2+HeatVaporization!$S$6)</f>
        <v>51148.213996432656</v>
      </c>
      <c r="Q133">
        <v>2</v>
      </c>
      <c r="R133">
        <f t="shared" si="7"/>
        <v>5293.4667528453165</v>
      </c>
      <c r="T133" s="3">
        <f>(D133-C133)*NumberCrunch!F133*(SLOPE(HeatVaporization!$H$2:$H$31,HeatVaporization!$A$2:$A$31)*(NumberCrunch!C133+NumberCrunch!D133)/2+INTERCEPT(HeatVaporization!$H$2:$H$31,HeatVaporization!$A$2:$A$31))</f>
        <v>133619.74237780753</v>
      </c>
      <c r="U133" s="3">
        <f>T133/G133/'Master Plan'!$J$3</f>
        <v>5551.0196199912198</v>
      </c>
      <c r="V133" s="3">
        <f>'Master Plan'!$J$5/(HeatVaporization!$R$2*(NumberCrunch!C133+NumberCrunch!D133)/2+HeatVaporization!$S$2)</f>
        <v>3.9542795944700125E-5</v>
      </c>
    </row>
    <row r="134" spans="1:22" x14ac:dyDescent="0.25">
      <c r="A134">
        <f>CONVERT(data!E134,"psi","Pa")+data!J134*1000</f>
        <v>230403.0832719407</v>
      </c>
      <c r="B134">
        <f>SLOPE(HeatVaporization!$A$2:$A$31,HeatVaporization!$B$2:$B$31)*NumberCrunch!$A134+INTERCEPT(HeatVaporization!$A$2:$A$31,HeatVaporization!$B$2:$B$31)</f>
        <v>380.40252462686419</v>
      </c>
      <c r="C134">
        <f>CONVERT(data!F134,"C","K")</f>
        <v>333.50487199999998</v>
      </c>
      <c r="D134">
        <f>CONVERT(data!G134,"C","K")</f>
        <v>348.16126399999996</v>
      </c>
      <c r="E134">
        <f>CONVERT(data!C134,"gal","m^3")/60</f>
        <v>2.4753644231580263E-3</v>
      </c>
      <c r="F134">
        <f>(SLOPE(HeatVaporization!$D$2:$D$31,HeatVaporization!$A$2:$A$31)*(NumberCrunch!C134+NumberCrunch!D134)/2+INTERCEPT(HeatVaporization!$D$2:$D$31,HeatVaporization!$A$2:$A$31))*E134</f>
        <v>2.4092933704481445</v>
      </c>
      <c r="G134">
        <f t="shared" si="6"/>
        <v>39.11285312026682</v>
      </c>
      <c r="H134">
        <f>T134/(B134*HeatVaporization!$R$3+HeatVaporization!$S$3)</f>
        <v>66.538041440847095</v>
      </c>
      <c r="I134">
        <f>HeatVaporization!$R$3*NumberCrunch!B134+HeatVaporization!$S$3</f>
        <v>2233.9940972243749</v>
      </c>
      <c r="J134">
        <f>B134*HeatVaporization!$R$5+HeatVaporization!$S$5</f>
        <v>1.0390187869080725</v>
      </c>
      <c r="K134">
        <f>B134*HeatVaporization!$R$4+HeatVaporization!$S$4</f>
        <v>951.09620901264839</v>
      </c>
      <c r="L134">
        <f>(C134+D134)/2*HeatVaporization!$R$4+HeatVaporization!$S$4</f>
        <v>973.30855526088976</v>
      </c>
      <c r="M134">
        <f>B134*HeatVaporization!$R$6+HeatVaporization!$S$6</f>
        <v>2.6108412551329938E-4</v>
      </c>
      <c r="N134">
        <f>B134*HeatVaporization!$R$10+HeatVaporization!$S$10</f>
        <v>0.67763147010063329</v>
      </c>
      <c r="O134">
        <f>(HeatVaporization!$R$5*NumberCrunch!B134+HeatVaporization!$S$5)*NumberCrunch!E134*'Master Plan'!$J$9/(HeatVaporization!$R$7*NumberCrunch!B134+HeatVaporization!$S$7)</f>
        <v>127.6939213767605</v>
      </c>
      <c r="P134" s="3">
        <f>L134*E134/'Master Plan'!$J$11*4/'Master Plan'!$J$7/(HeatVaporization!$R$6*(NumberCrunch!C134+NumberCrunch!D134)/2+HeatVaporization!$S$6)</f>
        <v>54468.051729197163</v>
      </c>
      <c r="Q134">
        <v>2</v>
      </c>
      <c r="R134">
        <f t="shared" si="7"/>
        <v>5272.2260694495253</v>
      </c>
      <c r="T134" s="3">
        <f>(D134-C134)*NumberCrunch!F134*(SLOPE(HeatVaporization!$H$2:$H$31,HeatVaporization!$A$2:$A$31)*(NumberCrunch!C134+NumberCrunch!D134)/2+INTERCEPT(HeatVaporization!$H$2:$H$31,HeatVaporization!$A$2:$A$31))</f>
        <v>148645.59181972325</v>
      </c>
      <c r="U134" s="3">
        <f>T134/G134/'Master Plan'!$J$3</f>
        <v>5603.762903566243</v>
      </c>
      <c r="V134" s="3">
        <f>'Master Plan'!$J$5/(HeatVaporization!$R$2*(NumberCrunch!C134+NumberCrunch!D134)/2+HeatVaporization!$S$2)</f>
        <v>3.9547236567216269E-5</v>
      </c>
    </row>
    <row r="135" spans="1:22" x14ac:dyDescent="0.25">
      <c r="A135">
        <f>CONVERT(data!E135,"psi","Pa")+data!J135*1000</f>
        <v>221771.15158673323</v>
      </c>
      <c r="B135">
        <f>SLOPE(HeatVaporization!$A$2:$A$31,HeatVaporization!$B$2:$B$31)*NumberCrunch!$A135+INTERCEPT(HeatVaporization!$A$2:$A$31,HeatVaporization!$B$2:$B$31)</f>
        <v>378.07832114215387</v>
      </c>
      <c r="C135">
        <f>CONVERT(data!F135,"C","K")</f>
        <v>334.51758899999999</v>
      </c>
      <c r="D135">
        <f>CONVERT(data!G135,"C","K")</f>
        <v>347.88325099999997</v>
      </c>
      <c r="E135">
        <f>CONVERT(data!C135,"gal","m^3")/60</f>
        <v>2.3617668022182384E-3</v>
      </c>
      <c r="F135">
        <f>(SLOPE(HeatVaporization!$D$2:$D$31,HeatVaporization!$A$2:$A$31)*(NumberCrunch!C135+NumberCrunch!D135)/2+INTERCEPT(HeatVaporization!$D$2:$D$31,HeatVaporization!$A$2:$A$31))*E135</f>
        <v>2.2982408063092219</v>
      </c>
      <c r="G135">
        <f t="shared" si="6"/>
        <v>36.470627461480554</v>
      </c>
      <c r="H135">
        <f>T135/(B135*HeatVaporization!$R$3+HeatVaporization!$S$3)</f>
        <v>57.731434884296313</v>
      </c>
      <c r="I135">
        <f>HeatVaporization!$R$3*NumberCrunch!B135+HeatVaporization!$S$3</f>
        <v>2239.9267957812867</v>
      </c>
      <c r="J135">
        <f>B135*HeatVaporization!$R$5+HeatVaporization!$S$5</f>
        <v>1.0064723114192047</v>
      </c>
      <c r="K135">
        <f>B135*HeatVaporization!$R$4+HeatVaporization!$S$4</f>
        <v>952.40090250491903</v>
      </c>
      <c r="L135">
        <f>(C135+D135)/2*HeatVaporization!$R$4+HeatVaporization!$S$4</f>
        <v>973.1023419207387</v>
      </c>
      <c r="M135">
        <f>B135*HeatVaporization!$R$6+HeatVaporization!$S$6</f>
        <v>2.8121914998979324E-4</v>
      </c>
      <c r="N135">
        <f>B135*HeatVaporization!$R$10+HeatVaporization!$S$10</f>
        <v>0.67646203290519891</v>
      </c>
      <c r="O135">
        <f>(HeatVaporization!$R$5*NumberCrunch!B135+HeatVaporization!$S$5)*NumberCrunch!E135*'Master Plan'!$J$9/(HeatVaporization!$R$7*NumberCrunch!B135+HeatVaporization!$S$7)</f>
        <v>118.9074250960217</v>
      </c>
      <c r="P135" s="3">
        <f>L135*E135/'Master Plan'!$J$11*4/'Master Plan'!$J$7/(HeatVaporization!$R$6*(NumberCrunch!C135+NumberCrunch!D135)/2+HeatVaporization!$S$6)</f>
        <v>52232.697986635816</v>
      </c>
      <c r="Q135">
        <v>2</v>
      </c>
      <c r="R135">
        <f t="shared" si="7"/>
        <v>5286.2272380438371</v>
      </c>
      <c r="T135" s="3">
        <f>(D135-C135)*NumberCrunch!F135*(SLOPE(HeatVaporization!$H$2:$H$31,HeatVaporization!$A$2:$A$31)*(NumberCrunch!C135+NumberCrunch!D135)/2+INTERCEPT(HeatVaporization!$H$2:$H$31,HeatVaporization!$A$2:$A$31))</f>
        <v>129314.18795623785</v>
      </c>
      <c r="U135" s="3">
        <f>T135/G135/'Master Plan'!$J$3</f>
        <v>5228.1754839811292</v>
      </c>
      <c r="V135" s="3">
        <f>'Master Plan'!$J$5/(HeatVaporization!$R$2*(NumberCrunch!C135+NumberCrunch!D135)/2+HeatVaporization!$S$2)</f>
        <v>3.9528745061569222E-5</v>
      </c>
    </row>
    <row r="136" spans="1:22" x14ac:dyDescent="0.25">
      <c r="A136">
        <f>CONVERT(data!E136,"psi","Pa")+data!J136*1000</f>
        <v>221116.43295417036</v>
      </c>
      <c r="B136">
        <f>SLOPE(HeatVaporization!$A$2:$A$31,HeatVaporization!$B$2:$B$31)*NumberCrunch!$A136+INTERCEPT(HeatVaporization!$A$2:$A$31,HeatVaporization!$B$2:$B$31)</f>
        <v>377.90203391204113</v>
      </c>
      <c r="C136">
        <f>CONVERT(data!F136,"C","K")</f>
        <v>333.81829699999997</v>
      </c>
      <c r="D136">
        <f>CONVERT(data!G136,"C","K")</f>
        <v>348.22523999999999</v>
      </c>
      <c r="E136">
        <f>CONVERT(data!C136,"gal","m^3")/60</f>
        <v>2.4320979235492629E-3</v>
      </c>
      <c r="F136">
        <f>(SLOPE(HeatVaporization!$D$2:$D$31,HeatVaporization!$A$2:$A$31)*(NumberCrunch!C136+NumberCrunch!D136)/2+INTERCEPT(HeatVaporization!$D$2:$D$31,HeatVaporization!$A$2:$A$31))*E136</f>
        <v>2.3669240909550644</v>
      </c>
      <c r="G136">
        <f t="shared" si="6"/>
        <v>36.406401190681677</v>
      </c>
      <c r="H136">
        <f>T136/(B136*HeatVaporization!$R$3+HeatVaporization!$S$3)</f>
        <v>64.074196594615273</v>
      </c>
      <c r="I136">
        <f>HeatVaporization!$R$3*NumberCrunch!B136+HeatVaporization!$S$3</f>
        <v>2240.3767817668395</v>
      </c>
      <c r="J136">
        <f>B136*HeatVaporization!$R$5+HeatVaporization!$S$5</f>
        <v>1.0040037117240361</v>
      </c>
      <c r="K136">
        <f>B136*HeatVaporization!$R$4+HeatVaporization!$S$4</f>
        <v>952.49986148308574</v>
      </c>
      <c r="L136">
        <f>(C136+D136)/2*HeatVaporization!$R$4+HeatVaporization!$S$4</f>
        <v>973.20262808370501</v>
      </c>
      <c r="M136">
        <f>B136*HeatVaporization!$R$6+HeatVaporization!$S$6</f>
        <v>2.8274636037243107E-4</v>
      </c>
      <c r="N136">
        <f>B136*HeatVaporization!$R$10+HeatVaporization!$S$10</f>
        <v>0.67637333290740176</v>
      </c>
      <c r="O136">
        <f>(HeatVaporization!$R$5*NumberCrunch!B136+HeatVaporization!$S$5)*NumberCrunch!E136*'Master Plan'!$J$9/(HeatVaporization!$R$7*NumberCrunch!B136+HeatVaporization!$S$7)</f>
        <v>122.21793995566941</v>
      </c>
      <c r="P136" s="3">
        <f>L136*E136/'Master Plan'!$J$11*4/'Master Plan'!$J$7/(HeatVaporization!$R$6*(NumberCrunch!C136+NumberCrunch!D136)/2+HeatVaporization!$S$6)</f>
        <v>53655.437950704727</v>
      </c>
      <c r="Q136">
        <v>2</v>
      </c>
      <c r="R136">
        <f t="shared" si="7"/>
        <v>5287.2892049697421</v>
      </c>
      <c r="T136" s="3">
        <f>(D136-C136)*NumberCrunch!F136*(SLOPE(HeatVaporization!$H$2:$H$31,HeatVaporization!$A$2:$A$31)*(NumberCrunch!C136+NumberCrunch!D136)/2+INTERCEPT(HeatVaporization!$H$2:$H$31,HeatVaporization!$A$2:$A$31))</f>
        <v>143550.34236093995</v>
      </c>
      <c r="U136" s="3">
        <f>T136/G136/'Master Plan'!$J$3</f>
        <v>5813.982183044488</v>
      </c>
      <c r="V136" s="3">
        <f>'Master Plan'!$J$5/(HeatVaporization!$R$2*(NumberCrunch!C136+NumberCrunch!D136)/2+HeatVaporization!$S$2)</f>
        <v>3.9537735734219416E-5</v>
      </c>
    </row>
    <row r="137" spans="1:22" x14ac:dyDescent="0.25">
      <c r="A137">
        <f>CONVERT(data!E137,"psi","Pa")+data!J137*1000</f>
        <v>210422.3895307075</v>
      </c>
      <c r="B137">
        <f>SLOPE(HeatVaporization!$A$2:$A$31,HeatVaporization!$B$2:$B$31)*NumberCrunch!$A137+INTERCEPT(HeatVaporization!$A$2:$A$31,HeatVaporization!$B$2:$B$31)</f>
        <v>375.02259349280678</v>
      </c>
      <c r="C137">
        <f>CONVERT(data!F137,"C","K")</f>
        <v>334.15303</v>
      </c>
      <c r="D137">
        <f>CONVERT(data!G137,"C","K")</f>
        <v>348.81194699999998</v>
      </c>
      <c r="E137">
        <f>CONVERT(data!C137,"gal","m^3")/60</f>
        <v>2.3851058847528831E-3</v>
      </c>
      <c r="F137">
        <f>(SLOPE(HeatVaporization!$D$2:$D$31,HeatVaporization!$A$2:$A$31)*(NumberCrunch!C137+NumberCrunch!D137)/2+INTERCEPT(HeatVaporization!$D$2:$D$31,HeatVaporization!$A$2:$A$31))*E137</f>
        <v>2.3205744659974425</v>
      </c>
      <c r="G137">
        <f t="shared" si="6"/>
        <v>32.999232746366246</v>
      </c>
      <c r="H137">
        <f>T137/(B137*HeatVaporization!$R$3+HeatVaporization!$S$3)</f>
        <v>63.713749527986032</v>
      </c>
      <c r="I137">
        <f>HeatVaporization!$R$3*NumberCrunch!B137+HeatVaporization!$S$3</f>
        <v>2247.7267630108586</v>
      </c>
      <c r="J137">
        <f>B137*HeatVaporization!$R$5+HeatVaporization!$S$5</f>
        <v>0.96368209718263653</v>
      </c>
      <c r="K137">
        <f>B137*HeatVaporization!$R$4+HeatVaporization!$S$4</f>
        <v>954.11623767435731</v>
      </c>
      <c r="L137">
        <f>(C137+D137)/2*HeatVaporization!$R$4+HeatVaporization!$S$4</f>
        <v>972.94400254178788</v>
      </c>
      <c r="M137">
        <f>B137*HeatVaporization!$R$6+HeatVaporization!$S$6</f>
        <v>3.0769150984032113E-4</v>
      </c>
      <c r="N137">
        <f>B137*HeatVaporization!$R$10+HeatVaporization!$S$10</f>
        <v>0.67492452485318366</v>
      </c>
      <c r="O137">
        <f>(HeatVaporization!$R$5*NumberCrunch!B137+HeatVaporization!$S$5)*NumberCrunch!E137*'Master Plan'!$J$9/(HeatVaporization!$R$7*NumberCrunch!B137+HeatVaporization!$S$7)</f>
        <v>116.12841502912686</v>
      </c>
      <c r="P137" s="3">
        <f>L137*E137/'Master Plan'!$J$11*4/'Master Plan'!$J$7/(HeatVaporization!$R$6*(NumberCrunch!C137+NumberCrunch!D137)/2+HeatVaporization!$S$6)</f>
        <v>52955.701694247713</v>
      </c>
      <c r="Q137">
        <v>2</v>
      </c>
      <c r="R137">
        <f t="shared" si="7"/>
        <v>5304.6351607056267</v>
      </c>
      <c r="T137" s="3">
        <f>(D137-C137)*NumberCrunch!F137*(SLOPE(HeatVaporization!$H$2:$H$31,HeatVaporization!$A$2:$A$31)*(NumberCrunch!C137+NumberCrunch!D137)/2+INTERCEPT(HeatVaporization!$H$2:$H$31,HeatVaporization!$A$2:$A$31))</f>
        <v>143211.09998582467</v>
      </c>
      <c r="U137" s="3">
        <f>T137/G137/'Master Plan'!$J$3</f>
        <v>6399.1170281036193</v>
      </c>
      <c r="V137" s="3">
        <f>'Master Plan'!$J$5/(HeatVaporization!$R$2*(NumberCrunch!C137+NumberCrunch!D137)/2+HeatVaporization!$S$2)</f>
        <v>3.9514558228978282E-5</v>
      </c>
    </row>
    <row r="138" spans="1:22" x14ac:dyDescent="0.25">
      <c r="A138">
        <f>CONVERT(data!E138,"psi","Pa")+data!J138*1000</f>
        <v>229515.09236908227</v>
      </c>
      <c r="B138">
        <f>SLOPE(HeatVaporization!$A$2:$A$31,HeatVaporization!$B$2:$B$31)*NumberCrunch!$A138+INTERCEPT(HeatVaporization!$A$2:$A$31,HeatVaporization!$B$2:$B$31)</f>
        <v>380.16342732789559</v>
      </c>
      <c r="C138">
        <f>CONVERT(data!F138,"C","K")</f>
        <v>333.859148</v>
      </c>
      <c r="D138">
        <f>CONVERT(data!G138,"C","K")</f>
        <v>348.23608099999996</v>
      </c>
      <c r="E138">
        <f>CONVERT(data!C138,"gal","m^3")/60</f>
        <v>2.3665348438111689E-3</v>
      </c>
      <c r="F138">
        <f>(SLOPE(HeatVaporization!$D$2:$D$31,HeatVaporization!$A$2:$A$31)*(NumberCrunch!C138+NumberCrunch!D138)/2+INTERCEPT(HeatVaporization!$D$2:$D$31,HeatVaporization!$A$2:$A$31))*E138</f>
        <v>2.3030835941688483</v>
      </c>
      <c r="G138">
        <f t="shared" si="6"/>
        <v>38.671424348922159</v>
      </c>
      <c r="H138">
        <f>T138/(B138*HeatVaporization!$R$3+HeatVaporization!$S$3)</f>
        <v>62.377090688883854</v>
      </c>
      <c r="I138">
        <f>HeatVaporization!$R$3*NumberCrunch!B138+HeatVaporization!$S$3</f>
        <v>2234.6044104821785</v>
      </c>
      <c r="J138">
        <f>B138*HeatVaporization!$R$5+HeatVaporization!$S$5</f>
        <v>1.0356706401422979</v>
      </c>
      <c r="K138">
        <f>B138*HeatVaporization!$R$4+HeatVaporization!$S$4</f>
        <v>951.23042647339821</v>
      </c>
      <c r="L138">
        <f>(C138+D138)/2*HeatVaporization!$R$4+HeatVaporization!$S$4</f>
        <v>973.18811941085301</v>
      </c>
      <c r="M138">
        <f>B138*HeatVaporization!$R$6+HeatVaporization!$S$6</f>
        <v>2.6315547167497007E-4</v>
      </c>
      <c r="N138">
        <f>B138*HeatVaporization!$R$10+HeatVaporization!$S$10</f>
        <v>0.67751116683261858</v>
      </c>
      <c r="O138">
        <f>(HeatVaporization!$R$5*NumberCrunch!B138+HeatVaporization!$S$5)*NumberCrunch!E138*'Master Plan'!$J$9/(HeatVaporization!$R$7*NumberCrunch!B138+HeatVaporization!$S$7)</f>
        <v>121.78021475864705</v>
      </c>
      <c r="P138" s="3">
        <f>L138*E138/'Master Plan'!$J$11*4/'Master Plan'!$J$7/(HeatVaporization!$R$6*(NumberCrunch!C138+NumberCrunch!D138)/2+HeatVaporization!$S$6)</f>
        <v>52227.665225587967</v>
      </c>
      <c r="Q138">
        <v>2</v>
      </c>
      <c r="R138">
        <f t="shared" si="7"/>
        <v>5273.6664087379422</v>
      </c>
      <c r="T138" s="3">
        <f>(D138-C138)*NumberCrunch!F138*(SLOPE(HeatVaporization!$H$2:$H$31,HeatVaporization!$A$2:$A$31)*(NumberCrunch!C138+NumberCrunch!D138)/2+INTERCEPT(HeatVaporization!$H$2:$H$31,HeatVaporization!$A$2:$A$31))</f>
        <v>139388.1219664267</v>
      </c>
      <c r="U138" s="3">
        <f>T138/G138/'Master Plan'!$J$3</f>
        <v>5314.7496610837079</v>
      </c>
      <c r="V138" s="3">
        <f>'Master Plan'!$J$5/(HeatVaporization!$R$2*(NumberCrunch!C138+NumberCrunch!D138)/2+HeatVaporization!$S$2)</f>
        <v>3.9536434776041479E-5</v>
      </c>
    </row>
    <row r="139" spans="1:22" x14ac:dyDescent="0.25">
      <c r="A139">
        <f>CONVERT(data!E139,"psi","Pa")+data!J139*1000</f>
        <v>220518.82298385055</v>
      </c>
      <c r="B139">
        <f>SLOPE(HeatVaporization!$A$2:$A$31,HeatVaporization!$B$2:$B$31)*NumberCrunch!$A139+INTERCEPT(HeatVaporization!$A$2:$A$31,HeatVaporization!$B$2:$B$31)</f>
        <v>377.741123558928</v>
      </c>
      <c r="C139">
        <f>CONVERT(data!F139,"C","K")</f>
        <v>333.83835099999999</v>
      </c>
      <c r="D139">
        <f>CONVERT(data!G139,"C","K")</f>
        <v>348.32102699999996</v>
      </c>
      <c r="E139">
        <f>CONVERT(data!C139,"gal","m^3")/60</f>
        <v>2.3667010233884866E-3</v>
      </c>
      <c r="F139">
        <f>(SLOPE(HeatVaporization!$D$2:$D$31,HeatVaporization!$A$2:$A$31)*(NumberCrunch!C139+NumberCrunch!D139)/2+INTERCEPT(HeatVaporization!$D$2:$D$31,HeatVaporization!$A$2:$A$31))*E139</f>
        <v>2.3032027055976121</v>
      </c>
      <c r="G139">
        <f t="shared" si="6"/>
        <v>36.179602596172124</v>
      </c>
      <c r="H139">
        <f>T139/(B139*HeatVaporization!$R$3+HeatVaporization!$S$3)</f>
        <v>62.666045587598617</v>
      </c>
      <c r="I139">
        <f>HeatVaporization!$R$3*NumberCrunch!B139+HeatVaporization!$S$3</f>
        <v>2240.7875171546771</v>
      </c>
      <c r="J139">
        <f>B139*HeatVaporization!$R$5+HeatVaporization!$S$5</f>
        <v>1.0017504387649545</v>
      </c>
      <c r="K139">
        <f>B139*HeatVaporization!$R$4+HeatVaporization!$S$4</f>
        <v>952.59018863900246</v>
      </c>
      <c r="L139">
        <f>(C139+D139)/2*HeatVaporization!$R$4+HeatVaporization!$S$4</f>
        <v>973.17011436452503</v>
      </c>
      <c r="M139">
        <f>B139*HeatVaporization!$R$6+HeatVaporization!$S$6</f>
        <v>2.8414035789449312E-4</v>
      </c>
      <c r="N139">
        <f>B139*HeatVaporization!$R$10+HeatVaporization!$S$10</f>
        <v>0.67629236987929386</v>
      </c>
      <c r="O139">
        <f>(HeatVaporization!$R$5*NumberCrunch!B139+HeatVaporization!$S$5)*NumberCrunch!E139*'Master Plan'!$J$9/(HeatVaporization!$R$7*NumberCrunch!B139+HeatVaporization!$S$7)</f>
        <v>118.72670929359765</v>
      </c>
      <c r="P139" s="3">
        <f>L139*E139/'Master Plan'!$J$11*4/'Master Plan'!$J$7/(HeatVaporization!$R$6*(NumberCrunch!C139+NumberCrunch!D139)/2+HeatVaporization!$S$6)</f>
        <v>52254.484729929034</v>
      </c>
      <c r="Q139">
        <v>2</v>
      </c>
      <c r="R139">
        <f t="shared" si="7"/>
        <v>5288.2585404850388</v>
      </c>
      <c r="T139" s="3">
        <f>(D139-C139)*NumberCrunch!F139*(SLOPE(HeatVaporization!$H$2:$H$31,HeatVaporization!$A$2:$A$31)*(NumberCrunch!C139+NumberCrunch!D139)/2+INTERCEPT(HeatVaporization!$H$2:$H$31,HeatVaporization!$A$2:$A$31))</f>
        <v>140421.29270213691</v>
      </c>
      <c r="U139" s="3">
        <f>T139/G139/'Master Plan'!$J$3</f>
        <v>5722.9030557278938</v>
      </c>
      <c r="V139" s="3">
        <f>'Master Plan'!$J$5/(HeatVaporization!$R$2*(NumberCrunch!C139+NumberCrunch!D139)/2+HeatVaporization!$S$2)</f>
        <v>3.9534820425414642E-5</v>
      </c>
    </row>
    <row r="140" spans="1:22" x14ac:dyDescent="0.25">
      <c r="A140">
        <f>CONVERT(data!E140,"psi","Pa")+data!J140*1000</f>
        <v>226905.04832275008</v>
      </c>
      <c r="B140">
        <f>SLOPE(HeatVaporization!$A$2:$A$31,HeatVaporization!$B$2:$B$31)*NumberCrunch!$A140+INTERCEPT(HeatVaporization!$A$2:$A$31,HeatVaporization!$B$2:$B$31)</f>
        <v>379.46065607240376</v>
      </c>
      <c r="C140">
        <f>CONVERT(data!F140,"C","K")</f>
        <v>333.95837799999998</v>
      </c>
      <c r="D140">
        <f>CONVERT(data!G140,"C","K")</f>
        <v>348.28671099999997</v>
      </c>
      <c r="E140">
        <f>CONVERT(data!C140,"gal","m^3")/60</f>
        <v>2.4563885955162091E-3</v>
      </c>
      <c r="F140">
        <f>(SLOPE(HeatVaporization!$D$2:$D$31,HeatVaporization!$A$2:$A$31)*(NumberCrunch!C140+NumberCrunch!D140)/2+INTERCEPT(HeatVaporization!$D$2:$D$31,HeatVaporization!$A$2:$A$31))*E140</f>
        <v>2.3904248771571091</v>
      </c>
      <c r="G140">
        <f t="shared" si="6"/>
        <v>37.887627176977389</v>
      </c>
      <c r="H140">
        <f>T140/(B140*HeatVaporization!$R$3+HeatVaporization!$S$3)</f>
        <v>64.472796707443649</v>
      </c>
      <c r="I140">
        <f>HeatVaporization!$R$3*NumberCrunch!B140+HeatVaporization!$S$3</f>
        <v>2236.3982852615272</v>
      </c>
      <c r="J140">
        <f>B140*HeatVaporization!$R$5+HeatVaporization!$S$5</f>
        <v>1.0258295364731858</v>
      </c>
      <c r="K140">
        <f>B140*HeatVaporization!$R$4+HeatVaporization!$S$4</f>
        <v>951.62492768193135</v>
      </c>
      <c r="L140">
        <f>(C140+D140)/2*HeatVaporization!$R$4+HeatVaporization!$S$4</f>
        <v>973.14605739519084</v>
      </c>
      <c r="M140">
        <f>B140*HeatVaporization!$R$6+HeatVaporization!$S$6</f>
        <v>2.6924371503394932E-4</v>
      </c>
      <c r="N140">
        <f>B140*HeatVaporization!$R$10+HeatVaporization!$S$10</f>
        <v>0.67715756317809317</v>
      </c>
      <c r="O140">
        <f>(HeatVaporization!$R$5*NumberCrunch!B140+HeatVaporization!$S$5)*NumberCrunch!E140*'Master Plan'!$J$9/(HeatVaporization!$R$7*NumberCrunch!B140+HeatVaporization!$S$7)</f>
        <v>125.48710083438746</v>
      </c>
      <c r="P140" s="3">
        <f>L140*E140/'Master Plan'!$J$11*4/'Master Plan'!$J$7/(HeatVaporization!$R$6*(NumberCrunch!C140+NumberCrunch!D140)/2+HeatVaporization!$S$6)</f>
        <v>54266.841067257999</v>
      </c>
      <c r="Q140">
        <v>2</v>
      </c>
      <c r="R140">
        <f t="shared" si="7"/>
        <v>5277.8999532172047</v>
      </c>
      <c r="T140" s="3">
        <f>(D140-C140)*NumberCrunch!F140*(SLOPE(HeatVaporization!$H$2:$H$31,HeatVaporization!$A$2:$A$31)*(NumberCrunch!C140+NumberCrunch!D140)/2+INTERCEPT(HeatVaporization!$H$2:$H$31,HeatVaporization!$A$2:$A$31))</f>
        <v>144186.85200254203</v>
      </c>
      <c r="U140" s="3">
        <f>T140/G140/'Master Plan'!$J$3</f>
        <v>5611.4547794918608</v>
      </c>
      <c r="V140" s="3">
        <f>'Master Plan'!$J$5/(HeatVaporization!$R$2*(NumberCrunch!C140+NumberCrunch!D140)/2+HeatVaporization!$S$2)</f>
        <v>3.9532663659001859E-5</v>
      </c>
    </row>
    <row r="141" spans="1:22" x14ac:dyDescent="0.25">
      <c r="A141">
        <f>CONVERT(data!E141,"psi","Pa")+data!J141*1000</f>
        <v>231119.24156674655</v>
      </c>
      <c r="B141">
        <f>SLOPE(HeatVaporization!$A$2:$A$31,HeatVaporization!$B$2:$B$31)*NumberCrunch!$A141+INTERCEPT(HeatVaporization!$A$2:$A$31,HeatVaporization!$B$2:$B$31)</f>
        <v>380.59535488376304</v>
      </c>
      <c r="C141">
        <f>CONVERT(data!F141,"C","K")</f>
        <v>333.57368399999996</v>
      </c>
      <c r="D141">
        <f>CONVERT(data!G141,"C","K")</f>
        <v>348.68245200000001</v>
      </c>
      <c r="E141">
        <f>CONVERT(data!C141,"gal","m^3")/60</f>
        <v>2.4559318224942729E-3</v>
      </c>
      <c r="F141">
        <f>(SLOPE(HeatVaporization!$D$2:$D$31,HeatVaporization!$A$2:$A$31)*(NumberCrunch!C141+NumberCrunch!D141)/2+INTERCEPT(HeatVaporization!$D$2:$D$31,HeatVaporization!$A$2:$A$31))*E141</f>
        <v>2.3899727553775114</v>
      </c>
      <c r="G141">
        <f t="shared" si="6"/>
        <v>38.980493542873987</v>
      </c>
      <c r="H141">
        <f>T141/(B141*HeatVaporization!$R$3+HeatVaporization!$S$3)</f>
        <v>68.059843774368659</v>
      </c>
      <c r="I141">
        <f>HeatVaporization!$R$3*NumberCrunch!B141+HeatVaporization!$S$3</f>
        <v>2233.501883958902</v>
      </c>
      <c r="J141">
        <f>B141*HeatVaporization!$R$5+HeatVaporization!$S$5</f>
        <v>1.0417190432629733</v>
      </c>
      <c r="K141">
        <f>B141*HeatVaporization!$R$4+HeatVaporization!$S$4</f>
        <v>950.98796359311268</v>
      </c>
      <c r="L141">
        <f>(C141+D141)/2*HeatVaporization!$R$4+HeatVaporization!$S$4</f>
        <v>973.14295677403095</v>
      </c>
      <c r="M141">
        <f>B141*HeatVaporization!$R$6+HeatVaporization!$S$6</f>
        <v>2.5941359968885717E-4</v>
      </c>
      <c r="N141">
        <f>B141*HeatVaporization!$R$10+HeatVaporization!$S$10</f>
        <v>0.67772849382351563</v>
      </c>
      <c r="O141">
        <f>(HeatVaporization!$R$5*NumberCrunch!B141+HeatVaporization!$S$5)*NumberCrunch!E141*'Master Plan'!$J$9/(HeatVaporization!$R$7*NumberCrunch!B141+HeatVaporization!$S$7)</f>
        <v>126.94190563157674</v>
      </c>
      <c r="P141" s="3">
        <f>L141*E141/'Master Plan'!$J$11*4/'Master Plan'!$J$7/(HeatVaporization!$R$6*(NumberCrunch!C141+NumberCrunch!D141)/2+HeatVaporization!$S$6)</f>
        <v>54260.894630926043</v>
      </c>
      <c r="Q141">
        <v>2</v>
      </c>
      <c r="R141">
        <f t="shared" si="7"/>
        <v>5271.0644461430093</v>
      </c>
      <c r="T141" s="3">
        <f>(D141-C141)*NumberCrunch!F141*(SLOPE(HeatVaporization!$H$2:$H$31,HeatVaporization!$A$2:$A$31)*(NumberCrunch!C141+NumberCrunch!D141)/2+INTERCEPT(HeatVaporization!$H$2:$H$31,HeatVaporization!$A$2:$A$31))</f>
        <v>152011.78929200093</v>
      </c>
      <c r="U141" s="3">
        <f>T141/G141/'Master Plan'!$J$3</f>
        <v>5750.1232290417256</v>
      </c>
      <c r="V141" s="3">
        <f>'Master Plan'!$J$5/(HeatVaporization!$R$2*(NumberCrunch!C141+NumberCrunch!D141)/2+HeatVaporization!$S$2)</f>
        <v>3.9532385697815266E-5</v>
      </c>
    </row>
    <row r="142" spans="1:22" x14ac:dyDescent="0.25">
      <c r="A142">
        <f>CONVERT(data!E142,"psi","Pa")+data!J142*1000</f>
        <v>223580.12898161198</v>
      </c>
      <c r="B142">
        <f>SLOPE(HeatVaporization!$A$2:$A$31,HeatVaporization!$B$2:$B$31)*NumberCrunch!$A142+INTERCEPT(HeatVaporization!$A$2:$A$31,HeatVaporization!$B$2:$B$31)</f>
        <v>378.56540001606857</v>
      </c>
      <c r="C142">
        <f>CONVERT(data!F142,"C","K")</f>
        <v>333.70689299999998</v>
      </c>
      <c r="D142">
        <f>CONVERT(data!G142,"C","K")</f>
        <v>347.64793699999996</v>
      </c>
      <c r="E142">
        <f>CONVERT(data!C142,"gal","m^3")/60</f>
        <v>2.2588945777566472E-3</v>
      </c>
      <c r="F142">
        <f>(SLOPE(HeatVaporization!$D$2:$D$31,HeatVaporization!$A$2:$A$31)*(NumberCrunch!C142+NumberCrunch!D142)/2+INTERCEPT(HeatVaporization!$D$2:$D$31,HeatVaporization!$A$2:$A$31))*E142</f>
        <v>2.1987987909922238</v>
      </c>
      <c r="G142">
        <f t="shared" si="6"/>
        <v>37.456584531545467</v>
      </c>
      <c r="H142">
        <f>T142/(B142*HeatVaporization!$R$3+HeatVaporization!$S$3)</f>
        <v>57.638519731754414</v>
      </c>
      <c r="I142">
        <f>HeatVaporization!$R$3*NumberCrunch!B142+HeatVaporization!$S$3</f>
        <v>2238.6834915046238</v>
      </c>
      <c r="J142">
        <f>B142*HeatVaporization!$R$5+HeatVaporization!$S$5</f>
        <v>1.0132930139675382</v>
      </c>
      <c r="K142">
        <f>B142*HeatVaporization!$R$4+HeatVaporization!$S$4</f>
        <v>952.12748038796599</v>
      </c>
      <c r="L142">
        <f>(C142+D142)/2*HeatVaporization!$R$4+HeatVaporization!$S$4</f>
        <v>973.39593119741517</v>
      </c>
      <c r="M142">
        <f>B142*HeatVaporization!$R$6+HeatVaporization!$S$6</f>
        <v>2.7699949146472308E-4</v>
      </c>
      <c r="N142">
        <f>B142*HeatVaporization!$R$10+HeatVaporization!$S$10</f>
        <v>0.67670710961901215</v>
      </c>
      <c r="O142">
        <f>(HeatVaporization!$R$5*NumberCrunch!B142+HeatVaporization!$S$5)*NumberCrunch!E142*'Master Plan'!$J$9/(HeatVaporization!$R$7*NumberCrunch!B142+HeatVaporization!$S$7)</f>
        <v>114.31820651558665</v>
      </c>
      <c r="P142" s="3">
        <f>L142*E142/'Master Plan'!$J$11*4/'Master Plan'!$J$7/(HeatVaporization!$R$6*(NumberCrunch!C142+NumberCrunch!D142)/2+HeatVaporization!$S$6)</f>
        <v>49598.547521977242</v>
      </c>
      <c r="Q142">
        <v>2</v>
      </c>
      <c r="R142">
        <f t="shared" si="7"/>
        <v>5283.2930399509132</v>
      </c>
      <c r="T142" s="3">
        <f>(D142-C142)*NumberCrunch!F142*(SLOPE(HeatVaporization!$H$2:$H$31,HeatVaporization!$A$2:$A$31)*(NumberCrunch!C142+NumberCrunch!D142)/2+INTERCEPT(HeatVaporization!$H$2:$H$31,HeatVaporization!$A$2:$A$31))</f>
        <v>129034.40259824213</v>
      </c>
      <c r="U142" s="3">
        <f>T142/G142/'Master Plan'!$J$3</f>
        <v>5079.5420066488859</v>
      </c>
      <c r="V142" s="3">
        <f>'Master Plan'!$J$5/(HeatVaporization!$R$2*(NumberCrunch!C142+NumberCrunch!D142)/2+HeatVaporization!$S$2)</f>
        <v>3.9555076937394915E-5</v>
      </c>
    </row>
    <row r="143" spans="1:22" x14ac:dyDescent="0.25">
      <c r="A143">
        <f>CONVERT(data!E143,"psi","Pa")+data!J143*1000</f>
        <v>216710.88661820214</v>
      </c>
      <c r="B143">
        <f>SLOPE(HeatVaporization!$A$2:$A$31,HeatVaporization!$B$2:$B$31)*NumberCrunch!$A143+INTERCEPT(HeatVaporization!$A$2:$A$31,HeatVaporization!$B$2:$B$31)</f>
        <v>376.71581204195178</v>
      </c>
      <c r="C143">
        <f>CONVERT(data!F143,"C","K")</f>
        <v>333.6105</v>
      </c>
      <c r="D143">
        <f>CONVERT(data!G143,"C","K")</f>
        <v>347.85793000000001</v>
      </c>
      <c r="E143">
        <f>CONVERT(data!C143,"gal","m^3")/60</f>
        <v>2.5069028337972076E-3</v>
      </c>
      <c r="F143">
        <f>(SLOPE(HeatVaporization!$D$2:$D$31,HeatVaporization!$A$2:$A$31)*(NumberCrunch!C143+NumberCrunch!D143)/2+INTERCEPT(HeatVaporization!$D$2:$D$31,HeatVaporization!$A$2:$A$31))*E143</f>
        <v>2.4401290864164968</v>
      </c>
      <c r="G143">
        <f t="shared" si="6"/>
        <v>35.506456668736696</v>
      </c>
      <c r="H143">
        <f>T143/(B143*HeatVaporization!$R$3+HeatVaporization!$S$3)</f>
        <v>65.233440712755637</v>
      </c>
      <c r="I143">
        <f>HeatVaporization!$R$3*NumberCrunch!B143+HeatVaporization!$S$3</f>
        <v>2243.4046994268688</v>
      </c>
      <c r="J143">
        <f>B143*HeatVaporization!$R$5+HeatVaporization!$S$5</f>
        <v>0.98739271304289655</v>
      </c>
      <c r="K143">
        <f>B143*HeatVaporization!$R$4+HeatVaporization!$S$4</f>
        <v>953.16574808229097</v>
      </c>
      <c r="L143">
        <f>(C143+D143)/2*HeatVaporization!$R$4+HeatVaporization!$S$4</f>
        <v>973.36404647180984</v>
      </c>
      <c r="M143">
        <f>B143*HeatVaporization!$R$6+HeatVaporization!$S$6</f>
        <v>2.9302282994401801E-4</v>
      </c>
      <c r="N143">
        <f>B143*HeatVaporization!$R$10+HeatVaporization!$S$10</f>
        <v>0.6757764781199247</v>
      </c>
      <c r="O143">
        <f>(HeatVaporization!$R$5*NumberCrunch!B143+HeatVaporization!$S$5)*NumberCrunch!E143*'Master Plan'!$J$9/(HeatVaporization!$R$7*NumberCrunch!B143+HeatVaporization!$S$7)</f>
        <v>124.37169107059198</v>
      </c>
      <c r="P143" s="3">
        <f>L143*E143/'Master Plan'!$J$11*4/'Master Plan'!$J$7/(HeatVaporization!$R$6*(NumberCrunch!C143+NumberCrunch!D143)/2+HeatVaporization!$S$6)</f>
        <v>55087.049009952629</v>
      </c>
      <c r="Q143">
        <v>2</v>
      </c>
      <c r="R143">
        <f t="shared" si="7"/>
        <v>5294.435090647411</v>
      </c>
      <c r="T143" s="3">
        <f>(D143-C143)*NumberCrunch!F143*(SLOPE(HeatVaporization!$H$2:$H$31,HeatVaporization!$A$2:$A$31)*(NumberCrunch!C143+NumberCrunch!D143)/2+INTERCEPT(HeatVaporization!$H$2:$H$31,HeatVaporization!$A$2:$A$31))</f>
        <v>146345.00745478002</v>
      </c>
      <c r="U143" s="3">
        <f>T143/G143/'Master Plan'!$J$3</f>
        <v>6077.3995753746703</v>
      </c>
      <c r="V143" s="3">
        <f>'Master Plan'!$J$5/(HeatVaporization!$R$2*(NumberCrunch!C143+NumberCrunch!D143)/2+HeatVaporization!$S$2)</f>
        <v>3.9552215514274175E-5</v>
      </c>
    </row>
    <row r="144" spans="1:22" x14ac:dyDescent="0.25">
      <c r="A144">
        <f>CONVERT(data!E144,"psi","Pa")+data!J144*1000</f>
        <v>217373.18325076497</v>
      </c>
      <c r="B144">
        <f>SLOPE(HeatVaporization!$A$2:$A$31,HeatVaporization!$B$2:$B$31)*NumberCrunch!$A144+INTERCEPT(HeatVaporization!$A$2:$A$31,HeatVaporization!$B$2:$B$31)</f>
        <v>376.89413969762035</v>
      </c>
      <c r="C144">
        <f>CONVERT(data!F144,"C","K")</f>
        <v>333.75406899999996</v>
      </c>
      <c r="D144">
        <f>CONVERT(data!G144,"C","K")</f>
        <v>348.79639699999996</v>
      </c>
      <c r="E144">
        <f>CONVERT(data!C144,"gal","m^3")/60</f>
        <v>2.3820014054586284E-3</v>
      </c>
      <c r="F144">
        <f>(SLOPE(HeatVaporization!$D$2:$D$31,HeatVaporization!$A$2:$A$31)*(NumberCrunch!C144+NumberCrunch!D144)/2+INTERCEPT(HeatVaporization!$D$2:$D$31,HeatVaporization!$A$2:$A$31))*E144</f>
        <v>2.3178311107750518</v>
      </c>
      <c r="G144">
        <f t="shared" si="6"/>
        <v>35.083080111420621</v>
      </c>
      <c r="H144">
        <f>T144/(B144*HeatVaporization!$R$3+HeatVaporization!$S$3)</f>
        <v>65.439893908890156</v>
      </c>
      <c r="I144">
        <f>HeatVaporization!$R$3*NumberCrunch!B144+HeatVaporization!$S$3</f>
        <v>2242.9495051065769</v>
      </c>
      <c r="J144">
        <f>B144*HeatVaporization!$R$5+HeatVaporization!$S$5</f>
        <v>0.98988988539135292</v>
      </c>
      <c r="K144">
        <f>B144*HeatVaporization!$R$4+HeatVaporization!$S$4</f>
        <v>953.06564370960018</v>
      </c>
      <c r="L144">
        <f>(C144+D144)/2*HeatVaporization!$R$4+HeatVaporization!$S$4</f>
        <v>973.06034558312058</v>
      </c>
      <c r="M144">
        <f>B144*HeatVaporization!$R$6+HeatVaporization!$S$6</f>
        <v>2.9147794296000657E-4</v>
      </c>
      <c r="N144">
        <f>B144*HeatVaporization!$R$10+HeatVaporization!$S$10</f>
        <v>0.67586620477031711</v>
      </c>
      <c r="O144">
        <f>(HeatVaporization!$R$5*NumberCrunch!B144+HeatVaporization!$S$5)*NumberCrunch!E144*'Master Plan'!$J$9/(HeatVaporization!$R$7*NumberCrunch!B144+HeatVaporization!$S$7)</f>
        <v>118.40518472883403</v>
      </c>
      <c r="P144" s="3">
        <f>L144*E144/'Master Plan'!$J$11*4/'Master Plan'!$J$7/(HeatVaporization!$R$6*(NumberCrunch!C144+NumberCrunch!D144)/2+HeatVaporization!$S$6)</f>
        <v>52734.829554216929</v>
      </c>
      <c r="Q144">
        <v>2</v>
      </c>
      <c r="R144">
        <f t="shared" si="7"/>
        <v>5293.3608320515223</v>
      </c>
      <c r="T144" s="3">
        <f>(D144-C144)*NumberCrunch!F144*(SLOPE(HeatVaporization!$H$2:$H$31,HeatVaporization!$A$2:$A$31)*(NumberCrunch!C144+NumberCrunch!D144)/2+INTERCEPT(HeatVaporization!$H$2:$H$31,HeatVaporization!$A$2:$A$31))</f>
        <v>146778.37765717207</v>
      </c>
      <c r="U144" s="3">
        <f>T144/G144/'Master Plan'!$J$3</f>
        <v>6168.9547196085123</v>
      </c>
      <c r="V144" s="3">
        <f>'Master Plan'!$J$5/(HeatVaporization!$R$2*(NumberCrunch!C144+NumberCrunch!D144)/2+HeatVaporization!$S$2)</f>
        <v>3.952498129684603E-5</v>
      </c>
    </row>
    <row r="145" spans="1:22" x14ac:dyDescent="0.25">
      <c r="A145">
        <f>CONVERT(data!E145,"psi","Pa")+data!J145*1000</f>
        <v>216014.04480731545</v>
      </c>
      <c r="B145">
        <f>SLOPE(HeatVaporization!$A$2:$A$31,HeatVaporization!$B$2:$B$31)*NumberCrunch!$A145+INTERCEPT(HeatVaporization!$A$2:$A$31,HeatVaporization!$B$2:$B$31)</f>
        <v>376.52818287339267</v>
      </c>
      <c r="C145">
        <f>CONVERT(data!F145,"C","K")</f>
        <v>334.36814099999998</v>
      </c>
      <c r="D145">
        <f>CONVERT(data!G145,"C","K")</f>
        <v>347.94666199999995</v>
      </c>
      <c r="E145">
        <f>CONVERT(data!C145,"gal","m^3")/60</f>
        <v>2.3622319031460994E-3</v>
      </c>
      <c r="F145">
        <f>(SLOPE(HeatVaporization!$D$2:$D$31,HeatVaporization!$A$2:$A$31)*(NumberCrunch!C145+NumberCrunch!D145)/2+INTERCEPT(HeatVaporization!$D$2:$D$31,HeatVaporization!$A$2:$A$31))*E145</f>
        <v>2.2987504413964537</v>
      </c>
      <c r="G145">
        <f t="shared" si="6"/>
        <v>34.932039977484614</v>
      </c>
      <c r="H145">
        <f>T145/(B145*HeatVaporization!$R$3+HeatVaporization!$S$3)</f>
        <v>58.560020290247856</v>
      </c>
      <c r="I145">
        <f>HeatVaporization!$R$3*NumberCrunch!B145+HeatVaporization!$S$3</f>
        <v>2243.8836365358043</v>
      </c>
      <c r="J145">
        <f>B145*HeatVaporization!$R$5+HeatVaporization!$S$5</f>
        <v>0.98476528899174198</v>
      </c>
      <c r="K145">
        <f>B145*HeatVaporization!$R$4+HeatVaporization!$S$4</f>
        <v>953.27107386671116</v>
      </c>
      <c r="L145">
        <f>(C145+D145)/2*HeatVaporization!$R$4+HeatVaporization!$S$4</f>
        <v>973.12649039025382</v>
      </c>
      <c r="M145">
        <f>B145*HeatVaporization!$R$6+HeatVaporization!$S$6</f>
        <v>2.9464829773386296E-4</v>
      </c>
      <c r="N145">
        <f>B145*HeatVaporization!$R$10+HeatVaporization!$S$10</f>
        <v>0.6756820713564442</v>
      </c>
      <c r="O145">
        <f>(HeatVaporization!$R$5*NumberCrunch!B145+HeatVaporization!$S$5)*NumberCrunch!E145*'Master Plan'!$J$9/(HeatVaporization!$R$7*NumberCrunch!B145+HeatVaporization!$S$7)</f>
        <v>116.95397905531976</v>
      </c>
      <c r="P145" s="3">
        <f>L145*E145/'Master Plan'!$J$11*4/'Master Plan'!$J$7/(HeatVaporization!$R$6*(NumberCrunch!C145+NumberCrunch!D145)/2+HeatVaporization!$S$6)</f>
        <v>52211.888024118285</v>
      </c>
      <c r="Q145">
        <v>2</v>
      </c>
      <c r="R145">
        <f t="shared" si="7"/>
        <v>5295.5653822244985</v>
      </c>
      <c r="T145" s="3">
        <f>(D145-C145)*NumberCrunch!F145*(SLOPE(HeatVaporization!$H$2:$H$31,HeatVaporization!$A$2:$A$31)*(NumberCrunch!C145+NumberCrunch!D145)/2+INTERCEPT(HeatVaporization!$H$2:$H$31,HeatVaporization!$A$2:$A$31))</f>
        <v>131401.87128449185</v>
      </c>
      <c r="U145" s="3">
        <f>T145/G145/'Master Plan'!$J$3</f>
        <v>5546.5740578027708</v>
      </c>
      <c r="V145" s="3">
        <f>'Master Plan'!$J$5/(HeatVaporization!$R$2*(NumberCrunch!C145+NumberCrunch!D145)/2+HeatVaporization!$S$2)</f>
        <v>3.9530909602460026E-5</v>
      </c>
    </row>
    <row r="146" spans="1:22" x14ac:dyDescent="0.25">
      <c r="A146">
        <f>CONVERT(data!E146,"psi","Pa")+data!J146*1000</f>
        <v>225552.46587930055</v>
      </c>
      <c r="B146">
        <f>SLOPE(HeatVaporization!$A$2:$A$31,HeatVaporization!$B$2:$B$31)*NumberCrunch!$A146+INTERCEPT(HeatVaporization!$A$2:$A$31,HeatVaporization!$B$2:$B$31)</f>
        <v>379.09646449361605</v>
      </c>
      <c r="C146">
        <f>CONVERT(data!F146,"C","K")</f>
        <v>334.04755299999999</v>
      </c>
      <c r="D146">
        <f>CONVERT(data!G146,"C","K")</f>
        <v>348.27346299999999</v>
      </c>
      <c r="E146">
        <f>CONVERT(data!C146,"gal","m^3")/60</f>
        <v>2.4734742408738818E-3</v>
      </c>
      <c r="F146">
        <f>(SLOPE(HeatVaporization!$D$2:$D$31,HeatVaporization!$A$2:$A$31)*(NumberCrunch!C146+NumberCrunch!D146)/2+INTERCEPT(HeatVaporization!$D$2:$D$31,HeatVaporization!$A$2:$A$31))*E146</f>
        <v>2.4069989937582057</v>
      </c>
      <c r="G146">
        <f t="shared" si="6"/>
        <v>37.487152883292218</v>
      </c>
      <c r="H146">
        <f>T146/(B146*HeatVaporization!$R$3+HeatVaporization!$S$3)</f>
        <v>64.429356182907497</v>
      </c>
      <c r="I146">
        <f>HeatVaporization!$R$3*NumberCrunch!B146+HeatVaporization!$S$3</f>
        <v>2237.3279107732897</v>
      </c>
      <c r="J146">
        <f>B146*HeatVaporization!$R$5+HeatVaporization!$S$5</f>
        <v>1.0207296593022575</v>
      </c>
      <c r="K146">
        <f>B146*HeatVaporization!$R$4+HeatVaporization!$S$4</f>
        <v>951.82936691709722</v>
      </c>
      <c r="L146">
        <f>(C146+D146)/2*HeatVaporization!$R$4+HeatVaporization!$S$4</f>
        <v>973.12474655398455</v>
      </c>
      <c r="M146">
        <f>B146*HeatVaporization!$R$6+HeatVaporization!$S$6</f>
        <v>2.7239877714501813E-4</v>
      </c>
      <c r="N146">
        <f>B146*HeatVaporization!$R$10+HeatVaporization!$S$10</f>
        <v>0.67697431795825769</v>
      </c>
      <c r="O146">
        <f>(HeatVaporization!$R$5*NumberCrunch!B146+HeatVaporization!$S$5)*NumberCrunch!E146*'Master Plan'!$J$9/(HeatVaporization!$R$7*NumberCrunch!B146+HeatVaporization!$S$7)</f>
        <v>125.87981185535182</v>
      </c>
      <c r="P146" s="3">
        <f>L146*E146/'Master Plan'!$J$11*4/'Master Plan'!$J$7/(HeatVaporization!$R$6*(NumberCrunch!C146+NumberCrunch!D146)/2+HeatVaporization!$S$6)</f>
        <v>54673.002692993912</v>
      </c>
      <c r="Q146">
        <v>2</v>
      </c>
      <c r="R146">
        <f t="shared" si="7"/>
        <v>5280.0938694249644</v>
      </c>
      <c r="T146" s="3">
        <f>(D146-C146)*NumberCrunch!F146*(SLOPE(HeatVaporization!$H$2:$H$31,HeatVaporization!$A$2:$A$31)*(NumberCrunch!C146+NumberCrunch!D146)/2+INTERCEPT(HeatVaporization!$H$2:$H$31,HeatVaporization!$A$2:$A$31))</f>
        <v>144149.59686117255</v>
      </c>
      <c r="U146" s="3">
        <f>T146/G146/'Master Plan'!$J$3</f>
        <v>5669.9364247079156</v>
      </c>
      <c r="V146" s="3">
        <f>'Master Plan'!$J$5/(HeatVaporization!$R$2*(NumberCrunch!C146+NumberCrunch!D146)/2+HeatVaporization!$S$2)</f>
        <v>3.9530753286272995E-5</v>
      </c>
    </row>
    <row r="147" spans="1:22" x14ac:dyDescent="0.25">
      <c r="A147">
        <f>CONVERT(data!E147,"psi","Pa")+data!J147*1000</f>
        <v>224426.04170614656</v>
      </c>
      <c r="B147">
        <f>SLOPE(HeatVaporization!$A$2:$A$31,HeatVaporization!$B$2:$B$31)*NumberCrunch!$A147+INTERCEPT(HeatVaporization!$A$2:$A$31,HeatVaporization!$B$2:$B$31)</f>
        <v>378.79316749313205</v>
      </c>
      <c r="C147">
        <f>CONVERT(data!F147,"C","K")</f>
        <v>333.80035899999996</v>
      </c>
      <c r="D147">
        <f>CONVERT(data!G147,"C","K")</f>
        <v>348.65600999999998</v>
      </c>
      <c r="E147">
        <f>CONVERT(data!C147,"gal","m^3")/60</f>
        <v>2.3301447970688273E-3</v>
      </c>
      <c r="F147">
        <f>(SLOPE(HeatVaporization!$D$2:$D$31,HeatVaporization!$A$2:$A$31)*(NumberCrunch!C147+NumberCrunch!D147)/2+INTERCEPT(HeatVaporization!$D$2:$D$31,HeatVaporization!$A$2:$A$31))*E147</f>
        <v>2.2674330422805715</v>
      </c>
      <c r="G147">
        <f t="shared" si="6"/>
        <v>37.070196664852887</v>
      </c>
      <c r="H147">
        <f>T147/(B147*HeatVaporization!$R$3+HeatVaporization!$S$3)</f>
        <v>63.359000497558867</v>
      </c>
      <c r="I147">
        <f>HeatVaporization!$R$3*NumberCrunch!B147+HeatVaporization!$S$3</f>
        <v>2238.1020984418496</v>
      </c>
      <c r="J147">
        <f>B147*HeatVaporization!$R$5+HeatVaporization!$S$5</f>
        <v>1.0164825060486642</v>
      </c>
      <c r="K147">
        <f>B147*HeatVaporization!$R$4+HeatVaporization!$S$4</f>
        <v>951.99962293183944</v>
      </c>
      <c r="L147">
        <f>(C147+D147)/2*HeatVaporization!$R$4+HeatVaporization!$S$4</f>
        <v>973.08675629637128</v>
      </c>
      <c r="M147">
        <f>B147*HeatVaporization!$R$6+HeatVaporization!$S$6</f>
        <v>2.7502629774231804E-4</v>
      </c>
      <c r="N147">
        <f>B147*HeatVaporization!$R$10+HeatVaporization!$S$10</f>
        <v>0.67682171221785536</v>
      </c>
      <c r="O147">
        <f>(HeatVaporization!$R$5*NumberCrunch!B147+HeatVaporization!$S$5)*NumberCrunch!E147*'Master Plan'!$J$9/(HeatVaporization!$R$7*NumberCrunch!B147+HeatVaporization!$S$7)</f>
        <v>118.20801259228331</v>
      </c>
      <c r="P147" s="3">
        <f>L147*E147/'Master Plan'!$J$11*4/'Master Plan'!$J$7/(HeatVaporization!$R$6*(NumberCrunch!C147+NumberCrunch!D147)/2+HeatVaporization!$S$6)</f>
        <v>51553.164841149366</v>
      </c>
      <c r="Q147">
        <v>2</v>
      </c>
      <c r="R147">
        <f t="shared" si="7"/>
        <v>5281.9209523227655</v>
      </c>
      <c r="T147" s="3">
        <f>(D147-C147)*NumberCrunch!F147*(SLOPE(HeatVaporization!$H$2:$H$31,HeatVaporization!$A$2:$A$31)*(NumberCrunch!C147+NumberCrunch!D147)/2+INTERCEPT(HeatVaporization!$H$2:$H$31,HeatVaporization!$A$2:$A$31))</f>
        <v>141803.9119687647</v>
      </c>
      <c r="U147" s="3">
        <f>T147/G147/'Master Plan'!$J$3</f>
        <v>5640.408215110976</v>
      </c>
      <c r="V147" s="3">
        <f>'Master Plan'!$J$5/(HeatVaporization!$R$2*(NumberCrunch!C147+NumberCrunch!D147)/2+HeatVaporization!$S$2)</f>
        <v>3.9527348174619333E-5</v>
      </c>
    </row>
    <row r="148" spans="1:22" x14ac:dyDescent="0.25">
      <c r="A148">
        <f>CONVERT(data!E148,"psi","Pa")+data!J148*1000</f>
        <v>217257.01941019815</v>
      </c>
      <c r="B148">
        <f>SLOPE(HeatVaporization!$A$2:$A$31,HeatVaporization!$B$2:$B$31)*NumberCrunch!$A148+INTERCEPT(HeatVaporization!$A$2:$A$31,HeatVaporization!$B$2:$B$31)</f>
        <v>376.86286183156574</v>
      </c>
      <c r="C148">
        <f>CONVERT(data!F148,"C","K")</f>
        <v>333.48776599999997</v>
      </c>
      <c r="D148">
        <f>CONVERT(data!G148,"C","K")</f>
        <v>347.88800099999997</v>
      </c>
      <c r="E148">
        <f>CONVERT(data!C148,"gal","m^3")/60</f>
        <v>2.3149130571323683E-3</v>
      </c>
      <c r="F148">
        <f>(SLOPE(HeatVaporization!$D$2:$D$31,HeatVaporization!$A$2:$A$31)*(NumberCrunch!C148+NumberCrunch!D148)/2+INTERCEPT(HeatVaporization!$D$2:$D$31,HeatVaporization!$A$2:$A$31))*E148</f>
        <v>2.2533133472997986</v>
      </c>
      <c r="G148">
        <f t="shared" si="6"/>
        <v>35.692130621673961</v>
      </c>
      <c r="H148">
        <f>T148/(B148*HeatVaporization!$R$3+HeatVaporization!$S$3)</f>
        <v>60.895002271399242</v>
      </c>
      <c r="I148">
        <f>HeatVaporization!$R$3*NumberCrunch!B148+HeatVaporization!$S$3</f>
        <v>2243.0293441361741</v>
      </c>
      <c r="J148">
        <f>B148*HeatVaporization!$R$5+HeatVaporization!$S$5</f>
        <v>0.98945189263057021</v>
      </c>
      <c r="K148">
        <f>B148*HeatVaporization!$R$4+HeatVaporization!$S$4</f>
        <v>953.0832015648233</v>
      </c>
      <c r="L148">
        <f>(C148+D148)/2*HeatVaporization!$R$4+HeatVaporization!$S$4</f>
        <v>973.39005469653489</v>
      </c>
      <c r="M148">
        <f>B148*HeatVaporization!$R$6+HeatVaporization!$S$6</f>
        <v>2.9174890916530043E-4</v>
      </c>
      <c r="N148">
        <f>B148*HeatVaporization!$R$10+HeatVaporization!$S$10</f>
        <v>0.67585046712075303</v>
      </c>
      <c r="O148">
        <f>(HeatVaporization!$R$5*NumberCrunch!B148+HeatVaporization!$S$5)*NumberCrunch!E148*'Master Plan'!$J$9/(HeatVaporization!$R$7*NumberCrunch!B148+HeatVaporization!$S$7)</f>
        <v>115.0311415125136</v>
      </c>
      <c r="P148" s="3">
        <f>L148*E148/'Master Plan'!$J$11*4/'Master Plan'!$J$7/(HeatVaporization!$R$6*(NumberCrunch!C148+NumberCrunch!D148)/2+HeatVaporization!$S$6)</f>
        <v>50835.855887345904</v>
      </c>
      <c r="Q148">
        <v>2</v>
      </c>
      <c r="R148">
        <f t="shared" si="7"/>
        <v>5293.5492521613714</v>
      </c>
      <c r="T148" s="3">
        <f>(D148-C148)*NumberCrunch!F148*(SLOPE(HeatVaporization!$H$2:$H$31,HeatVaporization!$A$2:$A$31)*(NumberCrunch!C148+NumberCrunch!D148)/2+INTERCEPT(HeatVaporization!$H$2:$H$31,HeatVaporization!$A$2:$A$31))</f>
        <v>136589.27700598747</v>
      </c>
      <c r="U148" s="3">
        <f>T148/G148/'Master Plan'!$J$3</f>
        <v>5642.7569855304928</v>
      </c>
      <c r="V148" s="3">
        <f>'Master Plan'!$J$5/(HeatVaporization!$R$2*(NumberCrunch!C148+NumberCrunch!D148)/2+HeatVaporization!$S$2)</f>
        <v>3.9554549532894837E-5</v>
      </c>
    </row>
    <row r="149" spans="1:22" x14ac:dyDescent="0.25">
      <c r="A149">
        <f>CONVERT(data!E149,"psi","Pa")+data!J149*1000</f>
        <v>231498.50985593279</v>
      </c>
      <c r="B149">
        <f>SLOPE(HeatVaporization!$A$2:$A$31,HeatVaporization!$B$2:$B$31)*NumberCrunch!$A149+INTERCEPT(HeatVaporization!$A$2:$A$31,HeatVaporization!$B$2:$B$31)</f>
        <v>380.6974753258047</v>
      </c>
      <c r="C149">
        <f>CONVERT(data!F149,"C","K")</f>
        <v>334.019836</v>
      </c>
      <c r="D149">
        <f>CONVERT(data!G149,"C","K")</f>
        <v>348.41297999999995</v>
      </c>
      <c r="E149">
        <f>CONVERT(data!C149,"gal","m^3")/60</f>
        <v>2.2979425513831248E-3</v>
      </c>
      <c r="F149">
        <f>(SLOPE(HeatVaporization!$D$2:$D$31,HeatVaporization!$A$2:$A$31)*(NumberCrunch!C149+NumberCrunch!D149)/2+INTERCEPT(HeatVaporization!$D$2:$D$31,HeatVaporization!$A$2:$A$31))*E149</f>
        <v>2.2361126545993186</v>
      </c>
      <c r="G149">
        <f t="shared" si="6"/>
        <v>39.039862727998916</v>
      </c>
      <c r="H149">
        <f>T149/(B149*HeatVaporization!$R$3+HeatVaporization!$S$3)</f>
        <v>60.670136274701818</v>
      </c>
      <c r="I149">
        <f>HeatVaporization!$R$3*NumberCrunch!B149+HeatVaporization!$S$3</f>
        <v>2233.2412140979723</v>
      </c>
      <c r="J149">
        <f>B149*HeatVaporization!$R$5+HeatVaporization!$S$5</f>
        <v>1.0431490645522823</v>
      </c>
      <c r="K149">
        <f>B149*HeatVaporization!$R$4+HeatVaporization!$S$4</f>
        <v>950.93063820097893</v>
      </c>
      <c r="L149">
        <f>(C149+D149)/2*HeatVaporization!$R$4+HeatVaporization!$S$4</f>
        <v>973.0933670441018</v>
      </c>
      <c r="M149">
        <f>B149*HeatVaporization!$R$6+HeatVaporization!$S$6</f>
        <v>2.5852891054111869E-4</v>
      </c>
      <c r="N149">
        <f>B149*HeatVaporization!$R$10+HeatVaporization!$S$10</f>
        <v>0.67777987634837777</v>
      </c>
      <c r="O149">
        <f>(HeatVaporization!$R$5*NumberCrunch!B149+HeatVaporization!$S$5)*NumberCrunch!E149*'Master Plan'!$J$9/(HeatVaporization!$R$7*NumberCrunch!B149+HeatVaporization!$S$7)</f>
        <v>118.89975176727992</v>
      </c>
      <c r="P149" s="3">
        <f>L149*E149/'Master Plan'!$J$11*4/'Master Plan'!$J$7/(HeatVaporization!$R$6*(NumberCrunch!C149+NumberCrunch!D149)/2+HeatVaporization!$S$6)</f>
        <v>50832.416581316989</v>
      </c>
      <c r="Q149">
        <v>2</v>
      </c>
      <c r="R149">
        <f t="shared" si="7"/>
        <v>5270.4492652712152</v>
      </c>
      <c r="T149" s="3">
        <f>(D149-C149)*NumberCrunch!F149*(SLOPE(HeatVaporization!$H$2:$H$31,HeatVaporization!$A$2:$A$31)*(NumberCrunch!C149+NumberCrunch!D149)/2+INTERCEPT(HeatVaporization!$H$2:$H$31,HeatVaporization!$A$2:$A$31))</f>
        <v>135491.04879360451</v>
      </c>
      <c r="U149" s="3">
        <f>T149/G149/'Master Plan'!$J$3</f>
        <v>5117.4020307774599</v>
      </c>
      <c r="V149" s="3">
        <f>'Master Plan'!$J$5/(HeatVaporization!$R$2*(NumberCrunch!C149+NumberCrunch!D149)/2+HeatVaporization!$S$2)</f>
        <v>3.9527940661586618E-5</v>
      </c>
    </row>
    <row r="150" spans="1:22" x14ac:dyDescent="0.25">
      <c r="A150">
        <f>CONVERT(data!E150,"psi","Pa")+data!J150*1000</f>
        <v>218019.86788332785</v>
      </c>
      <c r="B150">
        <f>SLOPE(HeatVaporization!$A$2:$A$31,HeatVaporization!$B$2:$B$31)*NumberCrunch!$A150+INTERCEPT(HeatVaporization!$A$2:$A$31,HeatVaporization!$B$2:$B$31)</f>
        <v>377.06826372122532</v>
      </c>
      <c r="C150">
        <f>CONVERT(data!F150,"C","K")</f>
        <v>333.64106299999997</v>
      </c>
      <c r="D150">
        <f>CONVERT(data!G150,"C","K")</f>
        <v>348.08945199999999</v>
      </c>
      <c r="E150">
        <f>CONVERT(data!C150,"gal","m^3")/60</f>
        <v>2.441437291502748E-3</v>
      </c>
      <c r="F150">
        <f>(SLOPE(HeatVaporization!$D$2:$D$31,HeatVaporization!$A$2:$A$31)*(NumberCrunch!C150+NumberCrunch!D150)/2+INTERCEPT(HeatVaporization!$D$2:$D$31,HeatVaporization!$A$2:$A$31))*E150</f>
        <v>2.3762276871532388</v>
      </c>
      <c r="G150">
        <f t="shared" si="6"/>
        <v>35.717272944521532</v>
      </c>
      <c r="H150">
        <f>T150/(B150*HeatVaporization!$R$3+HeatVaporization!$S$3)</f>
        <v>64.44830619883129</v>
      </c>
      <c r="I150">
        <f>HeatVaporization!$R$3*NumberCrunch!B150+HeatVaporization!$S$3</f>
        <v>2242.50504086308</v>
      </c>
      <c r="J150">
        <f>B150*HeatVaporization!$R$5+HeatVaporization!$S$5</f>
        <v>0.99232819309700915</v>
      </c>
      <c r="K150">
        <f>B150*HeatVaporization!$R$4+HeatVaporization!$S$4</f>
        <v>952.9678990491434</v>
      </c>
      <c r="L150">
        <f>(C150+D150)/2*HeatVaporization!$R$4+HeatVaporization!$S$4</f>
        <v>973.29048565921937</v>
      </c>
      <c r="M150">
        <f>B150*HeatVaporization!$R$6+HeatVaporization!$S$6</f>
        <v>2.8996947285388425E-4</v>
      </c>
      <c r="N150">
        <f>B150*HeatVaporization!$R$10+HeatVaporization!$S$10</f>
        <v>0.67595381633753227</v>
      </c>
      <c r="O150">
        <f>(HeatVaporization!$R$5*NumberCrunch!B150+HeatVaporization!$S$5)*NumberCrunch!E150*'Master Plan'!$J$9/(HeatVaporization!$R$7*NumberCrunch!B150+HeatVaporization!$S$7)</f>
        <v>121.58962296044031</v>
      </c>
      <c r="P150" s="3">
        <f>L150*E150/'Master Plan'!$J$11*4/'Master Plan'!$J$7/(HeatVaporization!$R$6*(NumberCrunch!C150+NumberCrunch!D150)/2+HeatVaporization!$S$6)</f>
        <v>53745.338766075976</v>
      </c>
      <c r="Q150">
        <v>2</v>
      </c>
      <c r="R150">
        <f t="shared" si="7"/>
        <v>5292.3118964368696</v>
      </c>
      <c r="T150" s="3">
        <f>(D150-C150)*NumberCrunch!F150*(SLOPE(HeatVaporization!$H$2:$H$31,HeatVaporization!$A$2:$A$31)*(NumberCrunch!C150+NumberCrunch!D150)/2+INTERCEPT(HeatVaporization!$H$2:$H$31,HeatVaporization!$A$2:$A$31))</f>
        <v>144525.65152596644</v>
      </c>
      <c r="U150" s="3">
        <f>T150/G150/'Master Plan'!$J$3</f>
        <v>5966.4204945922429</v>
      </c>
      <c r="V150" s="3">
        <f>'Master Plan'!$J$5/(HeatVaporization!$R$2*(NumberCrunch!C150+NumberCrunch!D150)/2+HeatVaporization!$S$2)</f>
        <v>3.9545615543347177E-5</v>
      </c>
    </row>
    <row r="151" spans="1:22" x14ac:dyDescent="0.25">
      <c r="A151">
        <f>CONVERT(data!E151,"psi","Pa")+data!J151*1000</f>
        <v>227237.43143361248</v>
      </c>
      <c r="B151">
        <f>SLOPE(HeatVaporization!$A$2:$A$31,HeatVaporization!$B$2:$B$31)*NumberCrunch!$A151+INTERCEPT(HeatVaporization!$A$2:$A$31,HeatVaporization!$B$2:$B$31)</f>
        <v>379.55015237667237</v>
      </c>
      <c r="C151">
        <f>CONVERT(data!F151,"C","K")</f>
        <v>334.43638499999997</v>
      </c>
      <c r="D151">
        <f>CONVERT(data!G151,"C","K")</f>
        <v>347.91387899999995</v>
      </c>
      <c r="E151">
        <f>CONVERT(data!C151,"gal","m^3")/60</f>
        <v>2.4414121816045808E-3</v>
      </c>
      <c r="F151">
        <f>(SLOPE(HeatVaporization!$D$2:$D$31,HeatVaporization!$A$2:$A$31)*(NumberCrunch!C151+NumberCrunch!D151)/2+INTERCEPT(HeatVaporization!$D$2:$D$31,HeatVaporization!$A$2:$A$31))*E151</f>
        <v>2.3757785684311896</v>
      </c>
      <c r="G151">
        <f t="shared" si="6"/>
        <v>37.977276589561065</v>
      </c>
      <c r="H151">
        <f>T151/(B151*HeatVaporization!$R$3+HeatVaporization!$S$3)</f>
        <v>60.279380381137535</v>
      </c>
      <c r="I151">
        <f>HeatVaporization!$R$3*NumberCrunch!B151+HeatVaporization!$S$3</f>
        <v>2236.1698394310843</v>
      </c>
      <c r="J151">
        <f>B151*HeatVaporization!$R$5+HeatVaporization!$S$5</f>
        <v>1.0270827784084915</v>
      </c>
      <c r="K151">
        <f>B151*HeatVaporization!$R$4+HeatVaporization!$S$4</f>
        <v>951.57468885967251</v>
      </c>
      <c r="L151">
        <f>(C151+D151)/2*HeatVaporization!$R$4+HeatVaporization!$S$4</f>
        <v>973.11653735984282</v>
      </c>
      <c r="M151">
        <f>B151*HeatVaporization!$R$6+HeatVaporization!$S$6</f>
        <v>2.6846839123426548E-4</v>
      </c>
      <c r="N151">
        <f>B151*HeatVaporization!$R$10+HeatVaporization!$S$10</f>
        <v>0.67720259379084036</v>
      </c>
      <c r="O151">
        <f>(HeatVaporization!$R$5*NumberCrunch!B151+HeatVaporization!$S$5)*NumberCrunch!E151*'Master Plan'!$J$9/(HeatVaporization!$R$7*NumberCrunch!B151+HeatVaporization!$S$7)</f>
        <v>124.83830168296579</v>
      </c>
      <c r="P151" s="3">
        <f>L151*E151/'Master Plan'!$J$11*4/'Master Plan'!$J$7/(HeatVaporization!$R$6*(NumberCrunch!C151+NumberCrunch!D151)/2+HeatVaporization!$S$6)</f>
        <v>53975.233504823969</v>
      </c>
      <c r="Q151">
        <v>2</v>
      </c>
      <c r="R151">
        <f t="shared" si="7"/>
        <v>5277.3608210573593</v>
      </c>
      <c r="T151" s="3">
        <f>(D151-C151)*NumberCrunch!F151*(SLOPE(HeatVaporization!$H$2:$H$31,HeatVaporization!$A$2:$A$31)*(NumberCrunch!C151+NumberCrunch!D151)/2+INTERCEPT(HeatVaporization!$H$2:$H$31,HeatVaporization!$A$2:$A$31))</f>
        <v>134794.93234789357</v>
      </c>
      <c r="U151" s="3">
        <f>T151/G151/'Master Plan'!$J$3</f>
        <v>5233.5570423637237</v>
      </c>
      <c r="V151" s="3">
        <f>'Master Plan'!$J$5/(HeatVaporization!$R$2*(NumberCrunch!C151+NumberCrunch!D151)/2+HeatVaporization!$S$2)</f>
        <v>3.95300174368194E-5</v>
      </c>
    </row>
    <row r="152" spans="1:22" x14ac:dyDescent="0.25">
      <c r="A152">
        <f>CONVERT(data!E152,"psi","Pa")+data!J152*1000</f>
        <v>219825.77627820658</v>
      </c>
      <c r="B152">
        <f>SLOPE(HeatVaporization!$A$2:$A$31,HeatVaporization!$B$2:$B$31)*NumberCrunch!$A152+INTERCEPT(HeatVaporization!$A$2:$A$31,HeatVaporization!$B$2:$B$31)</f>
        <v>377.55451624702295</v>
      </c>
      <c r="C152">
        <f>CONVERT(data!F152,"C","K")</f>
        <v>333.75756099999995</v>
      </c>
      <c r="D152">
        <f>CONVERT(data!G152,"C","K")</f>
        <v>349.03763699999996</v>
      </c>
      <c r="E152">
        <f>CONVERT(data!C152,"gal","m^3")/60</f>
        <v>2.4213158720746992E-3</v>
      </c>
      <c r="F152">
        <f>(SLOPE(HeatVaporization!$D$2:$D$31,HeatVaporization!$A$2:$A$31)*(NumberCrunch!C152+NumberCrunch!D152)/2+INTERCEPT(HeatVaporization!$D$2:$D$31,HeatVaporization!$A$2:$A$31))*E152</f>
        <v>2.3559201384486324</v>
      </c>
      <c r="G152">
        <f t="shared" si="6"/>
        <v>35.612236835515418</v>
      </c>
      <c r="H152">
        <f>T152/(B152*HeatVaporization!$R$3+HeatVaporization!$S$3)</f>
        <v>67.618670322987214</v>
      </c>
      <c r="I152">
        <f>HeatVaporization!$R$3*NumberCrunch!B152+HeatVaporization!$S$3</f>
        <v>2241.2638459001296</v>
      </c>
      <c r="J152">
        <f>B152*HeatVaporization!$R$5+HeatVaporization!$S$5</f>
        <v>0.99913732406010425</v>
      </c>
      <c r="K152">
        <f>B152*HeatVaporization!$R$4+HeatVaporization!$S$4</f>
        <v>952.69494080336949</v>
      </c>
      <c r="L152">
        <f>(C152+D152)/2*HeatVaporization!$R$4+HeatVaporization!$S$4</f>
        <v>972.99165533077155</v>
      </c>
      <c r="M152">
        <f>B152*HeatVaporization!$R$6+HeatVaporization!$S$6</f>
        <v>2.8575697314243455E-4</v>
      </c>
      <c r="N152">
        <f>B152*HeatVaporization!$R$10+HeatVaporization!$S$10</f>
        <v>0.67619847726923743</v>
      </c>
      <c r="O152">
        <f>(HeatVaporization!$R$5*NumberCrunch!B152+HeatVaporization!$S$5)*NumberCrunch!E152*'Master Plan'!$J$9/(HeatVaporization!$R$7*NumberCrunch!B152+HeatVaporization!$S$7)</f>
        <v>121.22310803833439</v>
      </c>
      <c r="P152" s="3">
        <f>L152*E152/'Master Plan'!$J$11*4/'Master Plan'!$J$7/(HeatVaporization!$R$6*(NumberCrunch!C152+NumberCrunch!D152)/2+HeatVaporization!$S$6)</f>
        <v>53696.285986608244</v>
      </c>
      <c r="Q152">
        <v>2</v>
      </c>
      <c r="R152">
        <f t="shared" si="7"/>
        <v>5289.3826763243069</v>
      </c>
      <c r="T152" s="3">
        <f>(D152-C152)*NumberCrunch!F152*(SLOPE(HeatVaporization!$H$2:$H$31,HeatVaporization!$A$2:$A$31)*(NumberCrunch!C152+NumberCrunch!D152)/2+INTERCEPT(HeatVaporization!$H$2:$H$31,HeatVaporization!$A$2:$A$31))</f>
        <v>151551.28110275129</v>
      </c>
      <c r="U152" s="3">
        <f>T152/G152/'Master Plan'!$J$3</f>
        <v>6274.9110452169007</v>
      </c>
      <c r="V152" s="3">
        <f>'Master Plan'!$J$5/(HeatVaporization!$R$2*(NumberCrunch!C152+NumberCrunch!D152)/2+HeatVaporization!$S$2)</f>
        <v>3.9518826734486178E-5</v>
      </c>
    </row>
    <row r="153" spans="1:22" x14ac:dyDescent="0.25">
      <c r="A153">
        <f>CONVERT(data!E153,"psi","Pa")+data!J153*1000</f>
        <v>230076.47075024023</v>
      </c>
      <c r="B153">
        <f>SLOPE(HeatVaporization!$A$2:$A$31,HeatVaporization!$B$2:$B$31)*NumberCrunch!$A153+INTERCEPT(HeatVaporization!$A$2:$A$31,HeatVaporization!$B$2:$B$31)</f>
        <v>380.31458209108308</v>
      </c>
      <c r="C153">
        <f>CONVERT(data!F153,"C","K")</f>
        <v>333.982619</v>
      </c>
      <c r="D153">
        <f>CONVERT(data!G153,"C","K")</f>
        <v>348.38597799999997</v>
      </c>
      <c r="E153">
        <f>CONVERT(data!C153,"gal","m^3")/60</f>
        <v>2.4540194324609967E-3</v>
      </c>
      <c r="F153">
        <f>(SLOPE(HeatVaporization!$D$2:$D$31,HeatVaporization!$A$2:$A$31)*(NumberCrunch!C153+NumberCrunch!D153)/2+INTERCEPT(HeatVaporization!$D$2:$D$31,HeatVaporization!$A$2:$A$31))*E153</f>
        <v>2.3880342652735007</v>
      </c>
      <c r="G153">
        <f t="shared" si="6"/>
        <v>38.684412792802405</v>
      </c>
      <c r="H153">
        <f>T153/(B153*HeatVaporization!$R$3+HeatVaporization!$S$3)</f>
        <v>64.809364040895545</v>
      </c>
      <c r="I153">
        <f>HeatVaporization!$R$3*NumberCrunch!B153+HeatVaporization!$S$3</f>
        <v>2234.218576947666</v>
      </c>
      <c r="J153">
        <f>B153*HeatVaporization!$R$5+HeatVaporization!$S$5</f>
        <v>1.0377873028301687</v>
      </c>
      <c r="K153">
        <f>B153*HeatVaporization!$R$4+HeatVaporization!$S$4</f>
        <v>951.14557562571918</v>
      </c>
      <c r="L153">
        <f>(C153+D153)/2*HeatVaporization!$R$4+HeatVaporization!$S$4</f>
        <v>973.11139173770789</v>
      </c>
      <c r="M153">
        <f>B153*HeatVaporization!$R$6+HeatVaporization!$S$6</f>
        <v>2.6184598871595169E-4</v>
      </c>
      <c r="N153">
        <f>B153*HeatVaporization!$R$10+HeatVaporization!$S$10</f>
        <v>0.67758722127600168</v>
      </c>
      <c r="O153">
        <f>(HeatVaporization!$R$5*NumberCrunch!B153+HeatVaporization!$S$5)*NumberCrunch!E153*'Master Plan'!$J$9/(HeatVaporization!$R$7*NumberCrunch!B153+HeatVaporization!$S$7)</f>
        <v>126.47859360623772</v>
      </c>
      <c r="P153" s="3">
        <f>L153*E153/'Master Plan'!$J$11*4/'Master Plan'!$J$7/(HeatVaporization!$R$6*(NumberCrunch!C153+NumberCrunch!D153)/2+HeatVaporization!$S$6)</f>
        <v>54260.840818913282</v>
      </c>
      <c r="Q153">
        <v>2</v>
      </c>
      <c r="R153">
        <f t="shared" si="7"/>
        <v>5272.7558415964922</v>
      </c>
      <c r="T153" s="3">
        <f>(D153-C153)*NumberCrunch!F153*(SLOPE(HeatVaporization!$H$2:$H$31,HeatVaporization!$A$2:$A$31)*(NumberCrunch!C153+NumberCrunch!D153)/2+INTERCEPT(HeatVaporization!$H$2:$H$31,HeatVaporization!$A$2:$A$31))</f>
        <v>144798.28510033287</v>
      </c>
      <c r="U153" s="3">
        <f>T153/G153/'Master Plan'!$J$3</f>
        <v>5519.1808368008415</v>
      </c>
      <c r="V153" s="3">
        <f>'Master Plan'!$J$5/(HeatVaporization!$R$2*(NumberCrunch!C153+NumberCrunch!D153)/2+HeatVaporization!$S$2)</f>
        <v>3.9529556211452974E-5</v>
      </c>
    </row>
    <row r="154" spans="1:22" x14ac:dyDescent="0.25">
      <c r="A154">
        <f>CONVERT(data!E154,"psi","Pa")+data!J154*1000</f>
        <v>232092.59372100991</v>
      </c>
      <c r="B154">
        <f>SLOPE(HeatVaporization!$A$2:$A$31,HeatVaporization!$B$2:$B$31)*NumberCrunch!$A154+INTERCEPT(HeatVaporization!$A$2:$A$31,HeatVaporization!$B$2:$B$31)</f>
        <v>380.85743625225513</v>
      </c>
      <c r="C154">
        <f>CONVERT(data!F154,"C","K")</f>
        <v>333.65659699999998</v>
      </c>
      <c r="D154">
        <f>CONVERT(data!G154,"C","K")</f>
        <v>348.275307</v>
      </c>
      <c r="E154">
        <f>CONVERT(data!C154,"gal","m^3")/60</f>
        <v>2.3141304863362219E-3</v>
      </c>
      <c r="F154">
        <f>(SLOPE(HeatVaporization!$D$2:$D$31,HeatVaporization!$A$2:$A$31)*(NumberCrunch!C154+NumberCrunch!D154)/2+INTERCEPT(HeatVaporization!$D$2:$D$31,HeatVaporization!$A$2:$A$31))*E154</f>
        <v>2.2521903788417426</v>
      </c>
      <c r="G154">
        <f t="shared" si="6"/>
        <v>39.440982114685767</v>
      </c>
      <c r="H154">
        <f>T154/(B154*HeatVaporization!$R$3+HeatVaporization!$S$3)</f>
        <v>62.07292471495979</v>
      </c>
      <c r="I154">
        <f>HeatVaporization!$R$3*NumberCrunch!B154+HeatVaporization!$S$3</f>
        <v>2232.832902190793</v>
      </c>
      <c r="J154">
        <f>B154*HeatVaporization!$R$5+HeatVaporization!$S$5</f>
        <v>1.0453890424226122</v>
      </c>
      <c r="K154">
        <f>B154*HeatVaporization!$R$4+HeatVaporization!$S$4</f>
        <v>950.84084400648157</v>
      </c>
      <c r="L154">
        <f>(C154+D154)/2*HeatVaporization!$R$4+HeatVaporization!$S$4</f>
        <v>973.23396072079572</v>
      </c>
      <c r="M154">
        <f>B154*HeatVaporization!$R$6+HeatVaporization!$S$6</f>
        <v>2.5714313808593162E-4</v>
      </c>
      <c r="N154">
        <f>B154*HeatVaporization!$R$10+HeatVaporization!$S$10</f>
        <v>0.67786036166665475</v>
      </c>
      <c r="O154">
        <f>(HeatVaporization!$R$5*NumberCrunch!B154+HeatVaporization!$S$5)*NumberCrunch!E154*'Master Plan'!$J$9/(HeatVaporization!$R$7*NumberCrunch!B154+HeatVaporization!$S$7)</f>
        <v>119.93274432312134</v>
      </c>
      <c r="P154" s="3">
        <f>L154*E154/'Master Plan'!$J$11*4/'Master Plan'!$J$7/(HeatVaporization!$R$6*(NumberCrunch!C154+NumberCrunch!D154)/2+HeatVaporization!$S$6)</f>
        <v>51013.597861041351</v>
      </c>
      <c r="Q154">
        <v>2</v>
      </c>
      <c r="R154">
        <f t="shared" si="7"/>
        <v>5269.4856491702722</v>
      </c>
      <c r="T154" s="3">
        <f>(D154-C154)*NumberCrunch!F154*(SLOPE(HeatVaporization!$H$2:$H$31,HeatVaporization!$A$2:$A$31)*(NumberCrunch!C154+NumberCrunch!D154)/2+INTERCEPT(HeatVaporization!$H$2:$H$31,HeatVaporization!$A$2:$A$31))</f>
        <v>138598.46863877427</v>
      </c>
      <c r="U154" s="3">
        <f>T154/G154/'Master Plan'!$J$3</f>
        <v>5181.5289104822405</v>
      </c>
      <c r="V154" s="3">
        <f>'Master Plan'!$J$5/(HeatVaporization!$R$2*(NumberCrunch!C154+NumberCrunch!D154)/2+HeatVaporization!$S$2)</f>
        <v>3.9540545549363955E-5</v>
      </c>
    </row>
    <row r="155" spans="1:22" x14ac:dyDescent="0.25">
      <c r="A155">
        <f>CONVERT(data!E155,"psi","Pa")+data!J155*1000</f>
        <v>232047.84064792877</v>
      </c>
      <c r="B155">
        <f>SLOPE(HeatVaporization!$A$2:$A$31,HeatVaporization!$B$2:$B$31)*NumberCrunch!$A155+INTERCEPT(HeatVaporization!$A$2:$A$31,HeatVaporization!$B$2:$B$31)</f>
        <v>380.84538619762077</v>
      </c>
      <c r="C155">
        <f>CONVERT(data!F155,"C","K")</f>
        <v>334.09496099999996</v>
      </c>
      <c r="D155">
        <f>CONVERT(data!G155,"C","K")</f>
        <v>348.08740799999998</v>
      </c>
      <c r="E155">
        <f>CONVERT(data!C155,"gal","m^3")/60</f>
        <v>2.3140144003748462E-3</v>
      </c>
      <c r="F155">
        <f>(SLOPE(HeatVaporization!$D$2:$D$31,HeatVaporization!$A$2:$A$31)*(NumberCrunch!C155+NumberCrunch!D155)/2+INTERCEPT(HeatVaporization!$D$2:$D$31,HeatVaporization!$A$2:$A$31))*E155</f>
        <v>2.2519147263001504</v>
      </c>
      <c r="G155">
        <f t="shared" si="6"/>
        <v>39.340341099028763</v>
      </c>
      <c r="H155">
        <f>T155/(B155*HeatVaporization!$R$3+HeatVaporization!$S$3)</f>
        <v>59.406802086785454</v>
      </c>
      <c r="I155">
        <f>HeatVaporization!$R$3*NumberCrunch!B155+HeatVaporization!$S$3</f>
        <v>2232.8636608322849</v>
      </c>
      <c r="J155">
        <f>B155*HeatVaporization!$R$5+HeatVaporization!$S$5</f>
        <v>1.0452203021163626</v>
      </c>
      <c r="K155">
        <f>B155*HeatVaporization!$R$4+HeatVaporization!$S$4</f>
        <v>950.84760831432573</v>
      </c>
      <c r="L155">
        <f>(C155+D155)/2*HeatVaporization!$R$4+HeatVaporization!$S$4</f>
        <v>973.16366135637008</v>
      </c>
      <c r="M155">
        <f>B155*HeatVaporization!$R$6+HeatVaporization!$S$6</f>
        <v>2.5724753004068143E-4</v>
      </c>
      <c r="N155">
        <f>B155*HeatVaporization!$R$10+HeatVaporization!$S$10</f>
        <v>0.67785429860798141</v>
      </c>
      <c r="O155">
        <f>(HeatVaporization!$R$5*NumberCrunch!B155+HeatVaporization!$S$5)*NumberCrunch!E155*'Master Plan'!$J$9/(HeatVaporization!$R$7*NumberCrunch!B155+HeatVaporization!$S$7)</f>
        <v>119.91201609720079</v>
      </c>
      <c r="P155" s="3">
        <f>L155*E155/'Master Plan'!$J$11*4/'Master Plan'!$J$7/(HeatVaporization!$R$6*(NumberCrunch!C155+NumberCrunch!D155)/2+HeatVaporization!$S$6)</f>
        <v>51099.332775650284</v>
      </c>
      <c r="Q155">
        <v>2</v>
      </c>
      <c r="R155">
        <f t="shared" si="7"/>
        <v>5269.5582395641932</v>
      </c>
      <c r="T155" s="3">
        <f>(D155-C155)*NumberCrunch!F155*(SLOPE(HeatVaporization!$H$2:$H$31,HeatVaporization!$A$2:$A$31)*(NumberCrunch!C155+NumberCrunch!D155)/2+INTERCEPT(HeatVaporization!$H$2:$H$31,HeatVaporization!$A$2:$A$31))</f>
        <v>132647.28958583879</v>
      </c>
      <c r="U155" s="3">
        <f>T155/G155/'Master Plan'!$J$3</f>
        <v>4971.7292950166602</v>
      </c>
      <c r="V155" s="3">
        <f>'Master Plan'!$J$5/(HeatVaporization!$R$2*(NumberCrunch!C155+NumberCrunch!D155)/2+HeatVaporization!$S$2)</f>
        <v>3.9534241874281561E-5</v>
      </c>
    </row>
    <row r="156" spans="1:22" x14ac:dyDescent="0.25">
      <c r="A156">
        <f>CONVERT(data!E156,"psi","Pa")+data!J156*1000</f>
        <v>230733.60638280309</v>
      </c>
      <c r="B156">
        <f>SLOPE(HeatVaporization!$A$2:$A$31,HeatVaporization!$B$2:$B$31)*NumberCrunch!$A156+INTERCEPT(HeatVaporization!$A$2:$A$31,HeatVaporization!$B$2:$B$31)</f>
        <v>380.49152011409217</v>
      </c>
      <c r="C156">
        <f>CONVERT(data!F156,"C","K")</f>
        <v>333.82819499999999</v>
      </c>
      <c r="D156">
        <f>CONVERT(data!G156,"C","K")</f>
        <v>348.75932</v>
      </c>
      <c r="E156">
        <f>CONVERT(data!C156,"gal","m^3")/60</f>
        <v>2.3810442640890442E-3</v>
      </c>
      <c r="F156">
        <f>(SLOPE(HeatVaporization!$D$2:$D$31,HeatVaporization!$A$2:$A$31)*(NumberCrunch!C156+NumberCrunch!D156)/2+INTERCEPT(HeatVaporization!$D$2:$D$31,HeatVaporization!$A$2:$A$31))*E156</f>
        <v>2.316874994595941</v>
      </c>
      <c r="G156">
        <f t="shared" si="6"/>
        <v>38.719127740413981</v>
      </c>
      <c r="H156">
        <f>T156/(B156*HeatVaporization!$R$3+HeatVaporization!$S$3)</f>
        <v>65.196423613483176</v>
      </c>
      <c r="I156">
        <f>HeatVaporization!$R$3*NumberCrunch!B156+HeatVaporization!$S$3</f>
        <v>2233.766929765879</v>
      </c>
      <c r="J156">
        <f>B156*HeatVaporization!$R$5+HeatVaporization!$S$5</f>
        <v>1.0402650157614151</v>
      </c>
      <c r="K156">
        <f>B156*HeatVaporization!$R$4+HeatVaporization!$S$4</f>
        <v>951.04625132443743</v>
      </c>
      <c r="L156">
        <f>(C156+D156)/2*HeatVaporization!$R$4+HeatVaporization!$S$4</f>
        <v>973.04994684017208</v>
      </c>
      <c r="M156">
        <f>B156*HeatVaporization!$R$6+HeatVaporization!$S$6</f>
        <v>2.6031314038853703E-4</v>
      </c>
      <c r="N156">
        <f>B156*HeatVaporization!$R$10+HeatVaporization!$S$10</f>
        <v>0.67767624872422405</v>
      </c>
      <c r="O156">
        <f>(HeatVaporization!$R$5*NumberCrunch!B156+HeatVaporization!$S$5)*NumberCrunch!E156*'Master Plan'!$J$9/(HeatVaporization!$R$7*NumberCrunch!B156+HeatVaporization!$S$7)</f>
        <v>122.94042371268479</v>
      </c>
      <c r="P156" s="3">
        <f>L156*E156/'Master Plan'!$J$11*4/'Master Plan'!$J$7/(HeatVaporization!$R$6*(NumberCrunch!C156+NumberCrunch!D156)/2+HeatVaporization!$S$6)</f>
        <v>52727.177860847871</v>
      </c>
      <c r="Q156">
        <v>2</v>
      </c>
      <c r="R156">
        <f t="shared" si="7"/>
        <v>5271.6899542474748</v>
      </c>
      <c r="T156" s="3">
        <f>(D156-C156)*NumberCrunch!F156*(SLOPE(HeatVaporization!$H$2:$H$31,HeatVaporization!$A$2:$A$31)*(NumberCrunch!C156+NumberCrunch!D156)/2+INTERCEPT(HeatVaporization!$H$2:$H$31,HeatVaporization!$A$2:$A$31))</f>
        <v>145633.61500680598</v>
      </c>
      <c r="U156" s="3">
        <f>T156/G156/'Master Plan'!$J$3</f>
        <v>5546.0436007005937</v>
      </c>
      <c r="V156" s="3">
        <f>'Master Plan'!$J$5/(HeatVaporization!$R$2*(NumberCrunch!C156+NumberCrunch!D156)/2+HeatVaporization!$S$2)</f>
        <v>3.9524049459098766E-5</v>
      </c>
    </row>
    <row r="157" spans="1:22" x14ac:dyDescent="0.25">
      <c r="A157">
        <f>CONVERT(data!E157,"psi","Pa")+data!J157*1000</f>
        <v>229210.15833130101</v>
      </c>
      <c r="B157">
        <f>SLOPE(HeatVaporization!$A$2:$A$31,HeatVaporization!$B$2:$B$31)*NumberCrunch!$A157+INTERCEPT(HeatVaporization!$A$2:$A$31,HeatVaporization!$B$2:$B$31)</f>
        <v>380.08132186424456</v>
      </c>
      <c r="C157">
        <f>CONVERT(data!F157,"C","K")</f>
        <v>333.80466699999999</v>
      </c>
      <c r="D157">
        <f>CONVERT(data!G157,"C","K")</f>
        <v>347.85542799999996</v>
      </c>
      <c r="E157">
        <f>CONVERT(data!C157,"gal","m^3")/60</f>
        <v>2.3825213317671613E-3</v>
      </c>
      <c r="F157">
        <f>(SLOPE(HeatVaporization!$D$2:$D$31,HeatVaporization!$A$2:$A$31)*(NumberCrunch!C157+NumberCrunch!D157)/2+INTERCEPT(HeatVaporization!$D$2:$D$31,HeatVaporization!$A$2:$A$31))*E157</f>
        <v>2.3189324350086546</v>
      </c>
      <c r="G157">
        <f t="shared" si="6"/>
        <v>38.82848693790892</v>
      </c>
      <c r="H157">
        <f>T157/(B157*HeatVaporization!$R$3+HeatVaporization!$S$3)</f>
        <v>61.373604765012765</v>
      </c>
      <c r="I157">
        <f>HeatVaporization!$R$3*NumberCrunch!B157+HeatVaporization!$S$3</f>
        <v>2234.8139906540191</v>
      </c>
      <c r="J157">
        <f>B157*HeatVaporization!$R$5+HeatVaporization!$S$5</f>
        <v>1.0345208942281383</v>
      </c>
      <c r="K157">
        <f>B157*HeatVaporization!$R$4+HeatVaporization!$S$4</f>
        <v>951.2765164413421</v>
      </c>
      <c r="L157">
        <f>(C157+D157)/2*HeatVaporization!$R$4+HeatVaporization!$S$4</f>
        <v>973.31025082098995</v>
      </c>
      <c r="M157">
        <f>B157*HeatVaporization!$R$6+HeatVaporization!$S$6</f>
        <v>2.6386676719239921E-4</v>
      </c>
      <c r="N157">
        <f>B157*HeatVaporization!$R$10+HeatVaporization!$S$10</f>
        <v>0.6774698549665219</v>
      </c>
      <c r="O157">
        <f>(HeatVaporization!$R$5*NumberCrunch!B157+HeatVaporization!$S$5)*NumberCrunch!E157*'Master Plan'!$J$9/(HeatVaporization!$R$7*NumberCrunch!B157+HeatVaporization!$S$7)</f>
        <v>122.49917222821645</v>
      </c>
      <c r="P157" s="3">
        <f>L157*E157/'Master Plan'!$J$11*4/'Master Plan'!$J$7/(HeatVaporization!$R$6*(NumberCrunch!C157+NumberCrunch!D157)/2+HeatVaporization!$S$6)</f>
        <v>52422.947116404066</v>
      </c>
      <c r="Q157">
        <v>2</v>
      </c>
      <c r="R157">
        <f t="shared" si="7"/>
        <v>5274.1610179434856</v>
      </c>
      <c r="T157" s="3">
        <f>(D157-C157)*NumberCrunch!F157*(SLOPE(HeatVaporization!$H$2:$H$31,HeatVaporization!$A$2:$A$31)*(NumberCrunch!C157+NumberCrunch!D157)/2+INTERCEPT(HeatVaporization!$H$2:$H$31,HeatVaporization!$A$2:$A$31))</f>
        <v>137158.5905857207</v>
      </c>
      <c r="U157" s="3">
        <f>T157/G157/'Master Plan'!$J$3</f>
        <v>5208.5850603045383</v>
      </c>
      <c r="V157" s="3">
        <f>'Master Plan'!$J$5/(HeatVaporization!$R$2*(NumberCrunch!C157+NumberCrunch!D157)/2+HeatVaporization!$S$2)</f>
        <v>3.9547388682723993E-5</v>
      </c>
    </row>
    <row r="158" spans="1:22" x14ac:dyDescent="0.25">
      <c r="A158">
        <f>CONVERT(data!E158,"psi","Pa")+data!J158*1000</f>
        <v>221702.03092449019</v>
      </c>
      <c r="B158">
        <f>SLOPE(HeatVaporization!$A$2:$A$31,HeatVaporization!$B$2:$B$31)*NumberCrunch!$A158+INTERCEPT(HeatVaporization!$A$2:$A$31,HeatVaporization!$B$2:$B$31)</f>
        <v>378.05970995639501</v>
      </c>
      <c r="C158">
        <f>CONVERT(data!F158,"C","K")</f>
        <v>333.54500499999995</v>
      </c>
      <c r="D158">
        <f>CONVERT(data!G158,"C","K")</f>
        <v>348.21695699999998</v>
      </c>
      <c r="E158">
        <f>CONVERT(data!C158,"gal","m^3")/60</f>
        <v>2.3674743830159575E-3</v>
      </c>
      <c r="F158">
        <f>(SLOPE(HeatVaporization!$D$2:$D$31,HeatVaporization!$A$2:$A$31)*(NumberCrunch!C158+NumberCrunch!D158)/2+INTERCEPT(HeatVaporization!$D$2:$D$31,HeatVaporization!$A$2:$A$31))*E158</f>
        <v>2.3042193957570078</v>
      </c>
      <c r="G158">
        <f t="shared" si="6"/>
        <v>36.691111634283999</v>
      </c>
      <c r="H158">
        <f>T158/(B158*HeatVaporization!$R$3+HeatVaporization!$S$3)</f>
        <v>63.534148425963821</v>
      </c>
      <c r="I158">
        <f>HeatVaporization!$R$3*NumberCrunch!B158+HeatVaporization!$S$3</f>
        <v>2239.974302187512</v>
      </c>
      <c r="J158">
        <f>B158*HeatVaporization!$R$5+HeatVaporization!$S$5</f>
        <v>1.0062116937473418</v>
      </c>
      <c r="K158">
        <f>B158*HeatVaporization!$R$4+HeatVaporization!$S$4</f>
        <v>952.41134990898786</v>
      </c>
      <c r="L158">
        <f>(C158+D158)/2*HeatVaporization!$R$4+HeatVaporization!$S$4</f>
        <v>973.2816592598698</v>
      </c>
      <c r="M158">
        <f>B158*HeatVaporization!$R$6+HeatVaporization!$S$6</f>
        <v>2.8138038229292683E-4</v>
      </c>
      <c r="N158">
        <f>B158*HeatVaporization!$R$10+HeatVaporization!$S$10</f>
        <v>0.67645266857328012</v>
      </c>
      <c r="O158">
        <f>(HeatVaporization!$R$5*NumberCrunch!B158+HeatVaporization!$S$5)*NumberCrunch!E158*'Master Plan'!$J$9/(HeatVaporization!$R$7*NumberCrunch!B158+HeatVaporization!$S$7)</f>
        <v>119.17111461046625</v>
      </c>
      <c r="P158" s="3">
        <f>L158*E158/'Master Plan'!$J$11*4/'Master Plan'!$J$7/(HeatVaporization!$R$6*(NumberCrunch!C158+NumberCrunch!D158)/2+HeatVaporization!$S$6)</f>
        <v>52128.424531445839</v>
      </c>
      <c r="Q158">
        <v>2</v>
      </c>
      <c r="R158">
        <f t="shared" si="7"/>
        <v>5286.3393531625288</v>
      </c>
      <c r="T158" s="3">
        <f>(D158-C158)*NumberCrunch!F158*(SLOPE(HeatVaporization!$H$2:$H$31,HeatVaporization!$A$2:$A$31)*(NumberCrunch!C158+NumberCrunch!D158)/2+INTERCEPT(HeatVaporization!$H$2:$H$31,HeatVaporization!$A$2:$A$31))</f>
        <v>142314.85978552612</v>
      </c>
      <c r="U158" s="3">
        <f>T158/G158/'Master Plan'!$J$3</f>
        <v>5719.2172502260901</v>
      </c>
      <c r="V158" s="3">
        <f>'Master Plan'!$J$5/(HeatVaporization!$R$2*(NumberCrunch!C158+NumberCrunch!D158)/2+HeatVaporization!$S$2)</f>
        <v>3.9544823775417793E-5</v>
      </c>
    </row>
    <row r="159" spans="1:22" x14ac:dyDescent="0.25">
      <c r="A159">
        <f>CONVERT(data!E159,"psi","Pa")+data!J159*1000</f>
        <v>222197.06894900053</v>
      </c>
      <c r="B159">
        <f>SLOPE(HeatVaporization!$A$2:$A$31,HeatVaporization!$B$2:$B$31)*NumberCrunch!$A159+INTERCEPT(HeatVaporization!$A$2:$A$31,HeatVaporization!$B$2:$B$31)</f>
        <v>378.19300214910351</v>
      </c>
      <c r="C159">
        <f>CONVERT(data!F159,"C","K")</f>
        <v>333.58701599999995</v>
      </c>
      <c r="D159">
        <f>CONVERT(data!G159,"C","K")</f>
        <v>348.45967999999999</v>
      </c>
      <c r="E159">
        <f>CONVERT(data!C159,"gal","m^3")/60</f>
        <v>2.3333829013990571E-3</v>
      </c>
      <c r="F159">
        <f>(SLOPE(HeatVaporization!$D$2:$D$31,HeatVaporization!$A$2:$A$31)*(NumberCrunch!C159+NumberCrunch!D159)/2+INTERCEPT(HeatVaporization!$D$2:$D$31,HeatVaporization!$A$2:$A$31))*E159</f>
        <v>2.2708523030648093</v>
      </c>
      <c r="G159">
        <f t="shared" si="6"/>
        <v>36.668331425731488</v>
      </c>
      <c r="H159">
        <f>T159/(B159*HeatVaporization!$R$3+HeatVaporization!$S$3)</f>
        <v>63.481731287167165</v>
      </c>
      <c r="I159">
        <f>HeatVaporization!$R$3*NumberCrunch!B159+HeatVaporization!$S$3</f>
        <v>2239.6340641642355</v>
      </c>
      <c r="J159">
        <f>B159*HeatVaporization!$R$5+HeatVaporization!$S$5</f>
        <v>1.0080782218337951</v>
      </c>
      <c r="K159">
        <f>B159*HeatVaporization!$R$4+HeatVaporization!$S$4</f>
        <v>952.33652622958914</v>
      </c>
      <c r="L159">
        <f>(C159+D159)/2*HeatVaporization!$R$4+HeatVaporization!$S$4</f>
        <v>973.20174143011184</v>
      </c>
      <c r="M159">
        <f>B159*HeatVaporization!$R$6+HeatVaporization!$S$6</f>
        <v>2.8022564623803037E-4</v>
      </c>
      <c r="N159">
        <f>B159*HeatVaporization!$R$10+HeatVaporization!$S$10</f>
        <v>0.67651973535510013</v>
      </c>
      <c r="O159">
        <f>(HeatVaporization!$R$5*NumberCrunch!B159+HeatVaporization!$S$5)*NumberCrunch!E159*'Master Plan'!$J$9/(HeatVaporization!$R$7*NumberCrunch!B159+HeatVaporization!$S$7)</f>
        <v>117.62207069218113</v>
      </c>
      <c r="P159" s="3">
        <f>L159*E159/'Master Plan'!$J$11*4/'Master Plan'!$J$7/(HeatVaporization!$R$6*(NumberCrunch!C159+NumberCrunch!D159)/2+HeatVaporization!$S$6)</f>
        <v>51478.771013102458</v>
      </c>
      <c r="Q159">
        <v>2</v>
      </c>
      <c r="R159">
        <f t="shared" si="7"/>
        <v>5285.5363914275968</v>
      </c>
      <c r="T159" s="3">
        <f>(D159-C159)*NumberCrunch!F159*(SLOPE(HeatVaporization!$H$2:$H$31,HeatVaporization!$A$2:$A$31)*(NumberCrunch!C159+NumberCrunch!D159)/2+INTERCEPT(HeatVaporization!$H$2:$H$31,HeatVaporization!$A$2:$A$31))</f>
        <v>142175.84784286009</v>
      </c>
      <c r="U159" s="3">
        <f>T159/G159/'Master Plan'!$J$3</f>
        <v>5717.180361844783</v>
      </c>
      <c r="V159" s="3">
        <f>'Master Plan'!$J$5/(HeatVaporization!$R$2*(NumberCrunch!C159+NumberCrunch!D159)/2+HeatVaporization!$S$2)</f>
        <v>3.9537656227644874E-5</v>
      </c>
    </row>
    <row r="160" spans="1:22" x14ac:dyDescent="0.25">
      <c r="A160">
        <f>CONVERT(data!E160,"psi","Pa")+data!J160*1000</f>
        <v>213892.27289073623</v>
      </c>
      <c r="B160">
        <f>SLOPE(HeatVaporization!$A$2:$A$31,HeatVaporization!$B$2:$B$31)*NumberCrunch!$A160+INTERCEPT(HeatVaporization!$A$2:$A$31,HeatVaporization!$B$2:$B$31)</f>
        <v>375.95688204964716</v>
      </c>
      <c r="C160">
        <f>CONVERT(data!F160,"C","K")</f>
        <v>333.77194899999995</v>
      </c>
      <c r="D160">
        <f>CONVERT(data!G160,"C","K")</f>
        <v>348.21511799999996</v>
      </c>
      <c r="E160">
        <f>CONVERT(data!C160,"gal","m^3")/60</f>
        <v>2.3335370307488623E-3</v>
      </c>
      <c r="F160">
        <f>(SLOPE(HeatVaporization!$D$2:$D$31,HeatVaporization!$A$2:$A$31)*(NumberCrunch!C160+NumberCrunch!D160)/2+INTERCEPT(HeatVaporization!$D$2:$D$31,HeatVaporization!$A$2:$A$31))*E160</f>
        <v>2.2710413570104699</v>
      </c>
      <c r="G160">
        <f t="shared" si="6"/>
        <v>34.460362620162407</v>
      </c>
      <c r="H160">
        <f>T160/(B160*HeatVaporization!$R$3+HeatVaporization!$S$3)</f>
        <v>61.496613688714767</v>
      </c>
      <c r="I160">
        <f>HeatVaporization!$R$3*NumberCrunch!B160+HeatVaporization!$S$3</f>
        <v>2245.3419234693256</v>
      </c>
      <c r="J160">
        <f>B160*HeatVaporization!$R$5+HeatVaporization!$S$5</f>
        <v>0.97676520277763856</v>
      </c>
      <c r="K160">
        <f>B160*HeatVaporization!$R$4+HeatVaporization!$S$4</f>
        <v>953.59177404282434</v>
      </c>
      <c r="L160">
        <f>(C160+D160)/2*HeatVaporization!$R$4+HeatVaporization!$S$4</f>
        <v>973.21847782362522</v>
      </c>
      <c r="M160">
        <f>B160*HeatVaporization!$R$6+HeatVaporization!$S$6</f>
        <v>2.9959758730563639E-4</v>
      </c>
      <c r="N160">
        <f>B160*HeatVaporization!$R$10+HeatVaporization!$S$10</f>
        <v>0.67539461785357091</v>
      </c>
      <c r="O160">
        <f>(HeatVaporization!$R$5*NumberCrunch!B160+HeatVaporization!$S$5)*NumberCrunch!E160*'Master Plan'!$J$9/(HeatVaporization!$R$7*NumberCrunch!B160+HeatVaporization!$S$7)</f>
        <v>114.80859050958124</v>
      </c>
      <c r="P160" s="3">
        <f>L160*E160/'Master Plan'!$J$11*4/'Master Plan'!$J$7/(HeatVaporization!$R$6*(NumberCrunch!C160+NumberCrunch!D160)/2+HeatVaporization!$S$6)</f>
        <v>51460.985913561482</v>
      </c>
      <c r="Q160">
        <v>2</v>
      </c>
      <c r="R160">
        <f t="shared" si="7"/>
        <v>5299.0069393876092</v>
      </c>
      <c r="T160" s="3">
        <f>(D160-C160)*NumberCrunch!F160*(SLOPE(HeatVaporization!$H$2:$H$31,HeatVaporization!$A$2:$A$31)*(NumberCrunch!C160+NumberCrunch!D160)/2+INTERCEPT(HeatVaporization!$H$2:$H$31,HeatVaporization!$A$2:$A$31))</f>
        <v>138080.92486666888</v>
      </c>
      <c r="U160" s="3">
        <f>T160/G160/'Master Plan'!$J$3</f>
        <v>5908.2798621113488</v>
      </c>
      <c r="V160" s="3">
        <f>'Master Plan'!$J$5/(HeatVaporization!$R$2*(NumberCrunch!C160+NumberCrunch!D160)/2+HeatVaporization!$S$2)</f>
        <v>3.9539157040547614E-5</v>
      </c>
    </row>
    <row r="161" spans="1:22" x14ac:dyDescent="0.25">
      <c r="A161">
        <f>CONVERT(data!E161,"psi","Pa")+data!J161*1000</f>
        <v>234977.1771107188</v>
      </c>
      <c r="B161">
        <f>SLOPE(HeatVaporization!$A$2:$A$31,HeatVaporization!$B$2:$B$31)*NumberCrunch!$A161+INTERCEPT(HeatVaporization!$A$2:$A$31,HeatVaporization!$B$2:$B$31)</f>
        <v>381.63412900317064</v>
      </c>
      <c r="C161">
        <f>CONVERT(data!F161,"C","K")</f>
        <v>333.86474599999997</v>
      </c>
      <c r="D161">
        <f>CONVERT(data!G161,"C","K")</f>
        <v>348.08521399999995</v>
      </c>
      <c r="E161">
        <f>CONVERT(data!C161,"gal","m^3")/60</f>
        <v>2.4024663510060751E-3</v>
      </c>
      <c r="F161">
        <f>(SLOPE(HeatVaporization!$D$2:$D$31,HeatVaporization!$A$2:$A$31)*(NumberCrunch!C161+NumberCrunch!D161)/2+INTERCEPT(HeatVaporization!$D$2:$D$31,HeatVaporization!$A$2:$A$31))*E161</f>
        <v>2.3381496668888042</v>
      </c>
      <c r="G161">
        <f t="shared" si="6"/>
        <v>40.241248460951084</v>
      </c>
      <c r="H161">
        <f>T161/(B161*HeatVaporization!$R$3+HeatVaporization!$S$3)</f>
        <v>62.742331807823156</v>
      </c>
      <c r="I161">
        <f>HeatVaporization!$R$3*NumberCrunch!B161+HeatVaporization!$S$3</f>
        <v>2230.8503374141574</v>
      </c>
      <c r="J161">
        <f>B161*HeatVaporization!$R$5+HeatVaporization!$S$5</f>
        <v>1.0562652895956104</v>
      </c>
      <c r="K161">
        <f>B161*HeatVaporization!$R$4+HeatVaporization!$S$4</f>
        <v>950.40484690714004</v>
      </c>
      <c r="L161">
        <f>(C161+D161)/2*HeatVaporization!$R$4+HeatVaporization!$S$4</f>
        <v>973.22889284574694</v>
      </c>
      <c r="M161">
        <f>B161*HeatVaporization!$R$6+HeatVaporization!$S$6</f>
        <v>2.5041449850971616E-4</v>
      </c>
      <c r="N161">
        <f>B161*HeatVaporization!$R$10+HeatVaporization!$S$10</f>
        <v>0.67825115937361968</v>
      </c>
      <c r="O161">
        <f>(HeatVaporization!$R$5*NumberCrunch!B161+HeatVaporization!$S$5)*NumberCrunch!E161*'Master Plan'!$J$9/(HeatVaporization!$R$7*NumberCrunch!B161+HeatVaporization!$S$7)</f>
        <v>125.49288377242107</v>
      </c>
      <c r="P161" s="3">
        <f>L161*E161/'Master Plan'!$J$11*4/'Master Plan'!$J$7/(HeatVaporization!$R$6*(NumberCrunch!C161+NumberCrunch!D161)/2+HeatVaporization!$S$6)</f>
        <v>52967.505591297231</v>
      </c>
      <c r="Q161">
        <v>2</v>
      </c>
      <c r="R161">
        <f t="shared" si="7"/>
        <v>5264.8067962974119</v>
      </c>
      <c r="T161" s="3">
        <f>(D161-C161)*NumberCrunch!F161*(SLOPE(HeatVaporization!$H$2:$H$31,HeatVaporization!$A$2:$A$31)*(NumberCrunch!C161+NumberCrunch!D161)/2+INTERCEPT(HeatVaporization!$H$2:$H$31,HeatVaporization!$A$2:$A$31))</f>
        <v>139968.7520836333</v>
      </c>
      <c r="U161" s="3">
        <f>T161/G161/'Master Plan'!$J$3</f>
        <v>5128.6948407079408</v>
      </c>
      <c r="V161" s="3">
        <f>'Master Plan'!$J$5/(HeatVaporization!$R$2*(NumberCrunch!C161+NumberCrunch!D161)/2+HeatVaporization!$S$2)</f>
        <v>3.9540091050743081E-5</v>
      </c>
    </row>
    <row r="162" spans="1:22" x14ac:dyDescent="0.25">
      <c r="A162">
        <f>CONVERT(data!E162,"psi","Pa")+data!J162*1000</f>
        <v>233298.3652508115</v>
      </c>
      <c r="B162">
        <f>SLOPE(HeatVaporization!$A$2:$A$31,HeatVaporization!$B$2:$B$31)*NumberCrunch!$A162+INTERCEPT(HeatVaporization!$A$2:$A$31,HeatVaporization!$B$2:$B$31)</f>
        <v>381.18209804216849</v>
      </c>
      <c r="C162">
        <f>CONVERT(data!F162,"C","K")</f>
        <v>333.19902999999999</v>
      </c>
      <c r="D162">
        <f>CONVERT(data!G162,"C","K")</f>
        <v>347.88667899999996</v>
      </c>
      <c r="E162">
        <f>CONVERT(data!C162,"gal","m^3")/60</f>
        <v>2.4354075090720143E-3</v>
      </c>
      <c r="F162">
        <f>(SLOPE(HeatVaporization!$D$2:$D$31,HeatVaporization!$A$2:$A$31)*(NumberCrunch!C162+NumberCrunch!D162)/2+INTERCEPT(HeatVaporization!$D$2:$D$31,HeatVaporization!$A$2:$A$31))*E162</f>
        <v>2.3707997202146727</v>
      </c>
      <c r="G162">
        <f t="shared" si="6"/>
        <v>40.192962207728208</v>
      </c>
      <c r="H162">
        <f>T162/(B162*HeatVaporization!$R$3+HeatVaporization!$S$3)</f>
        <v>65.670112135959414</v>
      </c>
      <c r="I162">
        <f>HeatVaporization!$R$3*NumberCrunch!B162+HeatVaporization!$S$3</f>
        <v>2232.0041793422242</v>
      </c>
      <c r="J162">
        <f>B162*HeatVaporization!$R$5+HeatVaporization!$S$5</f>
        <v>1.0499353728352023</v>
      </c>
      <c r="K162">
        <f>B162*HeatVaporization!$R$4+HeatVaporization!$S$4</f>
        <v>950.65859485003921</v>
      </c>
      <c r="L162">
        <f>(C162+D162)/2*HeatVaporization!$R$4+HeatVaporization!$S$4</f>
        <v>973.47146684213033</v>
      </c>
      <c r="M162">
        <f>B162*HeatVaporization!$R$6+HeatVaporization!$S$6</f>
        <v>2.5433053018413107E-4</v>
      </c>
      <c r="N162">
        <f>B162*HeatVaporization!$R$10+HeatVaporization!$S$10</f>
        <v>0.67802371723150034</v>
      </c>
      <c r="O162">
        <f>(HeatVaporization!$R$5*NumberCrunch!B162+HeatVaporization!$S$5)*NumberCrunch!E162*'Master Plan'!$J$9/(HeatVaporization!$R$7*NumberCrunch!B162+HeatVaporization!$S$7)</f>
        <v>126.63480248841586</v>
      </c>
      <c r="P162" s="3">
        <f>L162*E162/'Master Plan'!$J$11*4/'Master Plan'!$J$7/(HeatVaporization!$R$6*(NumberCrunch!C162+NumberCrunch!D162)/2+HeatVaporization!$S$6)</f>
        <v>53375.585733936707</v>
      </c>
      <c r="Q162">
        <v>2</v>
      </c>
      <c r="R162">
        <f t="shared" si="7"/>
        <v>5267.5298632476497</v>
      </c>
      <c r="T162" s="3">
        <f>(D162-C162)*NumberCrunch!F162*(SLOPE(HeatVaporization!$H$2:$H$31,HeatVaporization!$A$2:$A$31)*(NumberCrunch!C162+NumberCrunch!D162)/2+INTERCEPT(HeatVaporization!$H$2:$H$31,HeatVaporization!$A$2:$A$31))</f>
        <v>146575.96474533394</v>
      </c>
      <c r="U162" s="3">
        <f>T162/G162/'Master Plan'!$J$3</f>
        <v>5377.2466931155368</v>
      </c>
      <c r="V162" s="3">
        <f>'Master Plan'!$J$5/(HeatVaporization!$R$2*(NumberCrunch!C162+NumberCrunch!D162)/2+HeatVaporization!$S$2)</f>
        <v>3.9561857366756505E-5</v>
      </c>
    </row>
    <row r="163" spans="1:22" x14ac:dyDescent="0.25">
      <c r="A163">
        <f>CONVERT(data!E163,"psi","Pa")+data!J163*1000</f>
        <v>225370.71437649068</v>
      </c>
      <c r="B163">
        <f>SLOPE(HeatVaporization!$A$2:$A$31,HeatVaporization!$B$2:$B$31)*NumberCrunch!$A163+INTERCEPT(HeatVaporization!$A$2:$A$31,HeatVaporization!$B$2:$B$31)</f>
        <v>379.04752672492333</v>
      </c>
      <c r="C163">
        <f>CONVERT(data!F163,"C","K")</f>
        <v>333.75986399999999</v>
      </c>
      <c r="D163">
        <f>CONVERT(data!G163,"C","K")</f>
        <v>347.69944499999997</v>
      </c>
      <c r="E163">
        <f>CONVERT(data!C163,"gal","m^3")/60</f>
        <v>2.4348978664654949E-3</v>
      </c>
      <c r="F163">
        <f>(SLOPE(HeatVaporization!$D$2:$D$31,HeatVaporization!$A$2:$A$31)*(NumberCrunch!C163+NumberCrunch!D163)/2+INTERCEPT(HeatVaporization!$D$2:$D$31,HeatVaporization!$A$2:$A$31))*E163</f>
        <v>2.3700482734851844</v>
      </c>
      <c r="G163">
        <f t="shared" si="6"/>
        <v>37.891490134475681</v>
      </c>
      <c r="H163">
        <f>T163/(B163*HeatVaporization!$R$3+HeatVaporization!$S$3)</f>
        <v>62.155747274373347</v>
      </c>
      <c r="I163">
        <f>HeatVaporization!$R$3*NumberCrunch!B163+HeatVaporization!$S$3</f>
        <v>2237.4528279897086</v>
      </c>
      <c r="J163">
        <f>B163*HeatVaporization!$R$5+HeatVaporization!$S$5</f>
        <v>1.0200443699548671</v>
      </c>
      <c r="K163">
        <f>B163*HeatVaporization!$R$4+HeatVaporization!$S$4</f>
        <v>951.85683817284553</v>
      </c>
      <c r="L163">
        <f>(C163+D163)/2*HeatVaporization!$R$4+HeatVaporization!$S$4</f>
        <v>973.36660651214652</v>
      </c>
      <c r="M163">
        <f>B163*HeatVaporization!$R$6+HeatVaporization!$S$6</f>
        <v>2.7282273450371548E-4</v>
      </c>
      <c r="N163">
        <f>B163*HeatVaporization!$R$10+HeatVaporization!$S$10</f>
        <v>0.67694969462069388</v>
      </c>
      <c r="O163">
        <f>(HeatVaporization!$R$5*NumberCrunch!B163+HeatVaporization!$S$5)*NumberCrunch!E163*'Master Plan'!$J$9/(HeatVaporization!$R$7*NumberCrunch!B163+HeatVaporization!$S$7)</f>
        <v>123.8529917117025</v>
      </c>
      <c r="P163" s="3">
        <f>L163*E163/'Master Plan'!$J$11*4/'Master Plan'!$J$7/(HeatVaporization!$R$6*(NumberCrunch!C163+NumberCrunch!D163)/2+HeatVaporization!$S$6)</f>
        <v>53501.446731659496</v>
      </c>
      <c r="Q163">
        <v>2</v>
      </c>
      <c r="R163">
        <f t="shared" ref="R163:R194" si="8">I163*(1+0.68*2)</f>
        <v>5280.3886740557127</v>
      </c>
      <c r="T163" s="3">
        <f>(D163-C163)*NumberCrunch!F163*(SLOPE(HeatVaporization!$H$2:$H$31,HeatVaporization!$A$2:$A$31)*(NumberCrunch!C163+NumberCrunch!D163)/2+INTERCEPT(HeatVaporization!$H$2:$H$31,HeatVaporization!$A$2:$A$31))</f>
        <v>139070.55251486026</v>
      </c>
      <c r="U163" s="3">
        <f>T163/G163/'Master Plan'!$J$3</f>
        <v>5411.7871833406907</v>
      </c>
      <c r="V163" s="3">
        <f>'Master Plan'!$J$5/(HeatVaporization!$R$2*(NumberCrunch!C163+NumberCrunch!D163)/2+HeatVaporization!$S$2)</f>
        <v>3.9552445244061621E-5</v>
      </c>
    </row>
    <row r="164" spans="1:22" x14ac:dyDescent="0.25">
      <c r="A164">
        <f>CONVERT(data!E164,"psi","Pa")+data!J164*1000</f>
        <v>219142.73905648181</v>
      </c>
      <c r="B164">
        <f>SLOPE(HeatVaporization!$A$2:$A$31,HeatVaporization!$B$2:$B$31)*NumberCrunch!$A164+INTERCEPT(HeatVaporization!$A$2:$A$31,HeatVaporization!$B$2:$B$31)</f>
        <v>377.37060405345915</v>
      </c>
      <c r="C164">
        <f>CONVERT(data!F164,"C","K")</f>
        <v>333.53207899999995</v>
      </c>
      <c r="D164">
        <f>CONVERT(data!G164,"C","K")</f>
        <v>348.14520299999998</v>
      </c>
      <c r="E164">
        <f>CONVERT(data!C164,"gal","m^3")/60</f>
        <v>2.4317154076884898E-3</v>
      </c>
      <c r="F164">
        <f>(SLOPE(HeatVaporization!$D$2:$D$31,HeatVaporization!$A$2:$A$31)*(NumberCrunch!C164+NumberCrunch!D164)/2+INTERCEPT(HeatVaporization!$D$2:$D$31,HeatVaporization!$A$2:$A$31))*E164</f>
        <v>2.3668018028649347</v>
      </c>
      <c r="G164">
        <f t="shared" si="6"/>
        <v>36.039539703436432</v>
      </c>
      <c r="H164">
        <f>T164/(B164*HeatVaporization!$R$3+HeatVaporization!$S$3)</f>
        <v>64.946637802001362</v>
      </c>
      <c r="I164">
        <f>HeatVaporization!$R$3*NumberCrunch!B164+HeatVaporization!$S$3</f>
        <v>2241.7332951598573</v>
      </c>
      <c r="J164">
        <f>B164*HeatVaporization!$R$5+HeatVaporization!$S$5</f>
        <v>0.99656194985586399</v>
      </c>
      <c r="K164">
        <f>B164*HeatVaporization!$R$4+HeatVaporization!$S$4</f>
        <v>952.79818006089158</v>
      </c>
      <c r="L164">
        <f>(C164+D164)/2*HeatVaporization!$R$4+HeatVaporization!$S$4</f>
        <v>973.30542685286514</v>
      </c>
      <c r="M164">
        <f>B164*HeatVaporization!$R$6+HeatVaporization!$S$6</f>
        <v>2.8735024005873246E-4</v>
      </c>
      <c r="N164">
        <f>B164*HeatVaporization!$R$10+HeatVaporization!$S$10</f>
        <v>0.67610594072445451</v>
      </c>
      <c r="O164">
        <f>(HeatVaporization!$R$5*NumberCrunch!B164+HeatVaporization!$S$5)*NumberCrunch!E164*'Master Plan'!$J$9/(HeatVaporization!$R$7*NumberCrunch!B164+HeatVaporization!$S$7)</f>
        <v>121.5025733789215</v>
      </c>
      <c r="P164" s="3">
        <f>L164*E164/'Master Plan'!$J$11*4/'Master Plan'!$J$7/(HeatVaporization!$R$6*(NumberCrunch!C164+NumberCrunch!D164)/2+HeatVaporization!$S$6)</f>
        <v>53511.702690442988</v>
      </c>
      <c r="Q164">
        <v>2</v>
      </c>
      <c r="R164">
        <f t="shared" si="8"/>
        <v>5290.4905765772637</v>
      </c>
      <c r="T164" s="3">
        <f>(D164-C164)*NumberCrunch!F164*(SLOPE(HeatVaporization!$H$2:$H$31,HeatVaporization!$A$2:$A$31)*(NumberCrunch!C164+NumberCrunch!D164)/2+INTERCEPT(HeatVaporization!$H$2:$H$31,HeatVaporization!$A$2:$A$31))</f>
        <v>145593.04036943428</v>
      </c>
      <c r="U164" s="3">
        <f>T164/G164/'Master Plan'!$J$3</f>
        <v>5956.7393134699496</v>
      </c>
      <c r="V164" s="3">
        <f>'Master Plan'!$J$5/(HeatVaporization!$R$2*(NumberCrunch!C164+NumberCrunch!D164)/2+HeatVaporization!$S$2)</f>
        <v>3.9546955908236759E-5</v>
      </c>
    </row>
    <row r="165" spans="1:22" x14ac:dyDescent="0.25">
      <c r="A165">
        <f>CONVERT(data!E165,"psi","Pa")+data!J165*1000</f>
        <v>219476.61016734419</v>
      </c>
      <c r="B165">
        <f>SLOPE(HeatVaporization!$A$2:$A$31,HeatVaporization!$B$2:$B$31)*NumberCrunch!$A165+INTERCEPT(HeatVaporization!$A$2:$A$31,HeatVaporization!$B$2:$B$31)</f>
        <v>377.46050101136024</v>
      </c>
      <c r="C165">
        <f>CONVERT(data!F165,"C","K")</f>
        <v>333.21837799999997</v>
      </c>
      <c r="D165">
        <f>CONVERT(data!G165,"C","K")</f>
        <v>347.86601999999999</v>
      </c>
      <c r="E165">
        <f>CONVERT(data!C165,"gal","m^3")/60</f>
        <v>2.4527299319367767E-3</v>
      </c>
      <c r="F165">
        <f>(SLOPE(HeatVaporization!$D$2:$D$31,HeatVaporization!$A$2:$A$31)*(NumberCrunch!C165+NumberCrunch!D165)/2+INTERCEPT(HeatVaporization!$D$2:$D$31,HeatVaporization!$A$2:$A$31))*E165</f>
        <v>2.387663507129969</v>
      </c>
      <c r="G165">
        <f t="shared" si="6"/>
        <v>36.428814267440991</v>
      </c>
      <c r="H165">
        <f>T165/(B165*HeatVaporization!$R$3+HeatVaporization!$S$3)</f>
        <v>65.677546151896507</v>
      </c>
      <c r="I165">
        <f>HeatVaporization!$R$3*NumberCrunch!B165+HeatVaporization!$S$3</f>
        <v>2241.503826631857</v>
      </c>
      <c r="J165">
        <f>B165*HeatVaporization!$R$5+HeatVaporization!$S$5</f>
        <v>0.99782080225673919</v>
      </c>
      <c r="K165">
        <f>B165*HeatVaporization!$R$4+HeatVaporization!$S$4</f>
        <v>952.7477163313946</v>
      </c>
      <c r="L165">
        <f>(C165+D165)/2*HeatVaporization!$R$4+HeatVaporization!$S$4</f>
        <v>973.47183480758167</v>
      </c>
      <c r="M165">
        <f>B165*HeatVaporization!$R$6+HeatVaporization!$S$6</f>
        <v>2.8657144531911124E-4</v>
      </c>
      <c r="N165">
        <f>B165*HeatVaporization!$R$10+HeatVaporization!$S$10</f>
        <v>0.67615117292852678</v>
      </c>
      <c r="O165">
        <f>(HeatVaporization!$R$5*NumberCrunch!B165+HeatVaporization!$S$5)*NumberCrunch!E165*'Master Plan'!$J$9/(HeatVaporization!$R$7*NumberCrunch!B165+HeatVaporization!$S$7)</f>
        <v>122.67152891801516</v>
      </c>
      <c r="P165" s="3">
        <f>L165*E165/'Master Plan'!$J$11*4/'Master Plan'!$J$7/(HeatVaporization!$R$6*(NumberCrunch!C165+NumberCrunch!D165)/2+HeatVaporization!$S$6)</f>
        <v>53754.749373036953</v>
      </c>
      <c r="Q165">
        <v>2</v>
      </c>
      <c r="R165">
        <f t="shared" si="8"/>
        <v>5289.9490308511831</v>
      </c>
      <c r="T165" s="3">
        <f>(D165-C165)*NumberCrunch!F165*(SLOPE(HeatVaporization!$H$2:$H$31,HeatVaporization!$A$2:$A$31)*(NumberCrunch!C165+NumberCrunch!D165)/2+INTERCEPT(HeatVaporization!$H$2:$H$31,HeatVaporization!$A$2:$A$31))</f>
        <v>147216.47102326641</v>
      </c>
      <c r="U165" s="3">
        <f>T165/G165/'Master Plan'!$J$3</f>
        <v>5958.7968834836802</v>
      </c>
      <c r="V165" s="3">
        <f>'Master Plan'!$J$5/(HeatVaporization!$R$2*(NumberCrunch!C165+NumberCrunch!D165)/2+HeatVaporization!$S$2)</f>
        <v>3.9561890402729435E-5</v>
      </c>
    </row>
    <row r="166" spans="1:22" x14ac:dyDescent="0.25">
      <c r="A166">
        <f>CONVERT(data!E166,"psi","Pa")+data!J166*1000</f>
        <v>229414.90701243468</v>
      </c>
      <c r="B166">
        <f>SLOPE(HeatVaporization!$A$2:$A$31,HeatVaporization!$B$2:$B$31)*NumberCrunch!$A166+INTERCEPT(HeatVaporization!$A$2:$A$31,HeatVaporization!$B$2:$B$31)</f>
        <v>380.13645177207229</v>
      </c>
      <c r="C166">
        <f>CONVERT(data!F166,"C","K")</f>
        <v>333.38428299999998</v>
      </c>
      <c r="D166">
        <f>CONVERT(data!G166,"C","K")</f>
        <v>348.324974</v>
      </c>
      <c r="E166">
        <f>CONVERT(data!C166,"gal","m^3")/60</f>
        <v>2.4527624233879231E-3</v>
      </c>
      <c r="F166">
        <f>(SLOPE(HeatVaporization!$D$2:$D$31,HeatVaporization!$A$2:$A$31)*(NumberCrunch!C166+NumberCrunch!D166)/2+INTERCEPT(HeatVaporization!$D$2:$D$31,HeatVaporization!$A$2:$A$31))*E166</f>
        <v>2.3872649649125108</v>
      </c>
      <c r="G166">
        <f t="shared" si="6"/>
        <v>38.803614742885784</v>
      </c>
      <c r="H166">
        <f>T166/(B166*HeatVaporization!$R$3+HeatVaporization!$S$3)</f>
        <v>67.188355655480493</v>
      </c>
      <c r="I166">
        <f>HeatVaporization!$R$3*NumberCrunch!B166+HeatVaporization!$S$3</f>
        <v>2234.673267551776</v>
      </c>
      <c r="J166">
        <f>B166*HeatVaporization!$R$5+HeatVaporization!$S$5</f>
        <v>1.0352928938424677</v>
      </c>
      <c r="K166">
        <f>B166*HeatVaporization!$R$4+HeatVaporization!$S$4</f>
        <v>951.24556922331863</v>
      </c>
      <c r="L166">
        <f>(C166+D166)/2*HeatVaporization!$R$4+HeatVaporization!$S$4</f>
        <v>973.29645225690354</v>
      </c>
      <c r="M166">
        <f>B166*HeatVaporization!$R$6+HeatVaporization!$S$6</f>
        <v>2.633891661343161E-4</v>
      </c>
      <c r="N166">
        <f>B166*HeatVaporization!$R$10+HeatVaporization!$S$10</f>
        <v>0.67749759391675524</v>
      </c>
      <c r="O166">
        <f>(HeatVaporization!$R$5*NumberCrunch!B166+HeatVaporization!$S$5)*NumberCrunch!E166*'Master Plan'!$J$9/(HeatVaporization!$R$7*NumberCrunch!B166+HeatVaporization!$S$7)</f>
        <v>126.18235797769009</v>
      </c>
      <c r="P166" s="3">
        <f>L166*E166/'Master Plan'!$J$11*4/'Master Plan'!$J$7/(HeatVaporization!$R$6*(NumberCrunch!C166+NumberCrunch!D166)/2+HeatVaporization!$S$6)</f>
        <v>53986.74327735135</v>
      </c>
      <c r="Q166">
        <v>2</v>
      </c>
      <c r="R166">
        <f t="shared" si="8"/>
        <v>5273.8289114221925</v>
      </c>
      <c r="T166" s="3">
        <f>(D166-C166)*NumberCrunch!F166*(SLOPE(HeatVaporization!$H$2:$H$31,HeatVaporization!$A$2:$A$31)*(NumberCrunch!C166+NumberCrunch!D166)/2+INTERCEPT(HeatVaporization!$H$2:$H$31,HeatVaporization!$A$2:$A$31))</f>
        <v>150144.02227406343</v>
      </c>
      <c r="U166" s="3">
        <f>T166/G166/'Master Plan'!$J$3</f>
        <v>5705.3603109205842</v>
      </c>
      <c r="V166" s="3">
        <f>'Master Plan'!$J$5/(HeatVaporization!$R$2*(NumberCrunch!C166+NumberCrunch!D166)/2+HeatVaporization!$S$2)</f>
        <v>3.9546150792097739E-5</v>
      </c>
    </row>
    <row r="167" spans="1:22" x14ac:dyDescent="0.25">
      <c r="A167">
        <f>CONVERT(data!E167,"psi","Pa")+data!J167*1000</f>
        <v>230752.52286672231</v>
      </c>
      <c r="B167">
        <f>SLOPE(HeatVaporization!$A$2:$A$31,HeatVaporization!$B$2:$B$31)*NumberCrunch!$A167+INTERCEPT(HeatVaporization!$A$2:$A$31,HeatVaporization!$B$2:$B$31)</f>
        <v>380.49661349984251</v>
      </c>
      <c r="C167">
        <f>CONVERT(data!F167,"C","K")</f>
        <v>333.474941</v>
      </c>
      <c r="D167">
        <f>CONVERT(data!G167,"C","K")</f>
        <v>348.05642599999999</v>
      </c>
      <c r="E167">
        <f>CONVERT(data!C167,"gal","m^3")/60</f>
        <v>2.3864520402734702E-3</v>
      </c>
      <c r="F167">
        <f>(SLOPE(HeatVaporization!$D$2:$D$31,HeatVaporization!$A$2:$A$31)*(NumberCrunch!C167+NumberCrunch!D167)/2+INTERCEPT(HeatVaporization!$D$2:$D$31,HeatVaporization!$A$2:$A$31))*E167</f>
        <v>2.3228444582718288</v>
      </c>
      <c r="G167">
        <f t="shared" si="6"/>
        <v>39.280895722318078</v>
      </c>
      <c r="H167">
        <f>T167/(B167*HeatVaporization!$R$3+HeatVaporization!$S$3)</f>
        <v>63.828886156845265</v>
      </c>
      <c r="I167">
        <f>HeatVaporization!$R$3*NumberCrunch!B167+HeatVaporization!$S$3</f>
        <v>2233.75392852804</v>
      </c>
      <c r="J167">
        <f>B167*HeatVaporization!$R$5+HeatVaporization!$S$5</f>
        <v>1.0403363398754912</v>
      </c>
      <c r="K167">
        <f>B167*HeatVaporization!$R$4+HeatVaporization!$S$4</f>
        <v>951.043392148257</v>
      </c>
      <c r="L167">
        <f>(C167+D167)/2*HeatVaporization!$R$4+HeatVaporization!$S$4</f>
        <v>973.34638160406848</v>
      </c>
      <c r="M167">
        <f>B167*HeatVaporization!$R$6+HeatVaporization!$S$6</f>
        <v>2.6026901540231011E-4</v>
      </c>
      <c r="N167">
        <f>B167*HeatVaporization!$R$10+HeatVaporization!$S$10</f>
        <v>0.67767881149240949</v>
      </c>
      <c r="O167">
        <f>(HeatVaporization!$R$5*NumberCrunch!B167+HeatVaporization!$S$5)*NumberCrunch!E167*'Master Plan'!$J$9/(HeatVaporization!$R$7*NumberCrunch!B167+HeatVaporization!$S$7)</f>
        <v>123.22607128784016</v>
      </c>
      <c r="P167" s="3">
        <f>L167*E167/'Master Plan'!$J$11*4/'Master Plan'!$J$7/(HeatVaporization!$R$6*(NumberCrunch!C167+NumberCrunch!D167)/2+HeatVaporization!$S$6)</f>
        <v>52462.94441980109</v>
      </c>
      <c r="Q167">
        <v>2</v>
      </c>
      <c r="R167">
        <f t="shared" si="8"/>
        <v>5271.6592713261753</v>
      </c>
      <c r="T167" s="3">
        <f>(D167-C167)*NumberCrunch!F167*(SLOPE(HeatVaporization!$H$2:$H$31,HeatVaporization!$A$2:$A$31)*(NumberCrunch!C167+NumberCrunch!D167)/2+INTERCEPT(HeatVaporization!$H$2:$H$31,HeatVaporization!$A$2:$A$31))</f>
        <v>142578.02520642214</v>
      </c>
      <c r="U167" s="3">
        <f>T167/G167/'Master Plan'!$J$3</f>
        <v>5352.0286213956742</v>
      </c>
      <c r="V167" s="3">
        <f>'Master Plan'!$J$5/(HeatVaporization!$R$2*(NumberCrunch!C167+NumberCrunch!D167)/2+HeatVaporization!$S$2)</f>
        <v>3.9550630398583973E-5</v>
      </c>
    </row>
    <row r="168" spans="1:22" x14ac:dyDescent="0.25">
      <c r="A168">
        <f>CONVERT(data!E168,"psi","Pa")+data!J168*1000</f>
        <v>229271.34109878674</v>
      </c>
      <c r="B168">
        <f>SLOPE(HeatVaporization!$A$2:$A$31,HeatVaporization!$B$2:$B$31)*NumberCrunch!$A168+INTERCEPT(HeatVaporization!$A$2:$A$31,HeatVaporization!$B$2:$B$31)</f>
        <v>380.09779572045431</v>
      </c>
      <c r="C168">
        <f>CONVERT(data!F168,"C","K")</f>
        <v>334.128715</v>
      </c>
      <c r="D168">
        <f>CONVERT(data!G168,"C","K")</f>
        <v>347.77289099999996</v>
      </c>
      <c r="E168">
        <f>CONVERT(data!C168,"gal","m^3")/60</f>
        <v>2.381398010820259E-3</v>
      </c>
      <c r="F168">
        <f>(SLOPE(HeatVaporization!$D$2:$D$31,HeatVaporization!$A$2:$A$31)*(NumberCrunch!C168+NumberCrunch!D168)/2+INTERCEPT(HeatVaporization!$D$2:$D$31,HeatVaporization!$A$2:$A$31))*E168</f>
        <v>2.3176776693016596</v>
      </c>
      <c r="G168">
        <f t="shared" si="6"/>
        <v>38.747439556933763</v>
      </c>
      <c r="H168">
        <f>T168/(B168*HeatVaporization!$R$3+HeatVaporization!$S$3)</f>
        <v>59.5676401191824</v>
      </c>
      <c r="I168">
        <f>HeatVaporization!$R$3*NumberCrunch!B168+HeatVaporization!$S$3</f>
        <v>2234.7719399370289</v>
      </c>
      <c r="J168">
        <f>B168*HeatVaporization!$R$5+HeatVaporization!$S$5</f>
        <v>1.0347515822728237</v>
      </c>
      <c r="K168">
        <f>B168*HeatVaporization!$R$4+HeatVaporization!$S$4</f>
        <v>951.26726882893172</v>
      </c>
      <c r="L168">
        <f>(C168+D168)/2*HeatVaporization!$R$4+HeatVaporization!$S$4</f>
        <v>973.24246462410906</v>
      </c>
      <c r="M168">
        <f>B168*HeatVaporization!$R$6+HeatVaporization!$S$6</f>
        <v>2.6372405098868106E-4</v>
      </c>
      <c r="N168">
        <f>B168*HeatVaporization!$R$10+HeatVaporization!$S$10</f>
        <v>0.67747814388800864</v>
      </c>
      <c r="O168">
        <f>(HeatVaporization!$R$5*NumberCrunch!B168+HeatVaporization!$S$5)*NumberCrunch!E168*'Master Plan'!$J$9/(HeatVaporization!$R$7*NumberCrunch!B168+HeatVaporization!$S$7)</f>
        <v>122.46221622910704</v>
      </c>
      <c r="P168" s="3">
        <f>L168*E168/'Master Plan'!$J$11*4/'Master Plan'!$J$7/(HeatVaporization!$R$6*(NumberCrunch!C168+NumberCrunch!D168)/2+HeatVaporization!$S$6)</f>
        <v>52485.499989263088</v>
      </c>
      <c r="Q168">
        <v>2</v>
      </c>
      <c r="R168">
        <f t="shared" si="8"/>
        <v>5274.0617782513891</v>
      </c>
      <c r="T168" s="3">
        <f>(D168-C168)*NumberCrunch!F168*(SLOPE(HeatVaporization!$H$2:$H$31,HeatVaporization!$A$2:$A$31)*(NumberCrunch!C168+NumberCrunch!D168)/2+INTERCEPT(HeatVaporization!$H$2:$H$31,HeatVaporization!$A$2:$A$31))</f>
        <v>133120.09066661604</v>
      </c>
      <c r="U168" s="3">
        <f>T168/G168/'Master Plan'!$J$3</f>
        <v>5065.7973189739614</v>
      </c>
      <c r="V168" s="3">
        <f>'Master Plan'!$J$5/(HeatVaporization!$R$2*(NumberCrunch!C168+NumberCrunch!D168)/2+HeatVaporization!$S$2)</f>
        <v>3.954130822233209E-5</v>
      </c>
    </row>
    <row r="169" spans="1:22" x14ac:dyDescent="0.25">
      <c r="A169">
        <f>CONVERT(data!E169,"psi","Pa")+data!J169*1000</f>
        <v>235610.04025936243</v>
      </c>
      <c r="B169">
        <f>SLOPE(HeatVaporization!$A$2:$A$31,HeatVaporization!$B$2:$B$31)*NumberCrunch!$A169+INTERCEPT(HeatVaporization!$A$2:$A$31,HeatVaporization!$B$2:$B$31)</f>
        <v>381.80453150275753</v>
      </c>
      <c r="C169">
        <f>CONVERT(data!F169,"C","K")</f>
        <v>333.817815</v>
      </c>
      <c r="D169">
        <f>CONVERT(data!G169,"C","K")</f>
        <v>347.88995699999998</v>
      </c>
      <c r="E169">
        <f>CONVERT(data!C169,"gal","m^3")/60</f>
        <v>2.3413055789923798E-3</v>
      </c>
      <c r="F169">
        <f>(SLOPE(HeatVaporization!$D$2:$D$31,HeatVaporization!$A$2:$A$31)*(NumberCrunch!C169+NumberCrunch!D169)/2+INTERCEPT(HeatVaporization!$D$2:$D$31,HeatVaporization!$A$2:$A$31))*E169</f>
        <v>2.2787853895457002</v>
      </c>
      <c r="G169">
        <f t="shared" si="6"/>
        <v>40.544447806993027</v>
      </c>
      <c r="H169">
        <f>T169/(B169*HeatVaporization!$R$3+HeatVaporization!$S$3)</f>
        <v>60.522181418494561</v>
      </c>
      <c r="I169">
        <f>HeatVaporization!$R$3*NumberCrunch!B169+HeatVaporization!$S$3</f>
        <v>2230.4153726315799</v>
      </c>
      <c r="J169">
        <f>B169*HeatVaporization!$R$5+HeatVaporization!$S$5</f>
        <v>1.0586514837531062</v>
      </c>
      <c r="K169">
        <f>B169*HeatVaporization!$R$4+HeatVaporization!$S$4</f>
        <v>950.30919132717895</v>
      </c>
      <c r="L169">
        <f>(C169+D169)/2*HeatVaporization!$R$4+HeatVaporization!$S$4</f>
        <v>973.29686905987467</v>
      </c>
      <c r="M169">
        <f>B169*HeatVaporization!$R$6+HeatVaporization!$S$6</f>
        <v>2.4893826868620543E-4</v>
      </c>
      <c r="N169">
        <f>B169*HeatVaporization!$R$10+HeatVaporization!$S$10</f>
        <v>0.67833689843326872</v>
      </c>
      <c r="O169">
        <f>(HeatVaporization!$R$5*NumberCrunch!B169+HeatVaporization!$S$5)*NumberCrunch!E169*'Master Plan'!$J$9/(HeatVaporization!$R$7*NumberCrunch!B169+HeatVaporization!$S$7)</f>
        <v>122.50747776440969</v>
      </c>
      <c r="P169" s="3">
        <f>L169*E169/'Master Plan'!$J$11*4/'Master Plan'!$J$7/(HeatVaporization!$R$6*(NumberCrunch!C169+NumberCrunch!D169)/2+HeatVaporization!$S$6)</f>
        <v>51532.985570893929</v>
      </c>
      <c r="Q169">
        <v>2</v>
      </c>
      <c r="R169">
        <f t="shared" si="8"/>
        <v>5263.7802794105291</v>
      </c>
      <c r="T169" s="3">
        <f>(D169-C169)*NumberCrunch!F169*(SLOPE(HeatVaporization!$H$2:$H$31,HeatVaporization!$A$2:$A$31)*(NumberCrunch!C169+NumberCrunch!D169)/2+INTERCEPT(HeatVaporization!$H$2:$H$31,HeatVaporization!$A$2:$A$31))</f>
        <v>134989.60382100762</v>
      </c>
      <c r="U169" s="3">
        <f>T169/G169/'Master Plan'!$J$3</f>
        <v>4909.2612875349214</v>
      </c>
      <c r="V169" s="3">
        <f>'Master Plan'!$J$5/(HeatVaporization!$R$2*(NumberCrunch!C169+NumberCrunch!D169)/2+HeatVaporization!$S$2)</f>
        <v>3.9546188183004888E-5</v>
      </c>
    </row>
    <row r="170" spans="1:22" x14ac:dyDescent="0.25">
      <c r="A170">
        <f>CONVERT(data!E170,"psi","Pa")+data!J170*1000</f>
        <v>224143.27436276991</v>
      </c>
      <c r="B170">
        <f>SLOPE(HeatVaporization!$A$2:$A$31,HeatVaporization!$B$2:$B$31)*NumberCrunch!$A170+INTERCEPT(HeatVaporization!$A$2:$A$31,HeatVaporization!$B$2:$B$31)</f>
        <v>378.71703055544464</v>
      </c>
      <c r="C170">
        <f>CONVERT(data!F170,"C","K")</f>
        <v>332.56048799999996</v>
      </c>
      <c r="D170">
        <f>CONVERT(data!G170,"C","K")</f>
        <v>347.86699599999997</v>
      </c>
      <c r="E170">
        <f>CONVERT(data!C170,"gal","m^3")/60</f>
        <v>2.4382789962709636E-3</v>
      </c>
      <c r="F170">
        <f>(SLOPE(HeatVaporization!$D$2:$D$31,HeatVaporization!$A$2:$A$31)*(NumberCrunch!C170+NumberCrunch!D170)/2+INTERCEPT(HeatVaporization!$D$2:$D$31,HeatVaporization!$A$2:$A$31))*E170</f>
        <v>2.3740454971803424</v>
      </c>
      <c r="G170">
        <f t="shared" si="6"/>
        <v>37.990756510953055</v>
      </c>
      <c r="H170">
        <f>T170/(B170*HeatVaporization!$R$3+HeatVaporization!$S$3)</f>
        <v>68.334631868179613</v>
      </c>
      <c r="I170">
        <f>HeatVaporization!$R$3*NumberCrunch!B170+HeatVaporization!$S$3</f>
        <v>2238.296443516761</v>
      </c>
      <c r="J170">
        <f>B170*HeatVaporization!$R$5+HeatVaporization!$S$5</f>
        <v>1.0154163390832744</v>
      </c>
      <c r="K170">
        <f>B170*HeatVaporization!$R$4+HeatVaporization!$S$4</f>
        <v>952.04236246294136</v>
      </c>
      <c r="L170">
        <f>(C170+D170)/2*HeatVaporization!$R$4+HeatVaporization!$S$4</f>
        <v>973.65621440825339</v>
      </c>
      <c r="M170">
        <f>B170*HeatVaporization!$R$6+HeatVaporization!$S$6</f>
        <v>2.7568588676452977E-4</v>
      </c>
      <c r="N170">
        <f>B170*HeatVaporization!$R$10+HeatVaporization!$S$10</f>
        <v>0.67678340345209376</v>
      </c>
      <c r="O170">
        <f>(HeatVaporization!$R$5*NumberCrunch!B170+HeatVaporization!$S$5)*NumberCrunch!E170*'Master Plan'!$J$9/(HeatVaporization!$R$7*NumberCrunch!B170+HeatVaporization!$S$7)</f>
        <v>123.59436836469543</v>
      </c>
      <c r="P170" s="3">
        <f>L170*E170/'Master Plan'!$J$11*4/'Master Plan'!$J$7/(HeatVaporization!$R$6*(NumberCrunch!C170+NumberCrunch!D170)/2+HeatVaporization!$S$6)</f>
        <v>53198.530450586622</v>
      </c>
      <c r="Q170">
        <v>2</v>
      </c>
      <c r="R170">
        <f t="shared" si="8"/>
        <v>5282.3796066995565</v>
      </c>
      <c r="T170" s="3">
        <f>(D170-C170)*NumberCrunch!F170*(SLOPE(HeatVaporization!$H$2:$H$31,HeatVaporization!$A$2:$A$31)*(NumberCrunch!C170+NumberCrunch!D170)/2+INTERCEPT(HeatVaporization!$H$2:$H$31,HeatVaporization!$A$2:$A$31))</f>
        <v>152953.16347957353</v>
      </c>
      <c r="U170" s="3">
        <f>T170/G170/'Master Plan'!$J$3</f>
        <v>5936.4626067923427</v>
      </c>
      <c r="V170" s="3">
        <f>'Master Plan'!$J$5/(HeatVaporization!$R$2*(NumberCrunch!C170+NumberCrunch!D170)/2+HeatVaporization!$S$2)</f>
        <v>3.957845096382533E-5</v>
      </c>
    </row>
    <row r="171" spans="1:22" x14ac:dyDescent="0.25">
      <c r="A171">
        <f>CONVERT(data!E171,"psi","Pa")+data!J171*1000</f>
        <v>215554.12585588626</v>
      </c>
      <c r="B171">
        <f>SLOPE(HeatVaporization!$A$2:$A$31,HeatVaporization!$B$2:$B$31)*NumberCrunch!$A171+INTERCEPT(HeatVaporization!$A$2:$A$31,HeatVaporization!$B$2:$B$31)</f>
        <v>376.40434671845321</v>
      </c>
      <c r="C171">
        <f>CONVERT(data!F171,"C","K")</f>
        <v>332.27472499999999</v>
      </c>
      <c r="D171">
        <f>CONVERT(data!G171,"C","K")</f>
        <v>347.45335</v>
      </c>
      <c r="E171">
        <f>CONVERT(data!C171,"gal","m^3")/60</f>
        <v>2.4576818183620159E-3</v>
      </c>
      <c r="F171">
        <f>(SLOPE(HeatVaporization!$D$2:$D$31,HeatVaporization!$A$2:$A$31)*(NumberCrunch!C171+NumberCrunch!D171)/2+INTERCEPT(HeatVaporization!$D$2:$D$31,HeatVaporization!$A$2:$A$31))*E171</f>
        <v>2.3934196353898649</v>
      </c>
      <c r="G171">
        <f t="shared" si="6"/>
        <v>36.008698668950039</v>
      </c>
      <c r="H171">
        <f>T171/(B171*HeatVaporization!$R$3+HeatVaporization!$S$3)</f>
        <v>68.133292263292418</v>
      </c>
      <c r="I171">
        <f>HeatVaporization!$R$3*NumberCrunch!B171+HeatVaporization!$S$3</f>
        <v>2244.1997373344375</v>
      </c>
      <c r="J171">
        <f>B171*HeatVaporization!$R$5+HeatVaporization!$S$5</f>
        <v>0.98303117646334837</v>
      </c>
      <c r="K171">
        <f>B171*HeatVaporization!$R$4+HeatVaporization!$S$4</f>
        <v>953.34058939171587</v>
      </c>
      <c r="L171">
        <f>(C171+D171)/2*HeatVaporization!$R$4+HeatVaporization!$S$4</f>
        <v>973.85252131010998</v>
      </c>
      <c r="M171">
        <f>B171*HeatVaporization!$R$6+HeatVaporization!$S$6</f>
        <v>2.9572111430400559E-4</v>
      </c>
      <c r="N171">
        <f>B171*HeatVaporization!$R$10+HeatVaporization!$S$10</f>
        <v>0.67561976243784971</v>
      </c>
      <c r="O171">
        <f>(HeatVaporization!$R$5*NumberCrunch!B171+HeatVaporization!$S$5)*NumberCrunch!E171*'Master Plan'!$J$9/(HeatVaporization!$R$7*NumberCrunch!B171+HeatVaporization!$S$7)</f>
        <v>121.51449501489611</v>
      </c>
      <c r="P171" s="3">
        <f>L171*E171/'Master Plan'!$J$11*4/'Master Plan'!$J$7/(HeatVaporization!$R$6*(NumberCrunch!C171+NumberCrunch!D171)/2+HeatVaporization!$S$6)</f>
        <v>53367.298142482017</v>
      </c>
      <c r="Q171">
        <v>2</v>
      </c>
      <c r="R171">
        <f t="shared" si="8"/>
        <v>5296.3113801092732</v>
      </c>
      <c r="T171" s="3">
        <f>(D171-C171)*NumberCrunch!F171*(SLOPE(HeatVaporization!$H$2:$H$31,HeatVaporization!$A$2:$A$31)*(NumberCrunch!C171+NumberCrunch!D171)/2+INTERCEPT(HeatVaporization!$H$2:$H$31,HeatVaporization!$A$2:$A$31))</f>
        <v>152904.71660101131</v>
      </c>
      <c r="U171" s="3">
        <f>T171/G171/'Master Plan'!$J$3</f>
        <v>6261.2446003786836</v>
      </c>
      <c r="V171" s="3">
        <f>'Master Plan'!$J$5/(HeatVaporization!$R$2*(NumberCrunch!C171+NumberCrunch!D171)/2+HeatVaporization!$S$2)</f>
        <v>3.9596098053871797E-5</v>
      </c>
    </row>
    <row r="172" spans="1:22" x14ac:dyDescent="0.25">
      <c r="A172">
        <f>CONVERT(data!E172,"psi","Pa")+data!J172*1000</f>
        <v>215437.72442615751</v>
      </c>
      <c r="B172">
        <f>SLOPE(HeatVaporization!$A$2:$A$31,HeatVaporization!$B$2:$B$31)*NumberCrunch!$A172+INTERCEPT(HeatVaporization!$A$2:$A$31,HeatVaporization!$B$2:$B$31)</f>
        <v>376.37300487997868</v>
      </c>
      <c r="C172">
        <f>CONVERT(data!F172,"C","K")</f>
        <v>333.93388199999998</v>
      </c>
      <c r="D172">
        <f>CONVERT(data!G172,"C","K")</f>
        <v>347.60341099999999</v>
      </c>
      <c r="E172">
        <f>CONVERT(data!C172,"gal","m^3")/60</f>
        <v>2.3309830765083938E-3</v>
      </c>
      <c r="F172">
        <f>(SLOPE(HeatVaporization!$D$2:$D$31,HeatVaporization!$A$2:$A$31)*(NumberCrunch!C172+NumberCrunch!D172)/2+INTERCEPT(HeatVaporization!$D$2:$D$31,HeatVaporization!$A$2:$A$31))*E172</f>
        <v>2.2688500660165709</v>
      </c>
      <c r="G172">
        <f t="shared" si="6"/>
        <v>35.162632210707471</v>
      </c>
      <c r="H172">
        <f>T172/(B172*HeatVaporization!$R$3+HeatVaporization!$S$3)</f>
        <v>58.171902798049906</v>
      </c>
      <c r="I172">
        <f>HeatVaporization!$R$3*NumberCrunch!B172+HeatVaporization!$S$3</f>
        <v>2244.2797396582928</v>
      </c>
      <c r="J172">
        <f>B172*HeatVaporization!$R$5+HeatVaporization!$S$5</f>
        <v>0.98259228787876562</v>
      </c>
      <c r="K172">
        <f>B172*HeatVaporization!$R$4+HeatVaporization!$S$4</f>
        <v>953.35818315790812</v>
      </c>
      <c r="L172">
        <f>(C172+D172)/2*HeatVaporization!$R$4+HeatVaporization!$S$4</f>
        <v>973.34471832163945</v>
      </c>
      <c r="M172">
        <f>B172*HeatVaporization!$R$6+HeatVaporization!$S$6</f>
        <v>2.9599263471475051E-4</v>
      </c>
      <c r="N172">
        <f>B172*HeatVaporization!$R$10+HeatVaporization!$S$10</f>
        <v>0.67560399260017134</v>
      </c>
      <c r="O172">
        <f>(HeatVaporization!$R$5*NumberCrunch!B172+HeatVaporization!$S$5)*NumberCrunch!E172*'Master Plan'!$J$9/(HeatVaporization!$R$7*NumberCrunch!B172+HeatVaporization!$S$7)</f>
        <v>115.2104871490764</v>
      </c>
      <c r="P172" s="3">
        <f>L172*E172/'Master Plan'!$J$11*4/'Master Plan'!$J$7/(HeatVaporization!$R$6*(NumberCrunch!C172+NumberCrunch!D172)/2+HeatVaporization!$S$6)</f>
        <v>51245.622328767167</v>
      </c>
      <c r="Q172">
        <v>2</v>
      </c>
      <c r="R172">
        <f t="shared" si="8"/>
        <v>5296.5001855935716</v>
      </c>
      <c r="T172" s="3">
        <f>(D172-C172)*NumberCrunch!F172*(SLOPE(HeatVaporization!$H$2:$H$31,HeatVaporization!$A$2:$A$31)*(NumberCrunch!C172+NumberCrunch!D172)/2+INTERCEPT(HeatVaporization!$H$2:$H$31,HeatVaporization!$A$2:$A$31))</f>
        <v>130554.02286703496</v>
      </c>
      <c r="U172" s="3">
        <f>T172/G172/'Master Plan'!$J$3</f>
        <v>5474.6466664708441</v>
      </c>
      <c r="V172" s="3">
        <f>'Master Plan'!$J$5/(HeatVaporization!$R$2*(NumberCrunch!C172+NumberCrunch!D172)/2+HeatVaporization!$S$2)</f>
        <v>3.9550481154360697E-5</v>
      </c>
    </row>
    <row r="173" spans="1:22" x14ac:dyDescent="0.25">
      <c r="A173">
        <f>CONVERT(data!E173,"psi","Pa")+data!J173*1000</f>
        <v>225819.7073279199</v>
      </c>
      <c r="B173">
        <f>SLOPE(HeatVaporization!$A$2:$A$31,HeatVaporization!$B$2:$B$31)*NumberCrunch!$A173+INTERCEPT(HeatVaporization!$A$2:$A$31,HeatVaporization!$B$2:$B$31)</f>
        <v>379.16842098363372</v>
      </c>
      <c r="C173">
        <f>CONVERT(data!F173,"C","K")</f>
        <v>333.24575099999998</v>
      </c>
      <c r="D173">
        <f>CONVERT(data!G173,"C","K")</f>
        <v>347.88705399999998</v>
      </c>
      <c r="E173">
        <f>CONVERT(data!C173,"gal","m^3")/60</f>
        <v>2.440857050966457E-3</v>
      </c>
      <c r="F173">
        <f>(SLOPE(HeatVaporization!$D$2:$D$31,HeatVaporization!$A$2:$A$31)*(NumberCrunch!C173+NumberCrunch!D173)/2+INTERCEPT(HeatVaporization!$D$2:$D$31,HeatVaporization!$A$2:$A$31))*E173</f>
        <v>2.3760724288267383</v>
      </c>
      <c r="G173">
        <f t="shared" si="6"/>
        <v>38.134721376448624</v>
      </c>
      <c r="H173">
        <f>T173/(B173*HeatVaporization!$R$3+HeatVaporization!$S$3)</f>
        <v>65.45798351407106</v>
      </c>
      <c r="I173">
        <f>HeatVaporization!$R$3*NumberCrunch!B173+HeatVaporization!$S$3</f>
        <v>2237.1442365953199</v>
      </c>
      <c r="J173">
        <f>B173*HeatVaporization!$R$5+HeatVaporization!$S$5</f>
        <v>1.0217372862824385</v>
      </c>
      <c r="K173">
        <f>B173*HeatVaporization!$R$4+HeatVaporization!$S$4</f>
        <v>951.78897408365117</v>
      </c>
      <c r="L173">
        <f>(C173+D173)/2*HeatVaporization!$R$4+HeatVaporization!$S$4</f>
        <v>973.45824815342337</v>
      </c>
      <c r="M173">
        <f>B173*HeatVaporization!$R$6+HeatVaporization!$S$6</f>
        <v>2.7177540414980491E-4</v>
      </c>
      <c r="N173">
        <f>B173*HeatVaporization!$R$10+HeatVaporization!$S$10</f>
        <v>0.67701052330621159</v>
      </c>
      <c r="O173">
        <f>(HeatVaporization!$R$5*NumberCrunch!B173+HeatVaporization!$S$5)*NumberCrunch!E173*'Master Plan'!$J$9/(HeatVaporization!$R$7*NumberCrunch!B173+HeatVaporization!$S$7)</f>
        <v>124.31356124118363</v>
      </c>
      <c r="P173" s="3">
        <f>L173*E173/'Master Plan'!$J$11*4/'Master Plan'!$J$7/(HeatVaporization!$R$6*(NumberCrunch!C173+NumberCrunch!D173)/2+HeatVaporization!$S$6)</f>
        <v>53512.296512532237</v>
      </c>
      <c r="Q173">
        <v>2</v>
      </c>
      <c r="R173">
        <f t="shared" si="8"/>
        <v>5279.6603983649557</v>
      </c>
      <c r="T173" s="3">
        <f>(D173-C173)*NumberCrunch!F173*(SLOPE(HeatVaporization!$H$2:$H$31,HeatVaporization!$A$2:$A$31)*(NumberCrunch!C173+NumberCrunch!D173)/2+INTERCEPT(HeatVaporization!$H$2:$H$31,HeatVaporization!$A$2:$A$31))</f>
        <v>146438.95055765554</v>
      </c>
      <c r="U173" s="3">
        <f>T173/G173/'Master Plan'!$J$3</f>
        <v>5662.1744376419956</v>
      </c>
      <c r="V173" s="3">
        <f>'Master Plan'!$J$5/(HeatVaporization!$R$2*(NumberCrunch!C173+NumberCrunch!D173)/2+HeatVaporization!$S$2)</f>
        <v>3.9560670628228115E-5</v>
      </c>
    </row>
    <row r="174" spans="1:22" x14ac:dyDescent="0.25">
      <c r="A174">
        <f>CONVERT(data!E174,"psi","Pa")+data!J174*1000</f>
        <v>224527.57954671339</v>
      </c>
      <c r="B174">
        <f>SLOPE(HeatVaporization!$A$2:$A$31,HeatVaporization!$B$2:$B$31)*NumberCrunch!$A174+INTERCEPT(HeatVaporization!$A$2:$A$31,HeatVaporization!$B$2:$B$31)</f>
        <v>378.82050721400583</v>
      </c>
      <c r="C174">
        <f>CONVERT(data!F174,"C","K")</f>
        <v>333.69924599999996</v>
      </c>
      <c r="D174">
        <f>CONVERT(data!G174,"C","K")</f>
        <v>347.72206399999999</v>
      </c>
      <c r="E174">
        <f>CONVERT(data!C174,"gal","m^3")/60</f>
        <v>2.4430517065384275E-3</v>
      </c>
      <c r="F174">
        <f>(SLOPE(HeatVaporization!$D$2:$D$31,HeatVaporization!$A$2:$A$31)*(NumberCrunch!C174+NumberCrunch!D174)/2+INTERCEPT(HeatVaporization!$D$2:$D$31,HeatVaporization!$A$2:$A$31))*E174</f>
        <v>2.3780110052130166</v>
      </c>
      <c r="G174">
        <f t="shared" si="6"/>
        <v>37.675916944140141</v>
      </c>
      <c r="H174">
        <f>T174/(B174*HeatVaporization!$R$3+HeatVaporization!$S$3)</f>
        <v>62.720539590004492</v>
      </c>
      <c r="I174">
        <f>HeatVaporization!$R$3*NumberCrunch!B174+HeatVaporization!$S$3</f>
        <v>2238.0323118144561</v>
      </c>
      <c r="J174">
        <f>B174*HeatVaporization!$R$5+HeatVaporization!$S$5</f>
        <v>1.0168653518541815</v>
      </c>
      <c r="K174">
        <f>B174*HeatVaporization!$R$4+HeatVaporization!$S$4</f>
        <v>951.98427575757557</v>
      </c>
      <c r="L174">
        <f>(C174+D174)/2*HeatVaporization!$R$4+HeatVaporization!$S$4</f>
        <v>973.37727189672648</v>
      </c>
      <c r="M174">
        <f>B174*HeatVaporization!$R$6+HeatVaporization!$S$6</f>
        <v>2.7478944845068078E-4</v>
      </c>
      <c r="N174">
        <f>B174*HeatVaporization!$R$10+HeatVaporization!$S$10</f>
        <v>0.67683546836559072</v>
      </c>
      <c r="O174">
        <f>(HeatVaporization!$R$5*NumberCrunch!B174+HeatVaporization!$S$5)*NumberCrunch!E174*'Master Plan'!$J$9/(HeatVaporization!$R$7*NumberCrunch!B174+HeatVaporization!$S$7)</f>
        <v>123.97147719771785</v>
      </c>
      <c r="P174" s="3">
        <f>L174*E174/'Master Plan'!$J$11*4/'Master Plan'!$J$7/(HeatVaporization!$R$6*(NumberCrunch!C174+NumberCrunch!D174)/2+HeatVaporization!$S$6)</f>
        <v>53666.591461077121</v>
      </c>
      <c r="Q174">
        <v>2</v>
      </c>
      <c r="R174">
        <f t="shared" si="8"/>
        <v>5281.7562558821173</v>
      </c>
      <c r="T174" s="3">
        <f>(D174-C174)*NumberCrunch!F174*(SLOPE(HeatVaporization!$H$2:$H$31,HeatVaporization!$A$2:$A$31)*(NumberCrunch!C174+NumberCrunch!D174)/2+INTERCEPT(HeatVaporization!$H$2:$H$31,HeatVaporization!$A$2:$A$31))</f>
        <v>140370.59421686787</v>
      </c>
      <c r="U174" s="3">
        <f>T174/G174/'Master Plan'!$J$3</f>
        <v>5493.6314681711574</v>
      </c>
      <c r="V174" s="3">
        <f>'Master Plan'!$J$5/(HeatVaporization!$R$2*(NumberCrunch!C174+NumberCrunch!D174)/2+HeatVaporization!$S$2)</f>
        <v>3.9553402350095758E-5</v>
      </c>
    </row>
    <row r="175" spans="1:22" x14ac:dyDescent="0.25">
      <c r="A175">
        <f>CONVERT(data!E175,"psi","Pa")+data!J175*1000</f>
        <v>225350.96778732876</v>
      </c>
      <c r="B175">
        <f>SLOPE(HeatVaporization!$A$2:$A$31,HeatVaporization!$B$2:$B$31)*NumberCrunch!$A175+INTERCEPT(HeatVaporization!$A$2:$A$31,HeatVaporization!$B$2:$B$31)</f>
        <v>379.04220982796272</v>
      </c>
      <c r="C175">
        <f>CONVERT(data!F175,"C","K")</f>
        <v>332.91240899999997</v>
      </c>
      <c r="D175">
        <f>CONVERT(data!G175,"C","K")</f>
        <v>347.88275799999997</v>
      </c>
      <c r="E175">
        <f>CONVERT(data!C175,"gal","m^3")/60</f>
        <v>2.4620906243766447E-3</v>
      </c>
      <c r="F175">
        <f>(SLOPE(HeatVaporization!$D$2:$D$31,HeatVaporization!$A$2:$A$31)*(NumberCrunch!C175+NumberCrunch!D175)/2+INTERCEPT(HeatVaporization!$D$2:$D$31,HeatVaporization!$A$2:$A$31))*E175</f>
        <v>2.3969757501579343</v>
      </c>
      <c r="G175">
        <f t="shared" si="6"/>
        <v>38.156419966191308</v>
      </c>
      <c r="H175">
        <f>T175/(B175*HeatVaporization!$R$3+HeatVaporization!$S$3)</f>
        <v>67.506377919449776</v>
      </c>
      <c r="I175">
        <f>HeatVaporization!$R$3*NumberCrunch!B175+HeatVaporization!$S$3</f>
        <v>2237.4663997561793</v>
      </c>
      <c r="J175">
        <f>B175*HeatVaporization!$R$5+HeatVaporization!$S$5</f>
        <v>1.0199699159504121</v>
      </c>
      <c r="K175">
        <f>B175*HeatVaporization!$R$4+HeatVaporization!$S$4</f>
        <v>951.8598228172234</v>
      </c>
      <c r="L175">
        <f>(C175+D175)/2*HeatVaporization!$R$4+HeatVaporization!$S$4</f>
        <v>973.55301483461994</v>
      </c>
      <c r="M175">
        <f>B175*HeatVaporization!$R$6+HeatVaporization!$S$6</f>
        <v>2.7286879581080213E-4</v>
      </c>
      <c r="N175">
        <f>B175*HeatVaporization!$R$10+HeatVaporization!$S$10</f>
        <v>0.67694701939147628</v>
      </c>
      <c r="O175">
        <f>(HeatVaporization!$R$5*NumberCrunch!B175+HeatVaporization!$S$5)*NumberCrunch!E175*'Master Plan'!$J$9/(HeatVaporization!$R$7*NumberCrunch!B175+HeatVaporization!$S$7)</f>
        <v>125.22918495313188</v>
      </c>
      <c r="P175" s="3">
        <f>L175*E175/'Master Plan'!$J$11*4/'Master Plan'!$J$7/(HeatVaporization!$R$6*(NumberCrunch!C175+NumberCrunch!D175)/2+HeatVaporization!$S$6)</f>
        <v>53853.139788722809</v>
      </c>
      <c r="Q175">
        <v>2</v>
      </c>
      <c r="R175">
        <f t="shared" si="8"/>
        <v>5280.4207034245837</v>
      </c>
      <c r="T175" s="3">
        <f>(D175-C175)*NumberCrunch!F175*(SLOPE(HeatVaporization!$H$2:$H$31,HeatVaporization!$A$2:$A$31)*(NumberCrunch!C175+NumberCrunch!D175)/2+INTERCEPT(HeatVaporization!$H$2:$H$31,HeatVaporization!$A$2:$A$31))</f>
        <v>151043.25236401134</v>
      </c>
      <c r="U175" s="3">
        <f>T175/G175/'Master Plan'!$J$3</f>
        <v>5836.8821257744412</v>
      </c>
      <c r="V175" s="3">
        <f>'Master Plan'!$J$5/(HeatVaporization!$R$2*(NumberCrunch!C175+NumberCrunch!D175)/2+HeatVaporization!$S$2)</f>
        <v>3.9569180102258553E-5</v>
      </c>
    </row>
    <row r="176" spans="1:22" x14ac:dyDescent="0.25">
      <c r="A176">
        <f>CONVERT(data!E176,"psi","Pa")+data!J176*1000</f>
        <v>226135.70084962039</v>
      </c>
      <c r="B176">
        <f>SLOPE(HeatVaporization!$A$2:$A$31,HeatVaporization!$B$2:$B$31)*NumberCrunch!$A176+INTERCEPT(HeatVaporization!$A$2:$A$31,HeatVaporization!$B$2:$B$31)</f>
        <v>379.25350428492317</v>
      </c>
      <c r="C176">
        <f>CONVERT(data!F176,"C","K")</f>
        <v>333.47031199999998</v>
      </c>
      <c r="D176">
        <f>CONVERT(data!G176,"C","K")</f>
        <v>347.80686199999997</v>
      </c>
      <c r="E176">
        <f>CONVERT(data!C176,"gal","m^3")/60</f>
        <v>2.4629075793298283E-3</v>
      </c>
      <c r="F176">
        <f>(SLOPE(HeatVaporization!$D$2:$D$31,HeatVaporization!$A$2:$A$31)*(NumberCrunch!C176+NumberCrunch!D176)/2+INTERCEPT(HeatVaporization!$D$2:$D$31,HeatVaporization!$A$2:$A$31))*E176</f>
        <v>2.3974378984861837</v>
      </c>
      <c r="G176">
        <f t="shared" si="6"/>
        <v>38.167205371237657</v>
      </c>
      <c r="H176">
        <f>T176/(B176*HeatVaporization!$R$3+HeatVaporization!$S$3)</f>
        <v>64.67885073237791</v>
      </c>
      <c r="I176">
        <f>HeatVaporization!$R$3*NumberCrunch!B176+HeatVaporization!$S$3</f>
        <v>2236.9270552761718</v>
      </c>
      <c r="J176">
        <f>B176*HeatVaporization!$R$5+HeatVaporization!$S$5</f>
        <v>1.0229287316950906</v>
      </c>
      <c r="K176">
        <f>B176*HeatVaporization!$R$4+HeatVaporization!$S$4</f>
        <v>951.74121250415806</v>
      </c>
      <c r="L176">
        <f>(C176+D176)/2*HeatVaporization!$R$4+HeatVaporization!$S$4</f>
        <v>973.4177273263906</v>
      </c>
      <c r="M176">
        <f>B176*HeatVaporization!$R$6+HeatVaporization!$S$6</f>
        <v>2.7103831104876045E-4</v>
      </c>
      <c r="N176">
        <f>B176*HeatVaporization!$R$10+HeatVaporization!$S$10</f>
        <v>0.67705333348952501</v>
      </c>
      <c r="O176">
        <f>(HeatVaporization!$R$5*NumberCrunch!B176+HeatVaporization!$S$5)*NumberCrunch!E176*'Master Plan'!$J$9/(HeatVaporization!$R$7*NumberCrunch!B176+HeatVaporization!$S$7)</f>
        <v>125.54833896496667</v>
      </c>
      <c r="P176" s="3">
        <f>L176*E176/'Master Plan'!$J$11*4/'Master Plan'!$J$7/(HeatVaporization!$R$6*(NumberCrunch!C176+NumberCrunch!D176)/2+HeatVaporization!$S$6)</f>
        <v>54049.232401639827</v>
      </c>
      <c r="Q176">
        <v>2</v>
      </c>
      <c r="R176">
        <f t="shared" si="8"/>
        <v>5279.1478504517663</v>
      </c>
      <c r="T176" s="3">
        <f>(D176-C176)*NumberCrunch!F176*(SLOPE(HeatVaporization!$H$2:$H$31,HeatVaporization!$A$2:$A$31)*(NumberCrunch!C176+NumberCrunch!D176)/2+INTERCEPT(HeatVaporization!$H$2:$H$31,HeatVaporization!$A$2:$A$31))</f>
        <v>144681.87110742519</v>
      </c>
      <c r="U176" s="3">
        <f>T176/G176/'Master Plan'!$J$3</f>
        <v>5589.4743746074664</v>
      </c>
      <c r="V176" s="3">
        <f>'Master Plan'!$J$5/(HeatVaporization!$R$2*(NumberCrunch!C176+NumberCrunch!D176)/2+HeatVaporization!$S$2)</f>
        <v>3.9557033220317631E-5</v>
      </c>
    </row>
    <row r="177" spans="1:22" x14ac:dyDescent="0.25">
      <c r="A177">
        <f>CONVERT(data!E177,"psi","Pa")+data!J177*1000</f>
        <v>211820.89674164279</v>
      </c>
      <c r="B177">
        <f>SLOPE(HeatVaporization!$A$2:$A$31,HeatVaporization!$B$2:$B$31)*NumberCrunch!$A177+INTERCEPT(HeatVaporization!$A$2:$A$31,HeatVaporization!$B$2:$B$31)</f>
        <v>375.3991506125322</v>
      </c>
      <c r="C177">
        <f>CONVERT(data!F177,"C","K")</f>
        <v>333.27927499999998</v>
      </c>
      <c r="D177">
        <f>CONVERT(data!G177,"C","K")</f>
        <v>347.56675099999995</v>
      </c>
      <c r="E177">
        <f>CONVERT(data!C177,"gal","m^3")/60</f>
        <v>2.4413230982472641E-3</v>
      </c>
      <c r="F177">
        <f>(SLOPE(HeatVaporization!$D$2:$D$31,HeatVaporization!$A$2:$A$31)*(NumberCrunch!C177+NumberCrunch!D177)/2+INTERCEPT(HeatVaporization!$D$2:$D$31,HeatVaporization!$A$2:$A$31))*E177</f>
        <v>2.376722612913571</v>
      </c>
      <c r="G177">
        <f t="shared" si="6"/>
        <v>34.484245537680252</v>
      </c>
      <c r="H177">
        <f>T177/(B177*HeatVaporization!$R$3+HeatVaporization!$S$3)</f>
        <v>63.618545838936399</v>
      </c>
      <c r="I177">
        <f>HeatVaporization!$R$3*NumberCrunch!B177+HeatVaporization!$S$3</f>
        <v>2246.7655735558533</v>
      </c>
      <c r="J177">
        <f>B177*HeatVaporization!$R$5+HeatVaporization!$S$5</f>
        <v>0.96895513250330634</v>
      </c>
      <c r="K177">
        <f>B177*HeatVaporization!$R$4+HeatVaporization!$S$4</f>
        <v>953.90485703285754</v>
      </c>
      <c r="L177">
        <f>(C177+D177)/2*HeatVaporization!$R$4+HeatVaporization!$S$4</f>
        <v>973.53873996437733</v>
      </c>
      <c r="M177">
        <f>B177*HeatVaporization!$R$6+HeatVaporization!$S$6</f>
        <v>3.0442932265561592E-4</v>
      </c>
      <c r="N177">
        <f>B177*HeatVaporization!$R$10+HeatVaporization!$S$10</f>
        <v>0.67511399187055521</v>
      </c>
      <c r="O177">
        <f>(HeatVaporization!$R$5*NumberCrunch!B177+HeatVaporization!$S$5)*NumberCrunch!E177*'Master Plan'!$J$9/(HeatVaporization!$R$7*NumberCrunch!B177+HeatVaporization!$S$7)</f>
        <v>119.36869097624479</v>
      </c>
      <c r="P177" s="3">
        <f>L177*E177/'Master Plan'!$J$11*4/'Master Plan'!$J$7/(HeatVaporization!$R$6*(NumberCrunch!C177+NumberCrunch!D177)/2+HeatVaporization!$S$6)</f>
        <v>53417.476249480758</v>
      </c>
      <c r="Q177">
        <v>2</v>
      </c>
      <c r="R177">
        <f t="shared" si="8"/>
        <v>5302.3667535918148</v>
      </c>
      <c r="T177" s="3">
        <f>(D177-C177)*NumberCrunch!F177*(SLOPE(HeatVaporization!$H$2:$H$31,HeatVaporization!$A$2:$A$31)*(NumberCrunch!C177+NumberCrunch!D177)/2+INTERCEPT(HeatVaporization!$H$2:$H$31,HeatVaporization!$A$2:$A$31))</f>
        <v>142935.95863060729</v>
      </c>
      <c r="U177" s="3">
        <f>T177/G177/'Master Plan'!$J$3</f>
        <v>6111.7838215692846</v>
      </c>
      <c r="V177" s="3">
        <f>'Master Plan'!$J$5/(HeatVaporization!$R$2*(NumberCrunch!C177+NumberCrunch!D177)/2+HeatVaporization!$S$2)</f>
        <v>3.9567898071189649E-5</v>
      </c>
    </row>
    <row r="178" spans="1:22" x14ac:dyDescent="0.25">
      <c r="A178">
        <f>CONVERT(data!E178,"psi","Pa")+data!J178*1000</f>
        <v>215499.23219364323</v>
      </c>
      <c r="B178">
        <f>SLOPE(HeatVaporization!$A$2:$A$31,HeatVaporization!$B$2:$B$31)*NumberCrunch!$A178+INTERCEPT(HeatVaporization!$A$2:$A$31,HeatVaporization!$B$2:$B$31)</f>
        <v>376.38956624454232</v>
      </c>
      <c r="C178">
        <f>CONVERT(data!F178,"C","K")</f>
        <v>332.14187799999996</v>
      </c>
      <c r="D178">
        <f>CONVERT(data!G178,"C","K")</f>
        <v>348.54321699999997</v>
      </c>
      <c r="E178">
        <f>CONVERT(data!C178,"gal","m^3")/60</f>
        <v>2.4463195263511616E-3</v>
      </c>
      <c r="F178">
        <f>(SLOPE(HeatVaporization!$D$2:$D$31,HeatVaporization!$A$2:$A$31)*(NumberCrunch!C178+NumberCrunch!D178)/2+INTERCEPT(HeatVaporization!$D$2:$D$31,HeatVaporization!$A$2:$A$31))*E178</f>
        <v>2.3816973279534031</v>
      </c>
      <c r="G178">
        <f t="shared" si="6"/>
        <v>35.41631295745379</v>
      </c>
      <c r="H178">
        <f>T178/(B178*HeatVaporization!$R$3+HeatVaporization!$S$3)</f>
        <v>73.26542942352215</v>
      </c>
      <c r="I178">
        <f>HeatVaporization!$R$3*NumberCrunch!B178+HeatVaporization!$S$3</f>
        <v>2244.2374655698604</v>
      </c>
      <c r="J178">
        <f>B178*HeatVaporization!$R$5+HeatVaporization!$S$5</f>
        <v>0.98282420132755721</v>
      </c>
      <c r="K178">
        <f>B178*HeatVaporization!$R$4+HeatVaporization!$S$4</f>
        <v>953.34888642261308</v>
      </c>
      <c r="L178">
        <f>(C178+D178)/2*HeatVaporization!$R$4+HeatVaporization!$S$4</f>
        <v>973.58390933740907</v>
      </c>
      <c r="M178">
        <f>B178*HeatVaporization!$R$6+HeatVaporization!$S$6</f>
        <v>2.9584916040923141E-4</v>
      </c>
      <c r="N178">
        <f>B178*HeatVaporization!$R$10+HeatVaporization!$S$10</f>
        <v>0.67561232555202144</v>
      </c>
      <c r="O178">
        <f>(HeatVaporization!$R$5*NumberCrunch!B178+HeatVaporization!$S$5)*NumberCrunch!E178*'Master Plan'!$J$9/(HeatVaporization!$R$7*NumberCrunch!B178+HeatVaporization!$S$7)</f>
        <v>120.93307659660381</v>
      </c>
      <c r="P178" s="3">
        <f>L178*E178/'Master Plan'!$J$11*4/'Master Plan'!$J$7/(HeatVaporization!$R$6*(NumberCrunch!C178+NumberCrunch!D178)/2+HeatVaporization!$S$6)</f>
        <v>53467.924816718332</v>
      </c>
      <c r="Q178">
        <v>2</v>
      </c>
      <c r="R178">
        <f t="shared" si="8"/>
        <v>5296.4004187448718</v>
      </c>
      <c r="T178" s="3">
        <f>(D178-C178)*NumberCrunch!F178*(SLOPE(HeatVaporization!$H$2:$H$31,HeatVaporization!$A$2:$A$31)*(NumberCrunch!C178+NumberCrunch!D178)/2+INTERCEPT(HeatVaporization!$H$2:$H$31,HeatVaporization!$A$2:$A$31))</f>
        <v>164425.02164333285</v>
      </c>
      <c r="U178" s="3">
        <f>T178/G178/'Master Plan'!$J$3</f>
        <v>6845.604044916884</v>
      </c>
      <c r="V178" s="3">
        <f>'Master Plan'!$J$5/(HeatVaporization!$R$2*(NumberCrunch!C178+NumberCrunch!D178)/2+HeatVaporization!$S$2)</f>
        <v>3.9571955032804621E-5</v>
      </c>
    </row>
    <row r="179" spans="1:22" x14ac:dyDescent="0.25">
      <c r="A179">
        <f>CONVERT(data!E179,"psi","Pa")+data!J179*1000</f>
        <v>222802.41250848229</v>
      </c>
      <c r="B179">
        <f>SLOPE(HeatVaporization!$A$2:$A$31,HeatVaporization!$B$2:$B$31)*NumberCrunch!$A179+INTERCEPT(HeatVaporization!$A$2:$A$31,HeatVaporization!$B$2:$B$31)</f>
        <v>378.35599482116152</v>
      </c>
      <c r="C179">
        <f>CONVERT(data!F179,"C","K")</f>
        <v>333.27192399999996</v>
      </c>
      <c r="D179">
        <f>CONVERT(data!G179,"C","K")</f>
        <v>348.30064999999996</v>
      </c>
      <c r="E179">
        <f>CONVERT(data!C179,"gal","m^3")/60</f>
        <v>2.4194340807866771E-3</v>
      </c>
      <c r="F179">
        <f>(SLOPE(HeatVaporization!$D$2:$D$31,HeatVaporization!$A$2:$A$31)*(NumberCrunch!C179+NumberCrunch!D179)/2+INTERCEPT(HeatVaporization!$D$2:$D$31,HeatVaporization!$A$2:$A$31))*E179</f>
        <v>2.3549194253937129</v>
      </c>
      <c r="G179">
        <f t="shared" si="6"/>
        <v>37.063262761025243</v>
      </c>
      <c r="H179">
        <f>T179/(B179*HeatVaporization!$R$3+HeatVaporization!$S$3)</f>
        <v>66.532515824158679</v>
      </c>
      <c r="I179">
        <f>HeatVaporization!$R$3*NumberCrunch!B179+HeatVaporization!$S$3</f>
        <v>2239.2180135057338</v>
      </c>
      <c r="J179">
        <f>B179*HeatVaporization!$R$5+HeatVaporization!$S$5</f>
        <v>1.0103606540910821</v>
      </c>
      <c r="K179">
        <f>B179*HeatVaporization!$R$4+HeatVaporization!$S$4</f>
        <v>952.24503016226083</v>
      </c>
      <c r="L179">
        <f>(C179+D179)/2*HeatVaporization!$R$4+HeatVaporization!$S$4</f>
        <v>973.33481581280068</v>
      </c>
      <c r="M179">
        <f>B179*HeatVaporization!$R$6+HeatVaporization!$S$6</f>
        <v>2.7881360918406055E-4</v>
      </c>
      <c r="N179">
        <f>B179*HeatVaporization!$R$10+HeatVaporization!$S$10</f>
        <v>0.67660174611471813</v>
      </c>
      <c r="O179">
        <f>(HeatVaporization!$R$5*NumberCrunch!B179+HeatVaporization!$S$5)*NumberCrunch!E179*'Master Plan'!$J$9/(HeatVaporization!$R$7*NumberCrunch!B179+HeatVaporization!$S$7)</f>
        <v>122.17132684913254</v>
      </c>
      <c r="P179" s="3">
        <f>L179*E179/'Master Plan'!$J$11*4/'Master Plan'!$J$7/(HeatVaporization!$R$6*(NumberCrunch!C179+NumberCrunch!D179)/2+HeatVaporization!$S$6)</f>
        <v>53203.088585759157</v>
      </c>
      <c r="Q179">
        <v>2</v>
      </c>
      <c r="R179">
        <f t="shared" si="8"/>
        <v>5284.5545118735326</v>
      </c>
      <c r="T179" s="3">
        <f>(D179-C179)*NumberCrunch!F179*(SLOPE(HeatVaporization!$H$2:$H$31,HeatVaporization!$A$2:$A$31)*(NumberCrunch!C179+NumberCrunch!D179)/2+INTERCEPT(HeatVaporization!$H$2:$H$31,HeatVaporization!$A$2:$A$31))</f>
        <v>148980.80791731141</v>
      </c>
      <c r="U179" s="3">
        <f>T179/G179/'Master Plan'!$J$3</f>
        <v>5926.9858591407947</v>
      </c>
      <c r="V179" s="3">
        <f>'Master Plan'!$J$5/(HeatVaporization!$R$2*(NumberCrunch!C179+NumberCrunch!D179)/2+HeatVaporization!$S$2)</f>
        <v>3.9549592638113351E-5</v>
      </c>
    </row>
    <row r="180" spans="1:22" x14ac:dyDescent="0.25">
      <c r="A180">
        <f>CONVERT(data!E180,"psi","Pa")+data!J180*1000</f>
        <v>226043.75559821544</v>
      </c>
      <c r="B180">
        <f>SLOPE(HeatVaporization!$A$2:$A$31,HeatVaporization!$B$2:$B$31)*NumberCrunch!$A180+INTERCEPT(HeatVaporization!$A$2:$A$31,HeatVaporization!$B$2:$B$31)</f>
        <v>379.22874743077841</v>
      </c>
      <c r="C180">
        <f>CONVERT(data!F180,"C","K")</f>
        <v>333.30652599999996</v>
      </c>
      <c r="D180">
        <f>CONVERT(data!G180,"C","K")</f>
        <v>347.78134799999998</v>
      </c>
      <c r="E180">
        <f>CONVERT(data!C180,"gal","m^3")/60</f>
        <v>2.3284384596169929E-3</v>
      </c>
      <c r="F180">
        <f>(SLOPE(HeatVaporization!$D$2:$D$31,HeatVaporization!$A$2:$A$31)*(NumberCrunch!C180+NumberCrunch!D180)/2+INTERCEPT(HeatVaporization!$D$2:$D$31,HeatVaporization!$A$2:$A$31))*E180</f>
        <v>2.2666669878308445</v>
      </c>
      <c r="G180">
        <f t="shared" si="6"/>
        <v>38.229177755201562</v>
      </c>
      <c r="H180">
        <f>T180/(B180*HeatVaporization!$R$3+HeatVaporization!$S$3)</f>
        <v>61.737997999524246</v>
      </c>
      <c r="I180">
        <f>HeatVaporization!$R$3*NumberCrunch!B180+HeatVaporization!$S$3</f>
        <v>2236.9902489482511</v>
      </c>
      <c r="J180">
        <f>B180*HeatVaporization!$R$5+HeatVaporization!$S$5</f>
        <v>1.0225820544992663</v>
      </c>
      <c r="K180">
        <f>B180*HeatVaporization!$R$4+HeatVaporization!$S$4</f>
        <v>951.75510978410966</v>
      </c>
      <c r="L180">
        <f>(C180+D180)/2*HeatVaporization!$R$4+HeatVaporization!$S$4</f>
        <v>973.47085917988613</v>
      </c>
      <c r="M180">
        <f>B180*HeatVaporization!$R$6+HeatVaporization!$S$6</f>
        <v>2.7125278446618909E-4</v>
      </c>
      <c r="N180">
        <f>B180*HeatVaporization!$R$10+HeatVaporization!$S$10</f>
        <v>0.67704087692697823</v>
      </c>
      <c r="O180">
        <f>(HeatVaporization!$R$5*NumberCrunch!B180+HeatVaporization!$S$5)*NumberCrunch!E180*'Master Plan'!$J$9/(HeatVaporization!$R$7*NumberCrunch!B180+HeatVaporization!$S$7)</f>
        <v>118.66295537642064</v>
      </c>
      <c r="P180" s="3">
        <f>L180*E180/'Master Plan'!$J$11*4/'Master Plan'!$J$7/(HeatVaporization!$R$6*(NumberCrunch!C180+NumberCrunch!D180)/2+HeatVaporization!$S$6)</f>
        <v>51031.95692268265</v>
      </c>
      <c r="Q180">
        <v>2</v>
      </c>
      <c r="R180">
        <f t="shared" si="8"/>
        <v>5279.2969875178733</v>
      </c>
      <c r="T180" s="3">
        <f>(D180-C180)*NumberCrunch!F180*(SLOPE(HeatVaporization!$H$2:$H$31,HeatVaporization!$A$2:$A$31)*(NumberCrunch!C180+NumberCrunch!D180)/2+INTERCEPT(HeatVaporization!$H$2:$H$31,HeatVaporization!$A$2:$A$31))</f>
        <v>138107.29951452237</v>
      </c>
      <c r="U180" s="3">
        <f>T180/G180/'Master Plan'!$J$3</f>
        <v>5326.8306593017378</v>
      </c>
      <c r="V180" s="3">
        <f>'Master Plan'!$J$5/(HeatVaporization!$R$2*(NumberCrunch!C180+NumberCrunch!D180)/2+HeatVaporization!$S$2)</f>
        <v>3.9561802810903689E-5</v>
      </c>
    </row>
    <row r="181" spans="1:22" x14ac:dyDescent="0.25">
      <c r="A181">
        <f>CONVERT(data!E181,"psi","Pa")+data!J181*1000</f>
        <v>228312.98142844258</v>
      </c>
      <c r="B181">
        <f>SLOPE(HeatVaporization!$A$2:$A$31,HeatVaporization!$B$2:$B$31)*NumberCrunch!$A181+INTERCEPT(HeatVaporization!$A$2:$A$31,HeatVaporization!$B$2:$B$31)</f>
        <v>379.83975117531071</v>
      </c>
      <c r="C181">
        <f>CONVERT(data!F181,"C","K")</f>
        <v>332.67695599999996</v>
      </c>
      <c r="D181">
        <f>CONVERT(data!G181,"C","K")</f>
        <v>347.72427099999999</v>
      </c>
      <c r="E181">
        <f>CONVERT(data!C181,"gal","m^3")/60</f>
        <v>2.360544114212007E-3</v>
      </c>
      <c r="F181">
        <f>(SLOPE(HeatVaporization!$D$2:$D$31,HeatVaporization!$A$2:$A$31)*(NumberCrunch!C181+NumberCrunch!D181)/2+INTERCEPT(HeatVaporization!$D$2:$D$31,HeatVaporization!$A$2:$A$31))*E181</f>
        <v>2.2983758426751795</v>
      </c>
      <c r="G181">
        <f t="shared" si="6"/>
        <v>39.158470251873283</v>
      </c>
      <c r="H181">
        <f>T181/(B181*HeatVaporization!$R$3+HeatVaporization!$S$3)</f>
        <v>65.119533308206627</v>
      </c>
      <c r="I181">
        <f>HeatVaporization!$R$3*NumberCrunch!B181+HeatVaporization!$S$3</f>
        <v>2235.4306174197295</v>
      </c>
      <c r="J181">
        <f>B181*HeatVaporization!$R$5+HeatVaporization!$S$5</f>
        <v>1.0311381118866025</v>
      </c>
      <c r="K181">
        <f>B181*HeatVaporization!$R$4+HeatVaporization!$S$4</f>
        <v>951.41212234153488</v>
      </c>
      <c r="L181">
        <f>(C181+D181)/2*HeatVaporization!$R$4+HeatVaporization!$S$4</f>
        <v>973.6635841022694</v>
      </c>
      <c r="M181">
        <f>B181*HeatVaporization!$R$6+HeatVaporization!$S$6</f>
        <v>2.6595954080989173E-4</v>
      </c>
      <c r="N181">
        <f>B181*HeatVaporization!$R$10+HeatVaporization!$S$10</f>
        <v>0.67734830719722183</v>
      </c>
      <c r="O181">
        <f>(HeatVaporization!$R$5*NumberCrunch!B181+HeatVaporization!$S$5)*NumberCrunch!E181*'Master Plan'!$J$9/(HeatVaporization!$R$7*NumberCrunch!B181+HeatVaporization!$S$7)</f>
        <v>121.06660115111042</v>
      </c>
      <c r="P181" s="3">
        <f>L181*E181/'Master Plan'!$J$11*4/'Master Plan'!$J$7/(HeatVaporization!$R$6*(NumberCrunch!C181+NumberCrunch!D181)/2+HeatVaporization!$S$6)</f>
        <v>51493.282738461407</v>
      </c>
      <c r="Q181">
        <v>2</v>
      </c>
      <c r="R181">
        <f t="shared" si="8"/>
        <v>5275.6162571105624</v>
      </c>
      <c r="T181" s="3">
        <f>(D181-C181)*NumberCrunch!F181*(SLOPE(HeatVaporization!$H$2:$H$31,HeatVaporization!$A$2:$A$31)*(NumberCrunch!C181+NumberCrunch!D181)/2+INTERCEPT(HeatVaporization!$H$2:$H$31,HeatVaporization!$A$2:$A$31))</f>
        <v>145570.19854924898</v>
      </c>
      <c r="U181" s="3">
        <f>T181/G181/'Master Plan'!$J$3</f>
        <v>5481.4312499259222</v>
      </c>
      <c r="V181" s="3">
        <f>'Master Plan'!$J$5/(HeatVaporization!$R$2*(NumberCrunch!C181+NumberCrunch!D181)/2+HeatVaporization!$S$2)</f>
        <v>3.9579113181331469E-5</v>
      </c>
    </row>
    <row r="182" spans="1:22" x14ac:dyDescent="0.25">
      <c r="A182">
        <f>CONVERT(data!E182,"psi","Pa")+data!J182*1000</f>
        <v>220880.45468387479</v>
      </c>
      <c r="B182">
        <f>SLOPE(HeatVaporization!$A$2:$A$31,HeatVaporization!$B$2:$B$31)*NumberCrunch!$A182+INTERCEPT(HeatVaporization!$A$2:$A$31,HeatVaporization!$B$2:$B$31)</f>
        <v>377.83849523516807</v>
      </c>
      <c r="C182">
        <f>CONVERT(data!F182,"C","K")</f>
        <v>332.95584599999995</v>
      </c>
      <c r="D182">
        <f>CONVERT(data!G182,"C","K")</f>
        <v>347.62991399999999</v>
      </c>
      <c r="E182">
        <f>CONVERT(data!C182,"gal","m^3")/60</f>
        <v>2.3600845652214288E-3</v>
      </c>
      <c r="F182">
        <f>(SLOPE(HeatVaporization!$D$2:$D$31,HeatVaporization!$A$2:$A$31)*(NumberCrunch!C182+NumberCrunch!D182)/2+INTERCEPT(HeatVaporization!$D$2:$D$31,HeatVaporization!$A$2:$A$31))*E182</f>
        <v>2.2978061586356802</v>
      </c>
      <c r="G182">
        <f t="shared" si="6"/>
        <v>37.062722590406878</v>
      </c>
      <c r="H182">
        <f>T182/(B182*HeatVaporization!$R$3+HeatVaporization!$S$3)</f>
        <v>63.344670504913118</v>
      </c>
      <c r="I182">
        <f>HeatVaporization!$R$3*NumberCrunch!B182+HeatVaporization!$S$3</f>
        <v>2240.5389688640848</v>
      </c>
      <c r="J182">
        <f>B182*HeatVaporization!$R$5+HeatVaporization!$S$5</f>
        <v>1.0031139617503149</v>
      </c>
      <c r="K182">
        <f>B182*HeatVaporization!$R$4+HeatVaporization!$S$4</f>
        <v>952.53552897036434</v>
      </c>
      <c r="L182">
        <f>(C182+D182)/2*HeatVaporization!$R$4+HeatVaporization!$S$4</f>
        <v>973.61179022841259</v>
      </c>
      <c r="M182">
        <f>B182*HeatVaporization!$R$6+HeatVaporization!$S$6</f>
        <v>2.8329680822368822E-4</v>
      </c>
      <c r="N182">
        <f>B182*HeatVaporization!$R$10+HeatVaporization!$S$10</f>
        <v>0.67634136303360504</v>
      </c>
      <c r="O182">
        <f>(HeatVaporization!$R$5*NumberCrunch!B182+HeatVaporization!$S$5)*NumberCrunch!E182*'Master Plan'!$J$9/(HeatVaporization!$R$7*NumberCrunch!B182+HeatVaporization!$S$7)</f>
        <v>118.518462333738</v>
      </c>
      <c r="P182" s="3">
        <f>L182*E182/'Master Plan'!$J$11*4/'Master Plan'!$J$7/(HeatVaporization!$R$6*(NumberCrunch!C182+NumberCrunch!D182)/2+HeatVaporization!$S$6)</f>
        <v>51548.137111818083</v>
      </c>
      <c r="Q182">
        <v>2</v>
      </c>
      <c r="R182">
        <f t="shared" si="8"/>
        <v>5287.6719665192413</v>
      </c>
      <c r="T182" s="3">
        <f>(D182-C182)*NumberCrunch!F182*(SLOPE(HeatVaporization!$H$2:$H$31,HeatVaporization!$A$2:$A$31)*(NumberCrunch!C182+NumberCrunch!D182)/2+INTERCEPT(HeatVaporization!$H$2:$H$31,HeatVaporization!$A$2:$A$31))</f>
        <v>141926.20273611325</v>
      </c>
      <c r="U182" s="3">
        <f>T182/G182/'Master Plan'!$J$3</f>
        <v>5646.4108928400274</v>
      </c>
      <c r="V182" s="3">
        <f>'Master Plan'!$J$5/(HeatVaporization!$R$2*(NumberCrunch!C182+NumberCrunch!D182)/2+HeatVaporization!$S$2)</f>
        <v>3.9574459616205166E-5</v>
      </c>
    </row>
    <row r="183" spans="1:22" x14ac:dyDescent="0.25">
      <c r="A183">
        <f>CONVERT(data!E183,"psi","Pa")+data!J183*1000</f>
        <v>213504.16370679275</v>
      </c>
      <c r="B183">
        <f>SLOPE(HeatVaporization!$A$2:$A$31,HeatVaporization!$B$2:$B$31)*NumberCrunch!$A183+INTERCEPT(HeatVaporization!$A$2:$A$31,HeatVaporization!$B$2:$B$31)</f>
        <v>375.85238113946093</v>
      </c>
      <c r="C183">
        <f>CONVERT(data!F183,"C","K")</f>
        <v>333.32414199999999</v>
      </c>
      <c r="D183">
        <f>CONVERT(data!G183,"C","K")</f>
        <v>347.33977699999997</v>
      </c>
      <c r="E183">
        <f>CONVERT(data!C183,"gal","m^3")/60</f>
        <v>2.3906927740048891E-3</v>
      </c>
      <c r="F183">
        <f>(SLOPE(HeatVaporization!$D$2:$D$31,HeatVaporization!$A$2:$A$31)*(NumberCrunch!C183+NumberCrunch!D183)/2+INTERCEPT(HeatVaporization!$D$2:$D$31,HeatVaporization!$A$2:$A$31))*E183</f>
        <v>2.3275542262196338</v>
      </c>
      <c r="G183">
        <f t="shared" si="6"/>
        <v>35.054681083837465</v>
      </c>
      <c r="H183">
        <f>T183/(B183*HeatVaporization!$R$3+HeatVaporization!$S$3)</f>
        <v>61.147657715999479</v>
      </c>
      <c r="I183">
        <f>HeatVaporization!$R$3*NumberCrunch!B183+HeatVaporization!$S$3</f>
        <v>2245.6086696484517</v>
      </c>
      <c r="J183">
        <f>B183*HeatVaporization!$R$5+HeatVaporization!$S$5</f>
        <v>0.97530184712297441</v>
      </c>
      <c r="K183">
        <f>B183*HeatVaporization!$R$4+HeatVaporization!$S$4</f>
        <v>953.65043571266233</v>
      </c>
      <c r="L183">
        <f>(C183+D183)/2*HeatVaporization!$R$4+HeatVaporization!$S$4</f>
        <v>973.58985291971021</v>
      </c>
      <c r="M183">
        <f>B183*HeatVaporization!$R$6+HeatVaporization!$S$6</f>
        <v>3.0050289890948614E-4</v>
      </c>
      <c r="N183">
        <f>B183*HeatVaporization!$R$10+HeatVaporization!$S$10</f>
        <v>0.67534203758160571</v>
      </c>
      <c r="O183">
        <f>(HeatVaporization!$R$5*NumberCrunch!B183+HeatVaporization!$S$5)*NumberCrunch!E183*'Master Plan'!$J$9/(HeatVaporization!$R$7*NumberCrunch!B183+HeatVaporization!$S$7)</f>
        <v>117.48450967565911</v>
      </c>
      <c r="P183" s="3">
        <f>L183*E183/'Master Plan'!$J$11*4/'Master Plan'!$J$7/(HeatVaporization!$R$6*(NumberCrunch!C183+NumberCrunch!D183)/2+HeatVaporization!$S$6)</f>
        <v>52244.558842966311</v>
      </c>
      <c r="Q183">
        <v>2</v>
      </c>
      <c r="R183">
        <f t="shared" si="8"/>
        <v>5299.6364603703469</v>
      </c>
      <c r="T183" s="3">
        <f>(D183-C183)*NumberCrunch!F183*(SLOPE(HeatVaporization!$H$2:$H$31,HeatVaporization!$A$2:$A$31)*(NumberCrunch!C183+NumberCrunch!D183)/2+INTERCEPT(HeatVaporization!$H$2:$H$31,HeatVaporization!$A$2:$A$31))</f>
        <v>137313.71029574447</v>
      </c>
      <c r="U183" s="3">
        <f>T183/G183/'Master Plan'!$J$3</f>
        <v>5775.8392321707897</v>
      </c>
      <c r="V183" s="3">
        <f>'Master Plan'!$J$5/(HeatVaporization!$R$2*(NumberCrunch!C183+NumberCrunch!D183)/2+HeatVaporization!$S$2)</f>
        <v>3.9572488927373549E-5</v>
      </c>
    </row>
    <row r="184" spans="1:22" x14ac:dyDescent="0.25">
      <c r="A184">
        <f>CONVERT(data!E184,"psi","Pa")+data!J184*1000</f>
        <v>227021.50675247877</v>
      </c>
      <c r="B184">
        <f>SLOPE(HeatVaporization!$A$2:$A$31,HeatVaporization!$B$2:$B$31)*NumberCrunch!$A184+INTERCEPT(HeatVaporization!$A$2:$A$31,HeatVaporization!$B$2:$B$31)</f>
        <v>379.49201325849725</v>
      </c>
      <c r="C184">
        <f>CONVERT(data!F184,"C","K")</f>
        <v>332.77875599999999</v>
      </c>
      <c r="D184">
        <f>CONVERT(data!G184,"C","K")</f>
        <v>347.85565699999995</v>
      </c>
      <c r="E184">
        <f>CONVERT(data!C184,"gal","m^3")/60</f>
        <v>2.4591486023381199E-3</v>
      </c>
      <c r="F184">
        <f>(SLOPE(HeatVaporization!$D$2:$D$31,HeatVaporization!$A$2:$A$31)*(NumberCrunch!C184+NumberCrunch!D184)/2+INTERCEPT(HeatVaporization!$D$2:$D$31,HeatVaporization!$A$2:$A$31))*E184</f>
        <v>2.3942224917637915</v>
      </c>
      <c r="G184">
        <f t="shared" si="6"/>
        <v>38.686392993012866</v>
      </c>
      <c r="H184">
        <f>T184/(B184*HeatVaporization!$R$3+HeatVaporization!$S$3)</f>
        <v>67.942777729565535</v>
      </c>
      <c r="I184">
        <f>HeatVaporization!$R$3*NumberCrunch!B184+HeatVaporization!$S$3</f>
        <v>2236.3182437617579</v>
      </c>
      <c r="J184">
        <f>B184*HeatVaporization!$R$5+HeatVaporization!$S$5</f>
        <v>1.0262686399747958</v>
      </c>
      <c r="K184">
        <f>B184*HeatVaporization!$R$4+HeatVaporization!$S$4</f>
        <v>951.60732530034068</v>
      </c>
      <c r="L184">
        <f>(C184+D184)/2*HeatVaporization!$R$4+HeatVaporization!$S$4</f>
        <v>973.59813452810556</v>
      </c>
      <c r="M184">
        <f>B184*HeatVaporization!$R$6+HeatVaporization!$S$6</f>
        <v>2.6897206166381221E-4</v>
      </c>
      <c r="N184">
        <f>B184*HeatVaporization!$R$10+HeatVaporization!$S$10</f>
        <v>0.67717334073801994</v>
      </c>
      <c r="O184">
        <f>(HeatVaporization!$R$5*NumberCrunch!B184+HeatVaporization!$S$5)*NumberCrunch!E184*'Master Plan'!$J$9/(HeatVaporization!$R$7*NumberCrunch!B184+HeatVaporization!$S$7)</f>
        <v>125.66914592810367</v>
      </c>
      <c r="P184" s="3">
        <f>L184*E184/'Master Plan'!$J$11*4/'Master Plan'!$J$7/(HeatVaporization!$R$6*(NumberCrunch!C184+NumberCrunch!D184)/2+HeatVaporization!$S$6)</f>
        <v>53729.712241497167</v>
      </c>
      <c r="Q184">
        <v>2</v>
      </c>
      <c r="R184">
        <f t="shared" si="8"/>
        <v>5277.7110552777494</v>
      </c>
      <c r="T184" s="3">
        <f>(D184-C184)*NumberCrunch!F184*(SLOPE(HeatVaporization!$H$2:$H$31,HeatVaporization!$A$2:$A$31)*(NumberCrunch!C184+NumberCrunch!D184)/2+INTERCEPT(HeatVaporization!$H$2:$H$31,HeatVaporization!$A$2:$A$31))</f>
        <v>151941.67336847747</v>
      </c>
      <c r="U184" s="3">
        <f>T184/G184/'Master Plan'!$J$3</f>
        <v>5791.1642197121164</v>
      </c>
      <c r="V184" s="3">
        <f>'Master Plan'!$J$5/(HeatVaporization!$R$2*(NumberCrunch!C184+NumberCrunch!D184)/2+HeatVaporization!$S$2)</f>
        <v>3.9573232863992319E-5</v>
      </c>
    </row>
    <row r="185" spans="1:22" x14ac:dyDescent="0.25">
      <c r="A185">
        <f>CONVERT(data!E185,"psi","Pa")+data!J185*1000</f>
        <v>221476.37365419467</v>
      </c>
      <c r="B185">
        <f>SLOPE(HeatVaporization!$A$2:$A$31,HeatVaporization!$B$2:$B$31)*NumberCrunch!$A185+INTERCEPT(HeatVaporization!$A$2:$A$31,HeatVaporization!$B$2:$B$31)</f>
        <v>377.99895027558455</v>
      </c>
      <c r="C185">
        <f>CONVERT(data!F185,"C","K")</f>
        <v>333.27849499999996</v>
      </c>
      <c r="D185">
        <f>CONVERT(data!G185,"C","K")</f>
        <v>347.710059</v>
      </c>
      <c r="E185">
        <f>CONVERT(data!C185,"gal","m^3")/60</f>
        <v>2.4600760913153965E-3</v>
      </c>
      <c r="F185">
        <f>(SLOPE(HeatVaporization!$D$2:$D$31,HeatVaporization!$A$2:$A$31)*(NumberCrunch!C185+NumberCrunch!D185)/2+INTERCEPT(HeatVaporization!$D$2:$D$31,HeatVaporization!$A$2:$A$31))*E185</f>
        <v>2.3948809650168146</v>
      </c>
      <c r="G185">
        <f t="shared" si="6"/>
        <v>37.037249891681746</v>
      </c>
      <c r="H185">
        <f>T185/(B185*HeatVaporization!$R$3+HeatVaporization!$S$3)</f>
        <v>64.943627534911144</v>
      </c>
      <c r="I185">
        <f>HeatVaporization!$R$3*NumberCrunch!B185+HeatVaporization!$S$3</f>
        <v>2240.129395695044</v>
      </c>
      <c r="J185">
        <f>B185*HeatVaporization!$R$5+HeatVaporization!$S$5</f>
        <v>1.0053608588375686</v>
      </c>
      <c r="K185">
        <f>B185*HeatVaporization!$R$4+HeatVaporization!$S$4</f>
        <v>952.44545740459546</v>
      </c>
      <c r="L185">
        <f>(C185+D185)/2*HeatVaporization!$R$4+HeatVaporization!$S$4</f>
        <v>973.49873586075864</v>
      </c>
      <c r="M185">
        <f>B185*HeatVaporization!$R$6+HeatVaporization!$S$6</f>
        <v>2.819067551636115E-4</v>
      </c>
      <c r="N185">
        <f>B185*HeatVaporization!$R$10+HeatVaporization!$S$10</f>
        <v>0.67642209696834543</v>
      </c>
      <c r="O185">
        <f>(HeatVaporization!$R$5*NumberCrunch!B185+HeatVaporization!$S$5)*NumberCrunch!E185*'Master Plan'!$J$9/(HeatVaporization!$R$7*NumberCrunch!B185+HeatVaporization!$S$7)</f>
        <v>123.75207458905336</v>
      </c>
      <c r="P185" s="3">
        <f>L185*E185/'Master Plan'!$J$11*4/'Master Plan'!$J$7/(HeatVaporization!$R$6*(NumberCrunch!C185+NumberCrunch!D185)/2+HeatVaporization!$S$6)</f>
        <v>53880.352064866187</v>
      </c>
      <c r="Q185">
        <v>2</v>
      </c>
      <c r="R185">
        <f t="shared" si="8"/>
        <v>5286.7053738403047</v>
      </c>
      <c r="T185" s="3">
        <f>(D185-C185)*NumberCrunch!F185*(SLOPE(HeatVaporization!$H$2:$H$31,HeatVaporization!$A$2:$A$31)*(NumberCrunch!C185+NumberCrunch!D185)/2+INTERCEPT(HeatVaporization!$H$2:$H$31,HeatVaporization!$A$2:$A$31))</f>
        <v>145482.12910402453</v>
      </c>
      <c r="U185" s="3">
        <f>T185/G185/'Master Plan'!$J$3</f>
        <v>5791.8610058632285</v>
      </c>
      <c r="V185" s="3">
        <f>'Master Plan'!$J$5/(HeatVaporization!$R$2*(NumberCrunch!C185+NumberCrunch!D185)/2+HeatVaporization!$S$2)</f>
        <v>3.9564305731289592E-5</v>
      </c>
    </row>
    <row r="186" spans="1:22" x14ac:dyDescent="0.25">
      <c r="A186">
        <f>CONVERT(data!E186,"psi","Pa")+data!J186*1000</f>
        <v>221831.73835421895</v>
      </c>
      <c r="B186">
        <f>SLOPE(HeatVaporization!$A$2:$A$31,HeatVaporization!$B$2:$B$31)*NumberCrunch!$A186+INTERCEPT(HeatVaporization!$A$2:$A$31,HeatVaporization!$B$2:$B$31)</f>
        <v>378.09463452150544</v>
      </c>
      <c r="C186">
        <f>CONVERT(data!F186,"C","K")</f>
        <v>332.77552299999996</v>
      </c>
      <c r="D186">
        <f>CONVERT(data!G186,"C","K")</f>
        <v>348.060743</v>
      </c>
      <c r="E186">
        <f>CONVERT(data!C186,"gal","m^3")/60</f>
        <v>2.4598736979653452E-3</v>
      </c>
      <c r="F186">
        <f>(SLOPE(HeatVaporization!$D$2:$D$31,HeatVaporization!$A$2:$A$31)*(NumberCrunch!C186+NumberCrunch!D186)/2+INTERCEPT(HeatVaporization!$D$2:$D$31,HeatVaporization!$A$2:$A$31))*E186</f>
        <v>2.3947890789468236</v>
      </c>
      <c r="G186">
        <f t="shared" si="6"/>
        <v>37.153942500142868</v>
      </c>
      <c r="H186">
        <f>T186/(B186*HeatVaporization!$R$3+HeatVaporization!$S$3)</f>
        <v>68.78921719901571</v>
      </c>
      <c r="I186">
        <f>HeatVaporization!$R$3*NumberCrunch!B186+HeatVaporization!$S$3</f>
        <v>2239.8851546931573</v>
      </c>
      <c r="J186">
        <f>B186*HeatVaporization!$R$5+HeatVaporization!$S$5</f>
        <v>1.0067007522612821</v>
      </c>
      <c r="K186">
        <f>B186*HeatVaporization!$R$4+HeatVaporization!$S$4</f>
        <v>952.39174497632177</v>
      </c>
      <c r="L186">
        <f>(C186+D186)/2*HeatVaporization!$R$4+HeatVaporization!$S$4</f>
        <v>973.54147935629555</v>
      </c>
      <c r="M186">
        <f>B186*HeatVaporization!$R$6+HeatVaporization!$S$6</f>
        <v>2.8107782402814674E-4</v>
      </c>
      <c r="N186">
        <f>B186*HeatVaporization!$R$10+HeatVaporization!$S$10</f>
        <v>0.67647024108177312</v>
      </c>
      <c r="O186">
        <f>(HeatVaporization!$R$5*NumberCrunch!B186+HeatVaporization!$S$5)*NumberCrunch!E186*'Master Plan'!$J$9/(HeatVaporization!$R$7*NumberCrunch!B186+HeatVaporization!$S$7)</f>
        <v>123.8683483496573</v>
      </c>
      <c r="P186" s="3">
        <f>L186*E186/'Master Plan'!$J$11*4/'Master Plan'!$J$7/(HeatVaporization!$R$6*(NumberCrunch!C186+NumberCrunch!D186)/2+HeatVaporization!$S$6)</f>
        <v>53819.779140688188</v>
      </c>
      <c r="Q186">
        <v>2</v>
      </c>
      <c r="R186">
        <f t="shared" si="8"/>
        <v>5286.1289650758517</v>
      </c>
      <c r="T186" s="3">
        <f>(D186-C186)*NumberCrunch!F186*(SLOPE(HeatVaporization!$H$2:$H$31,HeatVaporization!$A$2:$A$31)*(NumberCrunch!C186+NumberCrunch!D186)/2+INTERCEPT(HeatVaporization!$H$2:$H$31,HeatVaporization!$A$2:$A$31))</f>
        <v>154079.94640703851</v>
      </c>
      <c r="U186" s="3">
        <f>T186/G186/'Master Plan'!$J$3</f>
        <v>6114.8868974604602</v>
      </c>
      <c r="V186" s="3">
        <f>'Master Plan'!$J$5/(HeatVaporization!$R$2*(NumberCrunch!C186+NumberCrunch!D186)/2+HeatVaporization!$S$2)</f>
        <v>3.9568144090490527E-5</v>
      </c>
    </row>
    <row r="187" spans="1:22" x14ac:dyDescent="0.25">
      <c r="A187">
        <f>CONVERT(data!E187,"psi","Pa")+data!J187*1000</f>
        <v>218569.77467532386</v>
      </c>
      <c r="B187">
        <f>SLOPE(HeatVaporization!$A$2:$A$31,HeatVaporization!$B$2:$B$31)*NumberCrunch!$A187+INTERCEPT(HeatVaporization!$A$2:$A$31,HeatVaporization!$B$2:$B$31)</f>
        <v>377.21632968477007</v>
      </c>
      <c r="C187">
        <f>CONVERT(data!F187,"C","K")</f>
        <v>332.92707299999995</v>
      </c>
      <c r="D187">
        <f>CONVERT(data!G187,"C","K")</f>
        <v>348.270578</v>
      </c>
      <c r="E187">
        <f>CONVERT(data!C187,"gal","m^3")/60</f>
        <v>2.382583538700812E-3</v>
      </c>
      <c r="F187">
        <f>(SLOPE(HeatVaporization!$D$2:$D$31,HeatVaporization!$A$2:$A$31)*(NumberCrunch!C187+NumberCrunch!D187)/2+INTERCEPT(HeatVaporization!$D$2:$D$31,HeatVaporization!$A$2:$A$31))*E187</f>
        <v>2.3193022330292661</v>
      </c>
      <c r="G187">
        <f t="shared" si="6"/>
        <v>36.075313460587928</v>
      </c>
      <c r="H187">
        <f>T187/(B187*HeatVaporization!$R$3+HeatVaporization!$S$3)</f>
        <v>66.809942956676295</v>
      </c>
      <c r="I187">
        <f>HeatVaporization!$R$3*NumberCrunch!B187+HeatVaporization!$S$3</f>
        <v>2242.127091714467</v>
      </c>
      <c r="J187">
        <f>B187*HeatVaporization!$R$5+HeatVaporization!$S$5</f>
        <v>0.9944016024542135</v>
      </c>
      <c r="K187">
        <f>B187*HeatVaporization!$R$4+HeatVaporization!$S$4</f>
        <v>952.88478210162384</v>
      </c>
      <c r="L187">
        <f>(C187+D187)/2*HeatVaporization!$R$4+HeatVaporization!$S$4</f>
        <v>973.44004747634062</v>
      </c>
      <c r="M187">
        <f>B187*HeatVaporization!$R$6+HeatVaporization!$S$6</f>
        <v>2.8868674876379383E-4</v>
      </c>
      <c r="N187">
        <f>B187*HeatVaporization!$R$10+HeatVaporization!$S$10</f>
        <v>0.67602831663248752</v>
      </c>
      <c r="O187">
        <f>(HeatVaporization!$R$5*NumberCrunch!B187+HeatVaporization!$S$5)*NumberCrunch!E187*'Master Plan'!$J$9/(HeatVaporization!$R$7*NumberCrunch!B187+HeatVaporization!$S$7)</f>
        <v>118.84921126154005</v>
      </c>
      <c r="P187" s="3">
        <f>L187*E187/'Master Plan'!$J$11*4/'Master Plan'!$J$7/(HeatVaporization!$R$6*(NumberCrunch!C187+NumberCrunch!D187)/2+HeatVaporization!$S$6)</f>
        <v>52257.970936231177</v>
      </c>
      <c r="Q187">
        <v>2</v>
      </c>
      <c r="R187">
        <f t="shared" si="8"/>
        <v>5291.4199364461429</v>
      </c>
      <c r="T187" s="3">
        <f>(D187-C187)*NumberCrunch!F187*(SLOPE(HeatVaporization!$H$2:$H$31,HeatVaporization!$A$2:$A$31)*(NumberCrunch!C187+NumberCrunch!D187)/2+INTERCEPT(HeatVaporization!$H$2:$H$31,HeatVaporization!$A$2:$A$31))</f>
        <v>149796.38309906208</v>
      </c>
      <c r="U187" s="3">
        <f>T187/G187/'Master Plan'!$J$3</f>
        <v>6122.635826156491</v>
      </c>
      <c r="V187" s="3">
        <f>'Master Plan'!$J$5/(HeatVaporization!$R$2*(NumberCrunch!C187+NumberCrunch!D187)/2+HeatVaporization!$S$2)</f>
        <v>3.9559036736603429E-5</v>
      </c>
    </row>
    <row r="188" spans="1:22" x14ac:dyDescent="0.25">
      <c r="A188">
        <f>CONVERT(data!E188,"psi","Pa")+data!J188*1000</f>
        <v>209661.22164673975</v>
      </c>
      <c r="B188">
        <f>SLOPE(HeatVaporization!$A$2:$A$31,HeatVaporization!$B$2:$B$31)*NumberCrunch!$A188+INTERCEPT(HeatVaporization!$A$2:$A$31,HeatVaporization!$B$2:$B$31)</f>
        <v>374.81764411265829</v>
      </c>
      <c r="C188">
        <f>CONVERT(data!F188,"C","K")</f>
        <v>332.79329199999995</v>
      </c>
      <c r="D188">
        <f>CONVERT(data!G188,"C","K")</f>
        <v>348.09557699999999</v>
      </c>
      <c r="E188">
        <f>CONVERT(data!C188,"gal","m^3")/60</f>
        <v>2.3105878456279694E-3</v>
      </c>
      <c r="F188">
        <f>(SLOPE(HeatVaporization!$D$2:$D$31,HeatVaporization!$A$2:$A$31)*(NumberCrunch!C188+NumberCrunch!D188)/2+INTERCEPT(HeatVaporization!$D$2:$D$31,HeatVaporization!$A$2:$A$31))*E188</f>
        <v>2.2494189950457502</v>
      </c>
      <c r="G188">
        <f t="shared" si="6"/>
        <v>33.797817932776887</v>
      </c>
      <c r="H188">
        <f>T188/(B188*HeatVaporization!$R$3+HeatVaporization!$S$3)</f>
        <v>64.44526264261853</v>
      </c>
      <c r="I188">
        <f>HeatVaporization!$R$3*NumberCrunch!B188+HeatVaporization!$S$3</f>
        <v>2248.2499112204905</v>
      </c>
      <c r="J188">
        <f>B188*HeatVaporization!$R$5+HeatVaporization!$S$5</f>
        <v>0.96081213333422877</v>
      </c>
      <c r="K188">
        <f>B188*HeatVaporization!$R$4+HeatVaporization!$S$4</f>
        <v>954.23128617345969</v>
      </c>
      <c r="L188">
        <f>(C188+D188)/2*HeatVaporization!$R$4+HeatVaporization!$S$4</f>
        <v>973.52671498815289</v>
      </c>
      <c r="M188">
        <f>B188*HeatVaporization!$R$6+HeatVaporization!$S$6</f>
        <v>3.0946702597429076E-4</v>
      </c>
      <c r="N188">
        <f>B188*HeatVaporization!$R$10+HeatVaporization!$S$10</f>
        <v>0.67482140331933194</v>
      </c>
      <c r="O188">
        <f>(HeatVaporization!$R$5*NumberCrunch!B188+HeatVaporization!$S$5)*NumberCrunch!E188*'Master Plan'!$J$9/(HeatVaporization!$R$7*NumberCrunch!B188+HeatVaporization!$S$7)</f>
        <v>112.24054430580368</v>
      </c>
      <c r="P188" s="3">
        <f>L188*E188/'Master Plan'!$J$11*4/'Master Plan'!$J$7/(HeatVaporization!$R$6*(NumberCrunch!C188+NumberCrunch!D188)/2+HeatVaporization!$S$6)</f>
        <v>50571.743681228654</v>
      </c>
      <c r="Q188">
        <v>2</v>
      </c>
      <c r="R188">
        <f t="shared" si="8"/>
        <v>5305.8697904803585</v>
      </c>
      <c r="T188" s="3">
        <f>(D188-C188)*NumberCrunch!F188*(SLOPE(HeatVaporization!$H$2:$H$31,HeatVaporization!$A$2:$A$31)*(NumberCrunch!C188+NumberCrunch!D188)/2+INTERCEPT(HeatVaporization!$H$2:$H$31,HeatVaporization!$A$2:$A$31))</f>
        <v>144889.05601484829</v>
      </c>
      <c r="U188" s="3">
        <f>T188/G188/'Master Plan'!$J$3</f>
        <v>6321.1214599282912</v>
      </c>
      <c r="V188" s="3">
        <f>'Master Plan'!$J$5/(HeatVaporization!$R$2*(NumberCrunch!C188+NumberCrunch!D188)/2+HeatVaporization!$S$2)</f>
        <v>3.9566818168350832E-5</v>
      </c>
    </row>
    <row r="189" spans="1:22" x14ac:dyDescent="0.25">
      <c r="A189">
        <f>CONVERT(data!E189,"psi","Pa")+data!J189*1000</f>
        <v>227999.61890674214</v>
      </c>
      <c r="B189">
        <f>SLOPE(HeatVaporization!$A$2:$A$31,HeatVaporization!$B$2:$B$31)*NumberCrunch!$A189+INTERCEPT(HeatVaporization!$A$2:$A$31,HeatVaporization!$B$2:$B$31)</f>
        <v>379.75537628780302</v>
      </c>
      <c r="C189">
        <f>CONVERT(data!F189,"C","K")</f>
        <v>333.57438099999996</v>
      </c>
      <c r="D189">
        <f>CONVERT(data!G189,"C","K")</f>
        <v>347.39644899999996</v>
      </c>
      <c r="E189">
        <f>CONVERT(data!C189,"gal","m^3")/60</f>
        <v>2.3171328226025056E-3</v>
      </c>
      <c r="F189">
        <f>(SLOPE(HeatVaporization!$D$2:$D$31,HeatVaporization!$A$2:$A$31)*(NumberCrunch!C189+NumberCrunch!D189)/2+INTERCEPT(HeatVaporization!$D$2:$D$31,HeatVaporization!$A$2:$A$31))*E189</f>
        <v>2.2557374006443816</v>
      </c>
      <c r="G189">
        <f t="shared" si="6"/>
        <v>38.861138225488311</v>
      </c>
      <c r="H189">
        <f>T189/(B189*HeatVaporization!$R$3+HeatVaporization!$S$3)</f>
        <v>58.704344934484425</v>
      </c>
      <c r="I189">
        <f>HeatVaporization!$R$3*NumberCrunch!B189+HeatVaporization!$S$3</f>
        <v>2235.6459904611388</v>
      </c>
      <c r="J189">
        <f>B189*HeatVaporization!$R$5+HeatVaporization!$S$5</f>
        <v>1.0299565865915019</v>
      </c>
      <c r="K189">
        <f>B189*HeatVaporization!$R$4+HeatVaporization!$S$4</f>
        <v>951.45948625238282</v>
      </c>
      <c r="L189">
        <f>(C189+D189)/2*HeatVaporization!$R$4+HeatVaporization!$S$4</f>
        <v>973.50371055157416</v>
      </c>
      <c r="M189">
        <f>B189*HeatVaporization!$R$6+HeatVaporization!$S$6</f>
        <v>2.6669049678528086E-4</v>
      </c>
      <c r="N189">
        <f>B189*HeatVaporization!$R$10+HeatVaporization!$S$10</f>
        <v>0.67730585345663452</v>
      </c>
      <c r="O189">
        <f>(HeatVaporization!$R$5*NumberCrunch!B189+HeatVaporization!$S$5)*NumberCrunch!E189*'Master Plan'!$J$9/(HeatVaporization!$R$7*NumberCrunch!B189+HeatVaporization!$S$7)</f>
        <v>118.73628610879824</v>
      </c>
      <c r="P189" s="3">
        <f>L189*E189/'Master Plan'!$J$11*4/'Master Plan'!$J$7/(HeatVaporization!$R$6*(NumberCrunch!C189+NumberCrunch!D189)/2+HeatVaporization!$S$6)</f>
        <v>50743.461597947535</v>
      </c>
      <c r="Q189">
        <v>2</v>
      </c>
      <c r="R189">
        <f t="shared" si="8"/>
        <v>5276.1245374882883</v>
      </c>
      <c r="T189" s="3">
        <f>(D189-C189)*NumberCrunch!F189*(SLOPE(HeatVaporization!$H$2:$H$31,HeatVaporization!$A$2:$A$31)*(NumberCrunch!C189+NumberCrunch!D189)/2+INTERCEPT(HeatVaporization!$H$2:$H$31,HeatVaporization!$A$2:$A$31))</f>
        <v>131242.13337542777</v>
      </c>
      <c r="U189" s="3">
        <f>T189/G189/'Master Plan'!$J$3</f>
        <v>4979.7206333337163</v>
      </c>
      <c r="V189" s="3">
        <f>'Master Plan'!$J$5/(HeatVaporization!$R$2*(NumberCrunch!C189+NumberCrunch!D189)/2+HeatVaporization!$S$2)</f>
        <v>3.9564752419453094E-5</v>
      </c>
    </row>
    <row r="190" spans="1:22" x14ac:dyDescent="0.25">
      <c r="A190">
        <f>CONVERT(data!E190,"psi","Pa")+data!J190*1000</f>
        <v>226368.74111991594</v>
      </c>
      <c r="B190">
        <f>SLOPE(HeatVaporization!$A$2:$A$31,HeatVaporization!$B$2:$B$31)*NumberCrunch!$A190+INTERCEPT(HeatVaporization!$A$2:$A$31,HeatVaporization!$B$2:$B$31)</f>
        <v>379.3162518862772</v>
      </c>
      <c r="C190">
        <f>CONVERT(data!F190,"C","K")</f>
        <v>332.99837499999995</v>
      </c>
      <c r="D190">
        <f>CONVERT(data!G190,"C","K")</f>
        <v>348.05138799999997</v>
      </c>
      <c r="E190">
        <f>CONVERT(data!C190,"gal","m^3")/60</f>
        <v>2.4688193830932942E-3</v>
      </c>
      <c r="F190">
        <f>(SLOPE(HeatVaporization!$D$2:$D$31,HeatVaporization!$A$2:$A$31)*(NumberCrunch!C190+NumberCrunch!D190)/2+INTERCEPT(HeatVaporization!$D$2:$D$31,HeatVaporization!$A$2:$A$31))*E190</f>
        <v>2.4033501345368942</v>
      </c>
      <c r="G190">
        <f t="shared" si="6"/>
        <v>38.299607393425234</v>
      </c>
      <c r="H190">
        <f>T190/(B190*HeatVaporization!$R$3+HeatVaporization!$S$3)</f>
        <v>68.082288941156619</v>
      </c>
      <c r="I190">
        <f>HeatVaporization!$R$3*NumberCrunch!B190+HeatVaporization!$S$3</f>
        <v>2236.7668874567657</v>
      </c>
      <c r="J190">
        <f>B190*HeatVaporization!$R$5+HeatVaporization!$S$5</f>
        <v>1.023807404015689</v>
      </c>
      <c r="K190">
        <f>B190*HeatVaporization!$R$4+HeatVaporization!$S$4</f>
        <v>951.70598908775719</v>
      </c>
      <c r="L190">
        <f>(C190+D190)/2*HeatVaporization!$R$4+HeatVaporization!$S$4</f>
        <v>973.48155600011103</v>
      </c>
      <c r="M190">
        <f>B190*HeatVaporization!$R$6+HeatVaporization!$S$6</f>
        <v>2.7049471643778239E-4</v>
      </c>
      <c r="N190">
        <f>B190*HeatVaporization!$R$10+HeatVaporization!$S$10</f>
        <v>0.67708490532883703</v>
      </c>
      <c r="O190">
        <f>(HeatVaporization!$R$5*NumberCrunch!B190+HeatVaporization!$S$5)*NumberCrunch!E190*'Master Plan'!$J$9/(HeatVaporization!$R$7*NumberCrunch!B190+HeatVaporization!$S$7)</f>
        <v>125.9322603433566</v>
      </c>
      <c r="P190" s="3">
        <f>L190*E190/'Master Plan'!$J$11*4/'Master Plan'!$J$7/(HeatVaporization!$R$6*(NumberCrunch!C190+NumberCrunch!D190)/2+HeatVaporization!$S$6)</f>
        <v>54094.527751994021</v>
      </c>
      <c r="Q190">
        <v>2</v>
      </c>
      <c r="R190">
        <f t="shared" si="8"/>
        <v>5278.7698543979677</v>
      </c>
      <c r="T190" s="3">
        <f>(D190-C190)*NumberCrunch!F190*(SLOPE(HeatVaporization!$H$2:$H$31,HeatVaporization!$A$2:$A$31)*(NumberCrunch!C190+NumberCrunch!D190)/2+INTERCEPT(HeatVaporization!$H$2:$H$31,HeatVaporization!$A$2:$A$31))</f>
        <v>152284.20952584306</v>
      </c>
      <c r="U190" s="3">
        <f>T190/G190/'Master Plan'!$J$3</f>
        <v>5862.8362683519008</v>
      </c>
      <c r="V190" s="3">
        <f>'Master Plan'!$J$5/(HeatVaporization!$R$2*(NumberCrunch!C190+NumberCrunch!D190)/2+HeatVaporization!$S$2)</f>
        <v>3.9562763192295092E-5</v>
      </c>
    </row>
    <row r="191" spans="1:22" x14ac:dyDescent="0.25">
      <c r="A191">
        <f>CONVERT(data!E191,"psi","Pa")+data!J191*1000</f>
        <v>226131.57284962037</v>
      </c>
      <c r="B191">
        <f>SLOPE(HeatVaporization!$A$2:$A$31,HeatVaporization!$B$2:$B$31)*NumberCrunch!$A191+INTERCEPT(HeatVaporization!$A$2:$A$31,HeatVaporization!$B$2:$B$31)</f>
        <v>379.25239279420072</v>
      </c>
      <c r="C191">
        <f>CONVERT(data!F191,"C","K")</f>
        <v>334.01001699999995</v>
      </c>
      <c r="D191">
        <f>CONVERT(data!G191,"C","K")</f>
        <v>347.72106299999996</v>
      </c>
      <c r="E191">
        <f>CONVERT(data!C191,"gal","m^3")/60</f>
        <v>2.4653844373502959E-3</v>
      </c>
      <c r="F191">
        <f>(SLOPE(HeatVaporization!$D$2:$D$31,HeatVaporization!$A$2:$A$31)*(NumberCrunch!C191+NumberCrunch!D191)/2+INTERCEPT(HeatVaporization!$D$2:$D$31,HeatVaporization!$A$2:$A$31))*E191</f>
        <v>2.3995348254007376</v>
      </c>
      <c r="G191">
        <f t="shared" si="6"/>
        <v>37.975212340283043</v>
      </c>
      <c r="H191">
        <f>T191/(B191*HeatVaporization!$R$3+HeatVaporization!$S$3)</f>
        <v>61.91312847822789</v>
      </c>
      <c r="I191">
        <f>HeatVaporization!$R$3*NumberCrunch!B191+HeatVaporization!$S$3</f>
        <v>2236.9298924371387</v>
      </c>
      <c r="J191">
        <f>B191*HeatVaporization!$R$5+HeatVaporization!$S$5</f>
        <v>1.022913167177701</v>
      </c>
      <c r="K191">
        <f>B191*HeatVaporization!$R$4+HeatVaporization!$S$4</f>
        <v>951.74183644036748</v>
      </c>
      <c r="L191">
        <f>(C191+D191)/2*HeatVaporization!$R$4+HeatVaporization!$S$4</f>
        <v>973.29032707761758</v>
      </c>
      <c r="M191">
        <f>B191*HeatVaporization!$R$6+HeatVaporization!$S$6</f>
        <v>2.710479401079411E-4</v>
      </c>
      <c r="N191">
        <f>B191*HeatVaporization!$R$10+HeatVaporization!$S$10</f>
        <v>0.67705277423617138</v>
      </c>
      <c r="O191">
        <f>(HeatVaporization!$R$5*NumberCrunch!B191+HeatVaporization!$S$5)*NumberCrunch!E191*'Master Plan'!$J$9/(HeatVaporization!$R$7*NumberCrunch!B191+HeatVaporization!$S$7)</f>
        <v>125.67313767100866</v>
      </c>
      <c r="P191" s="3">
        <f>L191*E191/'Master Plan'!$J$11*4/'Master Plan'!$J$7/(HeatVaporization!$R$6*(NumberCrunch!C191+NumberCrunch!D191)/2+HeatVaporization!$S$6)</f>
        <v>54272.717915264278</v>
      </c>
      <c r="Q191">
        <v>2</v>
      </c>
      <c r="R191">
        <f t="shared" si="8"/>
        <v>5279.154546151648</v>
      </c>
      <c r="T191" s="3">
        <f>(D191-C191)*NumberCrunch!F191*(SLOPE(HeatVaporization!$H$2:$H$31,HeatVaporization!$A$2:$A$31)*(NumberCrunch!C191+NumberCrunch!D191)/2+INTERCEPT(HeatVaporization!$H$2:$H$31,HeatVaporization!$A$2:$A$31))</f>
        <v>138495.32782724907</v>
      </c>
      <c r="U191" s="3">
        <f>T191/G191/'Master Plan'!$J$3</f>
        <v>5377.521138656547</v>
      </c>
      <c r="V191" s="3">
        <f>'Master Plan'!$J$5/(HeatVaporization!$R$2*(NumberCrunch!C191+NumberCrunch!D191)/2+HeatVaporization!$S$2)</f>
        <v>3.9545601317580772E-5</v>
      </c>
    </row>
    <row r="192" spans="1:22" x14ac:dyDescent="0.25">
      <c r="A192">
        <f>CONVERT(data!E192,"psi","Pa")+data!J192*1000</f>
        <v>221052.39829192738</v>
      </c>
      <c r="B192">
        <f>SLOPE(HeatVaporization!$A$2:$A$31,HeatVaporization!$B$2:$B$31)*NumberCrunch!$A192+INTERCEPT(HeatVaporization!$A$2:$A$31,HeatVaporization!$B$2:$B$31)</f>
        <v>377.88479216470637</v>
      </c>
      <c r="C192">
        <f>CONVERT(data!F192,"C","K")</f>
        <v>333.73515699999996</v>
      </c>
      <c r="D192">
        <f>CONVERT(data!G192,"C","K")</f>
        <v>347.64829499999996</v>
      </c>
      <c r="E192">
        <f>CONVERT(data!C192,"gal","m^3")/60</f>
        <v>2.4370005996213104E-3</v>
      </c>
      <c r="F192">
        <f>(SLOPE(HeatVaporization!$D$2:$D$31,HeatVaporization!$A$2:$A$31)*(NumberCrunch!C192+NumberCrunch!D192)/2+INTERCEPT(HeatVaporization!$D$2:$D$31,HeatVaporization!$A$2:$A$31))*E192</f>
        <v>2.372146890373831</v>
      </c>
      <c r="G192">
        <f t="shared" si="6"/>
        <v>36.755226633577287</v>
      </c>
      <c r="H192">
        <f>T192/(B192*HeatVaporization!$R$3+HeatVaporization!$S$3)</f>
        <v>62.010148944647618</v>
      </c>
      <c r="I192">
        <f>HeatVaporization!$R$3*NumberCrunch!B192+HeatVaporization!$S$3</f>
        <v>2240.420792581815</v>
      </c>
      <c r="J192">
        <f>B192*HeatVaporization!$R$5+HeatVaporization!$S$5</f>
        <v>1.003762270683823</v>
      </c>
      <c r="K192">
        <f>B192*HeatVaporization!$R$4+HeatVaporization!$S$4</f>
        <v>952.5095401517957</v>
      </c>
      <c r="L192">
        <f>(C192+D192)/2*HeatVaporization!$R$4+HeatVaporization!$S$4</f>
        <v>973.3878977060748</v>
      </c>
      <c r="M192">
        <f>B192*HeatVaporization!$R$6+HeatVaporization!$S$6</f>
        <v>2.8289572896553726E-4</v>
      </c>
      <c r="N192">
        <f>B192*HeatVaporization!$R$10+HeatVaporization!$S$10</f>
        <v>0.67636465761679998</v>
      </c>
      <c r="O192">
        <f>(HeatVaporization!$R$5*NumberCrunch!B192+HeatVaporization!$S$5)*NumberCrunch!E192*'Master Plan'!$J$9/(HeatVaporization!$R$7*NumberCrunch!B192+HeatVaporization!$S$7)</f>
        <v>122.44171248365309</v>
      </c>
      <c r="P192" s="3">
        <f>L192*E192/'Master Plan'!$J$11*4/'Master Plan'!$J$7/(HeatVaporization!$R$6*(NumberCrunch!C192+NumberCrunch!D192)/2+HeatVaporization!$S$6)</f>
        <v>53519.743071452591</v>
      </c>
      <c r="Q192">
        <v>2</v>
      </c>
      <c r="R192">
        <f t="shared" si="8"/>
        <v>5287.3930704930845</v>
      </c>
      <c r="T192" s="3">
        <f>(D192-C192)*NumberCrunch!F192*(SLOPE(HeatVaporization!$H$2:$H$31,HeatVaporization!$A$2:$A$31)*(NumberCrunch!C192+NumberCrunch!D192)/2+INTERCEPT(HeatVaporization!$H$2:$H$31,HeatVaporization!$A$2:$A$31))</f>
        <v>138928.82704668381</v>
      </c>
      <c r="U192" s="3">
        <f>T192/G192/'Master Plan'!$J$3</f>
        <v>5573.4034055584552</v>
      </c>
      <c r="V192" s="3">
        <f>'Master Plan'!$J$5/(HeatVaporization!$R$2*(NumberCrunch!C192+NumberCrunch!D192)/2+HeatVaporization!$S$2)</f>
        <v>3.9554355950733807E-5</v>
      </c>
    </row>
    <row r="193" spans="1:22" x14ac:dyDescent="0.25">
      <c r="A193">
        <f>CONVERT(data!E193,"psi","Pa")+data!J193*1000</f>
        <v>230816.29963420803</v>
      </c>
      <c r="B193">
        <f>SLOPE(HeatVaporization!$A$2:$A$31,HeatVaporization!$B$2:$B$31)*NumberCrunch!$A193+INTERCEPT(HeatVaporization!$A$2:$A$31,HeatVaporization!$B$2:$B$31)</f>
        <v>380.51378580734445</v>
      </c>
      <c r="C193">
        <f>CONVERT(data!F193,"C","K")</f>
        <v>334.175094</v>
      </c>
      <c r="D193">
        <f>CONVERT(data!G193,"C","K")</f>
        <v>348.14852999999999</v>
      </c>
      <c r="E193">
        <f>CONVERT(data!C193,"gal","m^3")/60</f>
        <v>2.3205974838280078E-3</v>
      </c>
      <c r="F193">
        <f>(SLOPE(HeatVaporization!$D$2:$D$31,HeatVaporization!$A$2:$A$31)*(NumberCrunch!C193+NumberCrunch!D193)/2+INTERCEPT(HeatVaporization!$D$2:$D$31,HeatVaporization!$A$2:$A$31))*E193</f>
        <v>2.2582291396232281</v>
      </c>
      <c r="G193">
        <f t="shared" si="6"/>
        <v>38.934955582631005</v>
      </c>
      <c r="H193">
        <f>T193/(B193*HeatVaporization!$R$3+HeatVaporization!$S$3)</f>
        <v>59.470551413028701</v>
      </c>
      <c r="I193">
        <f>HeatVaporization!$R$3*NumberCrunch!B193+HeatVaporization!$S$3</f>
        <v>2233.7100949632918</v>
      </c>
      <c r="J193">
        <f>B193*HeatVaporization!$R$5+HeatVaporization!$S$5</f>
        <v>1.040576808530183</v>
      </c>
      <c r="K193">
        <f>B193*HeatVaporization!$R$4+HeatVaporization!$S$4</f>
        <v>951.03375245965299</v>
      </c>
      <c r="L193">
        <f>(C193+D193)/2*HeatVaporization!$R$4+HeatVaporization!$S$4</f>
        <v>973.12401455253757</v>
      </c>
      <c r="M193">
        <f>B193*HeatVaporization!$R$6+HeatVaporization!$S$6</f>
        <v>2.6012024837991123E-4</v>
      </c>
      <c r="N193">
        <f>B193*HeatVaporization!$R$10+HeatVaporization!$S$10</f>
        <v>0.67768745184393486</v>
      </c>
      <c r="O193">
        <f>(HeatVaporization!$R$5*NumberCrunch!B193+HeatVaporization!$S$5)*NumberCrunch!E193*'Master Plan'!$J$9/(HeatVaporization!$R$7*NumberCrunch!B193+HeatVaporization!$S$7)</f>
        <v>119.84669877748027</v>
      </c>
      <c r="P193" s="3">
        <f>L193*E193/'Master Plan'!$J$11*4/'Master Plan'!$J$7/(HeatVaporization!$R$6*(NumberCrunch!C193+NumberCrunch!D193)/2+HeatVaporization!$S$6)</f>
        <v>51294.781899469323</v>
      </c>
      <c r="Q193">
        <v>2</v>
      </c>
      <c r="R193">
        <f t="shared" si="8"/>
        <v>5271.5558241133695</v>
      </c>
      <c r="T193" s="3">
        <f>(D193-C193)*NumberCrunch!F193*(SLOPE(HeatVaporization!$H$2:$H$31,HeatVaporization!$A$2:$A$31)*(NumberCrunch!C193+NumberCrunch!D193)/2+INTERCEPT(HeatVaporization!$H$2:$H$31,HeatVaporization!$A$2:$A$31))</f>
        <v>132839.97104431567</v>
      </c>
      <c r="U193" s="3">
        <f>T193/G193/'Master Plan'!$J$3</f>
        <v>5030.79132342905</v>
      </c>
      <c r="V193" s="3">
        <f>'Master Plan'!$J$5/(HeatVaporization!$R$2*(NumberCrunch!C193+NumberCrunch!D193)/2+HeatVaporization!$S$2)</f>
        <v>3.9530687670575732E-5</v>
      </c>
    </row>
    <row r="194" spans="1:22" x14ac:dyDescent="0.25">
      <c r="A194">
        <f>CONVERT(data!E194,"psi","Pa")+data!J194*1000</f>
        <v>232237.30573990053</v>
      </c>
      <c r="B194">
        <f>SLOPE(HeatVaporization!$A$2:$A$31,HeatVaporization!$B$2:$B$31)*NumberCrunch!$A194+INTERCEPT(HeatVaporization!$A$2:$A$31,HeatVaporization!$B$2:$B$31)</f>
        <v>380.89640090012892</v>
      </c>
      <c r="C194">
        <f>CONVERT(data!F194,"C","K")</f>
        <v>332.77321099999995</v>
      </c>
      <c r="D194">
        <f>CONVERT(data!G194,"C","K")</f>
        <v>348.12932699999999</v>
      </c>
      <c r="E194">
        <f>CONVERT(data!C194,"gal","m^3")/60</f>
        <v>2.377125668900444E-3</v>
      </c>
      <c r="F194">
        <f>(SLOPE(HeatVaporization!$D$2:$D$31,HeatVaporization!$A$2:$A$31)*(NumberCrunch!C194+NumberCrunch!D194)/2+INTERCEPT(HeatVaporization!$D$2:$D$31,HeatVaporization!$A$2:$A$31))*E194</f>
        <v>2.314186223592277</v>
      </c>
      <c r="G194">
        <f t="shared" si="6"/>
        <v>39.954507703726222</v>
      </c>
      <c r="H194">
        <f>T194/(B194*HeatVaporization!$R$3+HeatVaporization!$S$3)</f>
        <v>66.996514996933982</v>
      </c>
      <c r="I194">
        <f>HeatVaporization!$R$3*NumberCrunch!B194+HeatVaporization!$S$3</f>
        <v>2232.7334420911366</v>
      </c>
      <c r="J194">
        <f>B194*HeatVaporization!$R$5+HeatVaporization!$S$5</f>
        <v>1.0459346753524734</v>
      </c>
      <c r="K194">
        <f>B194*HeatVaporization!$R$4+HeatVaporization!$S$4</f>
        <v>950.81897117011249</v>
      </c>
      <c r="L194">
        <f>(C194+D194)/2*HeatVaporization!$R$4+HeatVaporization!$S$4</f>
        <v>973.52287843609031</v>
      </c>
      <c r="M194">
        <f>B194*HeatVaporization!$R$6+HeatVaporization!$S$6</f>
        <v>2.5680557980249435E-4</v>
      </c>
      <c r="N194">
        <f>B194*HeatVaporization!$R$10+HeatVaporization!$S$10</f>
        <v>0.67787996696749442</v>
      </c>
      <c r="O194">
        <f>(HeatVaporization!$R$5*NumberCrunch!B194+HeatVaporization!$S$5)*NumberCrunch!E194*'Master Plan'!$J$9/(HeatVaporization!$R$7*NumberCrunch!B194+HeatVaporization!$S$7)</f>
        <v>123.24641088814954</v>
      </c>
      <c r="P194" s="3">
        <f>L194*E194/'Master Plan'!$J$11*4/'Master Plan'!$J$7/(HeatVaporization!$R$6*(NumberCrunch!C194+NumberCrunch!D194)/2+HeatVaporization!$S$6)</f>
        <v>52032.922686779733</v>
      </c>
      <c r="Q194">
        <v>2</v>
      </c>
      <c r="R194">
        <f t="shared" si="8"/>
        <v>5269.2509233350829</v>
      </c>
      <c r="T194" s="3">
        <f>(D194-C194)*NumberCrunch!F194*(SLOPE(HeatVaporization!$H$2:$H$31,HeatVaporization!$A$2:$A$31)*(NumberCrunch!C194+NumberCrunch!D194)/2+INTERCEPT(HeatVaporization!$H$2:$H$31,HeatVaporization!$A$2:$A$31))</f>
        <v>149585.35953721486</v>
      </c>
      <c r="U194" s="3">
        <f>T194/G194/'Master Plan'!$J$3</f>
        <v>5520.3996575490528</v>
      </c>
      <c r="V194" s="3">
        <f>'Master Plan'!$J$5/(HeatVaporization!$R$2*(NumberCrunch!C194+NumberCrunch!D194)/2+HeatVaporization!$S$2)</f>
        <v>3.9566473639244423E-5</v>
      </c>
    </row>
    <row r="195" spans="1:22" x14ac:dyDescent="0.25">
      <c r="A195">
        <f>CONVERT(data!E195,"psi","Pa")+data!J195*1000</f>
        <v>218926.07037534818</v>
      </c>
      <c r="B195">
        <f>SLOPE(HeatVaporization!$A$2:$A$31,HeatVaporization!$B$2:$B$31)*NumberCrunch!$A195+INTERCEPT(HeatVaporization!$A$2:$A$31,HeatVaporization!$B$2:$B$31)</f>
        <v>377.31226460846779</v>
      </c>
      <c r="C195">
        <f>CONVERT(data!F195,"C","K")</f>
        <v>333.55861599999997</v>
      </c>
      <c r="D195">
        <f>CONVERT(data!G195,"C","K")</f>
        <v>347.54502600000001</v>
      </c>
      <c r="E195">
        <f>CONVERT(data!C195,"gal","m^3")/60</f>
        <v>2.3272027750303025E-3</v>
      </c>
      <c r="F195">
        <f>(SLOPE(HeatVaporization!$D$2:$D$31,HeatVaporization!$A$2:$A$31)*(NumberCrunch!C195+NumberCrunch!D195)/2+INTERCEPT(HeatVaporization!$D$2:$D$31,HeatVaporization!$A$2:$A$31))*E195</f>
        <v>2.2654537854171424</v>
      </c>
      <c r="G195">
        <f t="shared" ref="G195:G200" si="9">((B195-D195)-(B195-C195))/LN((B195-D195)/(B195-C195))</f>
        <v>36.312624869696066</v>
      </c>
      <c r="H195">
        <f>T195/(B195*HeatVaporization!$R$3+HeatVaporization!$S$3)</f>
        <v>59.492865531015589</v>
      </c>
      <c r="I195">
        <f>HeatVaporization!$R$3*NumberCrunch!B195+HeatVaporization!$S$3</f>
        <v>2241.8822108393097</v>
      </c>
      <c r="J195">
        <f>B195*HeatVaporization!$R$5+HeatVaporization!$S$5</f>
        <v>0.99574500618938355</v>
      </c>
      <c r="K195">
        <f>B195*HeatVaporization!$R$4+HeatVaporization!$S$4</f>
        <v>952.83092895517893</v>
      </c>
      <c r="L195">
        <f>(C195+D195)/2*HeatVaporization!$R$4+HeatVaporization!$S$4</f>
        <v>973.46643349015596</v>
      </c>
      <c r="M195">
        <f>B195*HeatVaporization!$R$6+HeatVaporization!$S$6</f>
        <v>2.8785564595824745E-4</v>
      </c>
      <c r="N195">
        <f>B195*HeatVaporization!$R$10+HeatVaporization!$S$10</f>
        <v>0.6760765868759715</v>
      </c>
      <c r="O195">
        <f>(HeatVaporization!$R$5*NumberCrunch!B195+HeatVaporization!$S$5)*NumberCrunch!E195*'Master Plan'!$J$9/(HeatVaporization!$R$7*NumberCrunch!B195+HeatVaporization!$S$7)</f>
        <v>116.20724018233295</v>
      </c>
      <c r="P195" s="3">
        <f>L195*E195/'Master Plan'!$J$11*4/'Master Plan'!$J$7/(HeatVaporization!$R$6*(NumberCrunch!C195+NumberCrunch!D195)/2+HeatVaporization!$S$6)</f>
        <v>51010.388343203944</v>
      </c>
      <c r="Q195">
        <v>2</v>
      </c>
      <c r="R195">
        <f t="shared" ref="R195:R200" si="10">I195*(1+0.68*2)</f>
        <v>5290.8420175807714</v>
      </c>
      <c r="T195" s="3">
        <f>(D195-C195)*NumberCrunch!F195*(SLOPE(HeatVaporization!$H$2:$H$31,HeatVaporization!$A$2:$A$31)*(NumberCrunch!C195+NumberCrunch!D195)/2+INTERCEPT(HeatVaporization!$H$2:$H$31,HeatVaporization!$A$2:$A$31))</f>
        <v>133375.99690583898</v>
      </c>
      <c r="U195" s="3">
        <f>T195/G195/'Master Plan'!$J$3</f>
        <v>5415.8577629132969</v>
      </c>
      <c r="V195" s="3">
        <f>'Master Plan'!$J$5/(HeatVaporization!$R$2*(NumberCrunch!C195+NumberCrunch!D195)/2+HeatVaporization!$S$2)</f>
        <v>3.9561405477480466E-5</v>
      </c>
    </row>
    <row r="196" spans="1:22" x14ac:dyDescent="0.25">
      <c r="A196">
        <f>CONVERT(data!E196,"psi","Pa")+data!J196*1000</f>
        <v>235494.5184187956</v>
      </c>
      <c r="B196">
        <f>SLOPE(HeatVaporization!$A$2:$A$31,HeatVaporization!$B$2:$B$31)*NumberCrunch!$A196+INTERCEPT(HeatVaporization!$A$2:$A$31,HeatVaporization!$B$2:$B$31)</f>
        <v>381.77342649935883</v>
      </c>
      <c r="C196">
        <f>CONVERT(data!F196,"C","K")</f>
        <v>334.054418</v>
      </c>
      <c r="D196">
        <f>CONVERT(data!G196,"C","K")</f>
        <v>347.79482099999996</v>
      </c>
      <c r="E196">
        <f>CONVERT(data!C196,"gal","m^3")/60</f>
        <v>2.4650214794504069E-3</v>
      </c>
      <c r="F196">
        <f>(SLOPE(HeatVaporization!$D$2:$D$31,HeatVaporization!$A$2:$A$31)*(NumberCrunch!C196+NumberCrunch!D196)/2+INTERCEPT(HeatVaporization!$D$2:$D$31,HeatVaporization!$A$2:$A$31))*E196</f>
        <v>2.3990998112147528</v>
      </c>
      <c r="G196">
        <f t="shared" si="9"/>
        <v>40.460700408146863</v>
      </c>
      <c r="H196">
        <f>T196/(B196*HeatVaporization!$R$3+HeatVaporization!$S$3)</f>
        <v>62.21399054906788</v>
      </c>
      <c r="I196">
        <f>HeatVaporization!$R$3*NumberCrunch!B196+HeatVaporization!$S$3</f>
        <v>2230.4947704166661</v>
      </c>
      <c r="J196">
        <f>B196*HeatVaporization!$R$5+HeatVaporization!$S$5</f>
        <v>1.0582159116367418</v>
      </c>
      <c r="K196">
        <f>B196*HeatVaporization!$R$4+HeatVaporization!$S$4</f>
        <v>950.32665214581129</v>
      </c>
      <c r="L196">
        <f>(C196+D196)/2*HeatVaporization!$R$4+HeatVaporization!$S$4</f>
        <v>973.25716275285697</v>
      </c>
      <c r="M196">
        <f>B196*HeatVaporization!$R$6+HeatVaporization!$S$6</f>
        <v>2.4920773734886511E-4</v>
      </c>
      <c r="N196">
        <f>B196*HeatVaporization!$R$10+HeatVaporization!$S$10</f>
        <v>0.67832124776060687</v>
      </c>
      <c r="O196">
        <f>(HeatVaporization!$R$5*NumberCrunch!B196+HeatVaporization!$S$5)*NumberCrunch!E196*'Master Plan'!$J$9/(HeatVaporization!$R$7*NumberCrunch!B196+HeatVaporization!$S$7)</f>
        <v>128.94063007346787</v>
      </c>
      <c r="P196" s="3">
        <f>L196*E196/'Master Plan'!$J$11*4/'Master Plan'!$J$7/(HeatVaporization!$R$6*(NumberCrunch!C196+NumberCrunch!D196)/2+HeatVaporization!$S$6)</f>
        <v>54308.929469561284</v>
      </c>
      <c r="Q196">
        <v>2</v>
      </c>
      <c r="R196">
        <f t="shared" si="10"/>
        <v>5263.9676581833328</v>
      </c>
      <c r="T196" s="3">
        <f>(D196-C196)*NumberCrunch!F196*(SLOPE(HeatVaporization!$H$2:$H$31,HeatVaporization!$A$2:$A$31)*(NumberCrunch!C196+NumberCrunch!D196)/2+INTERCEPT(HeatVaporization!$H$2:$H$31,HeatVaporization!$A$2:$A$31))</f>
        <v>138767.9805664478</v>
      </c>
      <c r="U196" s="3">
        <f>T196/G196/'Master Plan'!$J$3</f>
        <v>5057.117987609955</v>
      </c>
      <c r="V196" s="3">
        <f>'Master Plan'!$J$5/(HeatVaporization!$R$2*(NumberCrunch!C196+NumberCrunch!D196)/2+HeatVaporization!$S$2)</f>
        <v>3.9542626494073845E-5</v>
      </c>
    </row>
    <row r="197" spans="1:22" x14ac:dyDescent="0.25">
      <c r="A197">
        <f>CONVERT(data!E197,"psi","Pa")+data!J197*1000</f>
        <v>220959.42893527972</v>
      </c>
      <c r="B197">
        <f>SLOPE(HeatVaporization!$A$2:$A$31,HeatVaporization!$B$2:$B$31)*NumberCrunch!$A197+INTERCEPT(HeatVaporization!$A$2:$A$31,HeatVaporization!$B$2:$B$31)</f>
        <v>377.8597595635955</v>
      </c>
      <c r="C197">
        <f>CONVERT(data!F197,"C","K")</f>
        <v>334.00073799999996</v>
      </c>
      <c r="D197">
        <f>CONVERT(data!G197,"C","K")</f>
        <v>347.87950999999998</v>
      </c>
      <c r="E197">
        <f>CONVERT(data!C197,"gal","m^3")/60</f>
        <v>2.465593328990576E-3</v>
      </c>
      <c r="F197">
        <f>(SLOPE(HeatVaporization!$D$2:$D$31,HeatVaporization!$A$2:$A$31)*(NumberCrunch!C197+NumberCrunch!D197)/2+INTERCEPT(HeatVaporization!$D$2:$D$31,HeatVaporization!$A$2:$A$31))*E197</f>
        <v>2.3996349086741362</v>
      </c>
      <c r="G197">
        <f t="shared" si="9"/>
        <v>36.480688121850832</v>
      </c>
      <c r="H197">
        <f>T197/(B197*HeatVaporization!$R$3+HeatVaporization!$S$3)</f>
        <v>62.574410032287489</v>
      </c>
      <c r="I197">
        <f>HeatVaporization!$R$3*NumberCrunch!B197+HeatVaporization!$S$3</f>
        <v>2240.4846901180949</v>
      </c>
      <c r="J197">
        <f>B197*HeatVaporization!$R$5+HeatVaporization!$S$5</f>
        <v>1.0034117321256302</v>
      </c>
      <c r="K197">
        <f>B197*HeatVaporization!$R$4+HeatVaporization!$S$4</f>
        <v>952.52359222252824</v>
      </c>
      <c r="L197">
        <f>(C197+D197)/2*HeatVaporization!$R$4+HeatVaporization!$S$4</f>
        <v>973.24845928933325</v>
      </c>
      <c r="M197">
        <f>B197*HeatVaporization!$R$6+HeatVaporization!$S$6</f>
        <v>2.8311259123228521E-4</v>
      </c>
      <c r="N197">
        <f>B197*HeatVaporization!$R$10+HeatVaporization!$S$10</f>
        <v>0.67635206231048106</v>
      </c>
      <c r="O197">
        <f>(HeatVaporization!$R$5*NumberCrunch!B197+HeatVaporization!$S$5)*NumberCrunch!E197*'Master Plan'!$J$9/(HeatVaporization!$R$7*NumberCrunch!B197+HeatVaporization!$S$7)</f>
        <v>123.84509376796109</v>
      </c>
      <c r="P197" s="3">
        <f>L197*E197/'Master Plan'!$J$11*4/'Master Plan'!$J$7/(HeatVaporization!$R$6*(NumberCrunch!C197+NumberCrunch!D197)/2+HeatVaporization!$S$6)</f>
        <v>54333.143529434885</v>
      </c>
      <c r="Q197">
        <v>2</v>
      </c>
      <c r="R197">
        <f t="shared" si="10"/>
        <v>5287.5438686787047</v>
      </c>
      <c r="T197" s="3">
        <f>(D197-C197)*NumberCrunch!F197*(SLOPE(HeatVaporization!$H$2:$H$31,HeatVaporization!$A$2:$A$31)*(NumberCrunch!C197+NumberCrunch!D197)/2+INTERCEPT(HeatVaporization!$H$2:$H$31,HeatVaporization!$A$2:$A$31))</f>
        <v>140197.00767051225</v>
      </c>
      <c r="U197" s="3">
        <f>T197/G197/'Master Plan'!$J$3</f>
        <v>5666.6049562113967</v>
      </c>
      <c r="V197" s="3">
        <f>'Master Plan'!$J$5/(HeatVaporization!$R$2*(NumberCrunch!C197+NumberCrunch!D197)/2+HeatVaporization!$S$2)</f>
        <v>3.954184587184479E-5</v>
      </c>
    </row>
    <row r="198" spans="1:22" x14ac:dyDescent="0.25">
      <c r="A198">
        <f>CONVERT(data!E198,"psi","Pa")+data!J198*1000</f>
        <v>211557.5132930234</v>
      </c>
      <c r="B198">
        <f>SLOPE(HeatVaporization!$A$2:$A$31,HeatVaporization!$B$2:$B$31)*NumberCrunch!$A198+INTERCEPT(HeatVaporization!$A$2:$A$31,HeatVaporization!$B$2:$B$31)</f>
        <v>375.3282329139891</v>
      </c>
      <c r="C198">
        <f>CONVERT(data!F198,"C","K")</f>
        <v>333.51369499999998</v>
      </c>
      <c r="D198">
        <f>CONVERT(data!G198,"C","K")</f>
        <v>348.07361299999997</v>
      </c>
      <c r="E198">
        <f>CONVERT(data!C198,"gal","m^3")/60</f>
        <v>2.3092073690405414E-3</v>
      </c>
      <c r="F198">
        <f>(SLOPE(HeatVaporization!$D$2:$D$31,HeatVaporization!$A$2:$A$31)*(NumberCrunch!C198+NumberCrunch!D198)/2+INTERCEPT(HeatVaporization!$D$2:$D$31,HeatVaporization!$A$2:$A$31))*E198</f>
        <v>2.2476223795576868</v>
      </c>
      <c r="G198">
        <f t="shared" si="9"/>
        <v>34.016828471750607</v>
      </c>
      <c r="H198">
        <f>T198/(B198*HeatVaporization!$R$3+HeatVaporization!$S$3)</f>
        <v>61.308703464212257</v>
      </c>
      <c r="I198">
        <f>HeatVaporization!$R$3*NumberCrunch!B198+HeatVaporization!$S$3</f>
        <v>2246.9465961429778</v>
      </c>
      <c r="J198">
        <f>B198*HeatVaporization!$R$5+HeatVaporization!$S$5</f>
        <v>0.96796205201248764</v>
      </c>
      <c r="K198">
        <f>B198*HeatVaporization!$R$4+HeatVaporization!$S$4</f>
        <v>953.94466673987529</v>
      </c>
      <c r="L198">
        <f>(C198+D198)/2*HeatVaporization!$R$4+HeatVaporization!$S$4</f>
        <v>973.33068034143571</v>
      </c>
      <c r="M198">
        <f>B198*HeatVaporization!$R$6+HeatVaporization!$S$6</f>
        <v>3.0504369639929854E-4</v>
      </c>
      <c r="N198">
        <f>B198*HeatVaporization!$R$10+HeatVaporization!$S$10</f>
        <v>0.67507830919688383</v>
      </c>
      <c r="O198">
        <f>(HeatVaporization!$R$5*NumberCrunch!B198+HeatVaporization!$S$5)*NumberCrunch!E198*'Master Plan'!$J$9/(HeatVaporization!$R$7*NumberCrunch!B198+HeatVaporization!$S$7)</f>
        <v>112.81934623412243</v>
      </c>
      <c r="P198" s="3">
        <f>L198*E198/'Master Plan'!$J$11*4/'Master Plan'!$J$7/(HeatVaporization!$R$6*(NumberCrunch!C198+NumberCrunch!D198)/2+HeatVaporization!$S$6)</f>
        <v>50784.363189030235</v>
      </c>
      <c r="Q198">
        <v>2</v>
      </c>
      <c r="R198">
        <f t="shared" si="10"/>
        <v>5302.7939668974286</v>
      </c>
      <c r="T198" s="3">
        <f>(D198-C198)*NumberCrunch!F198*(SLOPE(HeatVaporization!$H$2:$H$31,HeatVaporization!$A$2:$A$31)*(NumberCrunch!C198+NumberCrunch!D198)/2+INTERCEPT(HeatVaporization!$H$2:$H$31,HeatVaporization!$A$2:$A$31))</f>
        <v>137757.38256285092</v>
      </c>
      <c r="U198" s="3">
        <f>T198/G198/'Master Plan'!$J$3</f>
        <v>5971.2915586397257</v>
      </c>
      <c r="V198" s="3">
        <f>'Master Plan'!$J$5/(HeatVaporization!$R$2*(NumberCrunch!C198+NumberCrunch!D198)/2+HeatVaporization!$S$2)</f>
        <v>3.9549221589065243E-5</v>
      </c>
    </row>
    <row r="199" spans="1:22" x14ac:dyDescent="0.25">
      <c r="A199">
        <f>CONVERT(data!E199,"psi","Pa")+data!J199*1000</f>
        <v>221789.43817589513</v>
      </c>
      <c r="B199">
        <f>SLOPE(HeatVaporization!$A$2:$A$31,HeatVaporization!$B$2:$B$31)*NumberCrunch!$A199+INTERCEPT(HeatVaporization!$A$2:$A$31,HeatVaporization!$B$2:$B$31)</f>
        <v>378.08324492466318</v>
      </c>
      <c r="C199">
        <f>CONVERT(data!F199,"C","K")</f>
        <v>333.343435</v>
      </c>
      <c r="D199">
        <f>CONVERT(data!G199,"C","K")</f>
        <v>348.44380899999999</v>
      </c>
      <c r="E199">
        <f>CONVERT(data!C199,"gal","m^3")/60</f>
        <v>2.4427453405447088E-3</v>
      </c>
      <c r="F199">
        <f>(SLOPE(HeatVaporization!$D$2:$D$31,HeatVaporization!$A$2:$A$31)*(NumberCrunch!C199+NumberCrunch!D199)/2+INTERCEPT(HeatVaporization!$D$2:$D$31,HeatVaporization!$A$2:$A$31))*E199</f>
        <v>2.3774619043870171</v>
      </c>
      <c r="G199">
        <f t="shared" si="9"/>
        <v>36.672939602232319</v>
      </c>
      <c r="H199">
        <f>T199/(B199*HeatVaporization!$R$3+HeatVaporization!$S$3)</f>
        <v>67.469775123381567</v>
      </c>
      <c r="I199">
        <f>HeatVaporization!$R$3*NumberCrunch!B199+HeatVaporization!$S$3</f>
        <v>2239.9142274680648</v>
      </c>
      <c r="J199">
        <f>B199*HeatVaporization!$R$5+HeatVaporization!$S$5</f>
        <v>1.0065412605313648</v>
      </c>
      <c r="K199">
        <f>B199*HeatVaporization!$R$4+HeatVaporization!$S$4</f>
        <v>952.39813853565397</v>
      </c>
      <c r="L199">
        <f>(C199+D199)/2*HeatVaporization!$R$4+HeatVaporization!$S$4</f>
        <v>973.27456322437024</v>
      </c>
      <c r="M199">
        <f>B199*HeatVaporization!$R$6+HeatVaporization!$S$6</f>
        <v>2.8117649430925819E-4</v>
      </c>
      <c r="N199">
        <f>B199*HeatVaporization!$R$10+HeatVaporization!$S$10</f>
        <v>0.67646451033647659</v>
      </c>
      <c r="O199">
        <f>(HeatVaporization!$R$5*NumberCrunch!B199+HeatVaporization!$S$5)*NumberCrunch!E199*'Master Plan'!$J$9/(HeatVaporization!$R$7*NumberCrunch!B199+HeatVaporization!$S$7)</f>
        <v>122.99089666914823</v>
      </c>
      <c r="P199" s="3">
        <f>L199*E199/'Master Plan'!$J$11*4/'Master Plan'!$J$7/(HeatVaporization!$R$6*(NumberCrunch!C199+NumberCrunch!D199)/2+HeatVaporization!$S$6)</f>
        <v>53795.154234379348</v>
      </c>
      <c r="Q199">
        <v>2</v>
      </c>
      <c r="R199">
        <f t="shared" si="10"/>
        <v>5286.1975768246339</v>
      </c>
      <c r="T199" s="3">
        <f>(D199-C199)*NumberCrunch!F199*(SLOPE(HeatVaporization!$H$2:$H$31,HeatVaporization!$A$2:$A$31)*(NumberCrunch!C199+NumberCrunch!D199)/2+INTERCEPT(HeatVaporization!$H$2:$H$31,HeatVaporization!$A$2:$A$31))</f>
        <v>151126.50922293329</v>
      </c>
      <c r="U199" s="3">
        <f>T199/G199/'Master Plan'!$J$3</f>
        <v>6076.3410577039404</v>
      </c>
      <c r="V199" s="3">
        <f>'Master Plan'!$J$5/(HeatVaporization!$R$2*(NumberCrunch!C199+NumberCrunch!D199)/2+HeatVaporization!$S$2)</f>
        <v>3.9544187251939933E-5</v>
      </c>
    </row>
    <row r="200" spans="1:22" x14ac:dyDescent="0.25">
      <c r="A200">
        <f>CONVERT(data!E200,"psi","Pa")+data!J200*1000</f>
        <v>215093.69031529513</v>
      </c>
      <c r="B200">
        <f>SLOPE(HeatVaporization!$A$2:$A$31,HeatVaporization!$B$2:$B$31)*NumberCrunch!$A200+INTERCEPT(HeatVaporization!$A$2:$A$31,HeatVaporization!$B$2:$B$31)</f>
        <v>376.28037146853779</v>
      </c>
      <c r="C200">
        <f>CONVERT(data!F200,"C","K")</f>
        <v>333.310586</v>
      </c>
      <c r="D200">
        <f>CONVERT(data!G200,"C","K")</f>
        <v>348.21480399999996</v>
      </c>
      <c r="E200">
        <f>CONVERT(data!C200,"gal","m^3")/60</f>
        <v>2.3426470658384334E-3</v>
      </c>
      <c r="F200">
        <f>(SLOPE(HeatVaporization!$D$2:$D$31,HeatVaporization!$A$2:$A$31)*(NumberCrunch!C200+NumberCrunch!D200)/2+INTERCEPT(HeatVaporization!$D$2:$D$31,HeatVaporization!$A$2:$A$31))*E200</f>
        <v>2.2802109749266228</v>
      </c>
      <c r="G200">
        <f t="shared" si="9"/>
        <v>34.990227102751348</v>
      </c>
      <c r="H200">
        <f>T200/(B200*HeatVaporization!$R$3+HeatVaporization!$S$3)</f>
        <v>63.737054653701712</v>
      </c>
      <c r="I200">
        <f>HeatVaporization!$R$3*NumberCrunch!B200+HeatVaporization!$S$3</f>
        <v>2244.5161931831203</v>
      </c>
      <c r="J200">
        <f>B200*HeatVaporization!$R$5+HeatVaporization!$S$5</f>
        <v>0.98129511614886145</v>
      </c>
      <c r="K200">
        <f>B200*HeatVaporization!$R$4+HeatVaporization!$S$4</f>
        <v>953.41018299779694</v>
      </c>
      <c r="L200">
        <f>(C200+D200)/2*HeatVaporization!$R$4+HeatVaporization!$S$4</f>
        <v>973.348059200943</v>
      </c>
      <c r="M200">
        <f>B200*HeatVaporization!$R$6+HeatVaporization!$S$6</f>
        <v>2.9679513588083727E-4</v>
      </c>
      <c r="N200">
        <f>B200*HeatVaporization!$R$10+HeatVaporization!$S$10</f>
        <v>0.67555738353276762</v>
      </c>
      <c r="O200">
        <f>(HeatVaporization!$R$5*NumberCrunch!B200+HeatVaporization!$S$5)*NumberCrunch!E200*'Master Plan'!$J$9/(HeatVaporization!$R$7*NumberCrunch!B200+HeatVaporization!$S$7)</f>
        <v>115.66908680449592</v>
      </c>
      <c r="P200" s="3">
        <f>L200*E200/'Master Plan'!$J$11*4/'Master Plan'!$J$7/(HeatVaporization!$R$6*(NumberCrunch!C200+NumberCrunch!D200)/2+HeatVaporization!$S$6)</f>
        <v>51497.833914048686</v>
      </c>
      <c r="Q200">
        <v>2</v>
      </c>
      <c r="R200">
        <f t="shared" si="10"/>
        <v>5297.058215912165</v>
      </c>
      <c r="T200" s="3">
        <f>(D200-C200)*NumberCrunch!F200*(SLOPE(HeatVaporization!$H$2:$H$31,HeatVaporization!$A$2:$A$31)*(NumberCrunch!C200+NumberCrunch!D200)/2+INTERCEPT(HeatVaporization!$H$2:$H$31,HeatVaporization!$A$2:$A$31))</f>
        <v>143058.85127603106</v>
      </c>
      <c r="U200" s="3">
        <f>T200/G200/'Master Plan'!$J$3</f>
        <v>6028.582197524498</v>
      </c>
      <c r="V200" s="3">
        <f>'Master Plan'!$J$5/(HeatVaporization!$R$2*(NumberCrunch!C200+NumberCrunch!D200)/2+HeatVaporization!$S$2)</f>
        <v>3.9550780928365233E-5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activeCell="C1" sqref="C1"/>
    </sheetView>
  </sheetViews>
  <sheetFormatPr defaultRowHeight="15" x14ac:dyDescent="0.25"/>
  <cols>
    <col min="11" max="11" width="8.28515625" bestFit="1" customWidth="1"/>
    <col min="18" max="19" width="12.7109375" bestFit="1" customWidth="1"/>
  </cols>
  <sheetData>
    <row r="1" spans="1:19" x14ac:dyDescent="0.25">
      <c r="A1" t="s">
        <v>10</v>
      </c>
      <c r="B1" t="s">
        <v>11</v>
      </c>
      <c r="C1" t="s">
        <v>12</v>
      </c>
      <c r="D1" t="s">
        <v>49</v>
      </c>
      <c r="E1" t="s">
        <v>50</v>
      </c>
      <c r="F1" t="s">
        <v>52</v>
      </c>
      <c r="G1" t="s">
        <v>53</v>
      </c>
      <c r="H1" t="s">
        <v>51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42</v>
      </c>
      <c r="R1" t="s">
        <v>41</v>
      </c>
      <c r="S1" t="s">
        <v>46</v>
      </c>
    </row>
    <row r="2" spans="1:19" x14ac:dyDescent="0.25">
      <c r="A2">
        <v>273.14999999999998</v>
      </c>
      <c r="B2" s="3">
        <v>611</v>
      </c>
      <c r="C2">
        <v>2502</v>
      </c>
      <c r="D2">
        <f>1/F2</f>
        <v>1000</v>
      </c>
      <c r="E2">
        <f>1/G2</f>
        <v>4.8473097430925833E-3</v>
      </c>
      <c r="F2" s="3">
        <v>1E-3</v>
      </c>
      <c r="G2">
        <v>206.3</v>
      </c>
      <c r="H2" s="3">
        <v>4217</v>
      </c>
      <c r="I2">
        <v>1854</v>
      </c>
      <c r="J2" s="3">
        <v>1.75E-3</v>
      </c>
      <c r="K2" s="3">
        <v>8.0199999999999994E-6</v>
      </c>
      <c r="L2">
        <v>0.56900000000000006</v>
      </c>
      <c r="M2">
        <v>1.8200000000000001E-2</v>
      </c>
      <c r="N2">
        <v>12.99</v>
      </c>
      <c r="O2">
        <v>0.81499999999999995</v>
      </c>
      <c r="Q2" t="s">
        <v>47</v>
      </c>
      <c r="R2">
        <f>SLOPE(P2:P31,A2:A31)</f>
        <v>1.7999999999999988E-2</v>
      </c>
      <c r="S2">
        <f>INTERCEPT(P2:P31,A2:A31)</f>
        <v>8.0000000000000036</v>
      </c>
    </row>
    <row r="3" spans="1:19" x14ac:dyDescent="0.25">
      <c r="A3">
        <v>275</v>
      </c>
      <c r="B3" s="3">
        <v>697</v>
      </c>
      <c r="C3">
        <v>2497</v>
      </c>
      <c r="D3">
        <f t="shared" ref="D3:D31" si="0">1/F3</f>
        <v>1000</v>
      </c>
      <c r="E3">
        <f t="shared" ref="E3:E31" si="1">1/G3</f>
        <v>5.5035773252614202E-3</v>
      </c>
      <c r="F3" s="3">
        <v>1E-3</v>
      </c>
      <c r="G3">
        <v>181.7</v>
      </c>
      <c r="H3" s="3">
        <v>4211</v>
      </c>
      <c r="I3">
        <v>1855</v>
      </c>
      <c r="J3" s="3">
        <v>1.652E-3</v>
      </c>
      <c r="K3" s="3">
        <v>8.0899999999999988E-6</v>
      </c>
      <c r="L3">
        <v>0.57400000000000007</v>
      </c>
      <c r="M3">
        <v>1.83E-2</v>
      </c>
      <c r="N3">
        <v>12.22</v>
      </c>
      <c r="O3">
        <v>0.81699999999999995</v>
      </c>
      <c r="Q3" t="s">
        <v>67</v>
      </c>
      <c r="R3">
        <f>SLOPE($C$2:$C$31,$A$2:$A$31)</f>
        <v>-2.5525727828651212</v>
      </c>
      <c r="S3">
        <f>INTERCEPT($C$2:$C$31,$A$2:$A$31)</f>
        <v>3204.9992281200875</v>
      </c>
    </row>
    <row r="4" spans="1:19" x14ac:dyDescent="0.25">
      <c r="A4">
        <v>280</v>
      </c>
      <c r="B4" s="3">
        <v>990</v>
      </c>
      <c r="C4">
        <v>2485</v>
      </c>
      <c r="D4">
        <f t="shared" si="0"/>
        <v>1000</v>
      </c>
      <c r="E4">
        <f t="shared" si="1"/>
        <v>7.6687116564417178E-3</v>
      </c>
      <c r="F4" s="3">
        <v>1E-3</v>
      </c>
      <c r="G4">
        <v>130.4</v>
      </c>
      <c r="H4" s="3">
        <v>4198</v>
      </c>
      <c r="I4">
        <v>1858</v>
      </c>
      <c r="J4" s="3">
        <v>1.4220000000000001E-3</v>
      </c>
      <c r="K4" s="3">
        <v>8.2899999999999986E-6</v>
      </c>
      <c r="L4">
        <v>0.58199999999999996</v>
      </c>
      <c r="M4">
        <v>1.8600000000000002E-2</v>
      </c>
      <c r="N4">
        <v>10.26</v>
      </c>
      <c r="O4">
        <v>0.82499999999999996</v>
      </c>
      <c r="Q4" t="s">
        <v>68</v>
      </c>
      <c r="R4">
        <f>SLOPE(D2:D31,A2:A31)</f>
        <v>-0.56135080291097783</v>
      </c>
      <c r="S4">
        <f>INTERCEPT(D2:D31,A2:A31)</f>
        <v>1164.6354716413016</v>
      </c>
    </row>
    <row r="5" spans="1:19" x14ac:dyDescent="0.25">
      <c r="A5">
        <v>285</v>
      </c>
      <c r="B5" s="3">
        <v>1387</v>
      </c>
      <c r="C5">
        <v>2473</v>
      </c>
      <c r="D5">
        <f t="shared" si="0"/>
        <v>1000</v>
      </c>
      <c r="E5">
        <f t="shared" si="1"/>
        <v>1.0060362173038229E-2</v>
      </c>
      <c r="F5" s="3">
        <v>1E-3</v>
      </c>
      <c r="G5">
        <v>99.4</v>
      </c>
      <c r="H5" s="3">
        <v>4189</v>
      </c>
      <c r="I5">
        <v>1861</v>
      </c>
      <c r="J5" s="3">
        <v>1.225E-3</v>
      </c>
      <c r="K5" s="3">
        <v>8.49E-6</v>
      </c>
      <c r="L5">
        <v>0.89</v>
      </c>
      <c r="M5">
        <v>1.89E-2</v>
      </c>
      <c r="N5">
        <v>8.81</v>
      </c>
      <c r="O5">
        <v>0.83299999999999996</v>
      </c>
      <c r="Q5" t="s">
        <v>69</v>
      </c>
      <c r="R5">
        <f>SLOPE(E2:E31,A2:A31)</f>
        <v>1.4003281426507599E-2</v>
      </c>
      <c r="S5">
        <f>INTERCEPT(E2:E31,A2:A31)</f>
        <v>-4.2878648207958943</v>
      </c>
    </row>
    <row r="6" spans="1:19" x14ac:dyDescent="0.25">
      <c r="A6">
        <v>290</v>
      </c>
      <c r="B6" s="3">
        <v>1917</v>
      </c>
      <c r="C6">
        <v>2461</v>
      </c>
      <c r="D6">
        <f t="shared" si="0"/>
        <v>999.00099900099906</v>
      </c>
      <c r="E6">
        <f t="shared" si="1"/>
        <v>1.4347202295552367E-2</v>
      </c>
      <c r="F6" s="3">
        <v>1.0009999999999999E-3</v>
      </c>
      <c r="G6">
        <v>69.7</v>
      </c>
      <c r="H6" s="3">
        <v>4184</v>
      </c>
      <c r="I6">
        <v>1864</v>
      </c>
      <c r="J6" s="3">
        <v>1.08E-3</v>
      </c>
      <c r="K6" s="3">
        <v>8.6899999999999998E-6</v>
      </c>
      <c r="L6">
        <v>0.59799999999999998</v>
      </c>
      <c r="M6">
        <v>1.9300000000000001E-2</v>
      </c>
      <c r="N6">
        <v>7.56</v>
      </c>
      <c r="O6">
        <v>0.84099999999999997</v>
      </c>
      <c r="Q6" t="s">
        <v>65</v>
      </c>
      <c r="R6">
        <f>SLOPE($J$2:$J$31,$A$2:$A$31)</f>
        <v>-8.6631934806703499E-6</v>
      </c>
      <c r="S6">
        <f>INTERCEPT($J$2:$J$31,$A$2:$A$31)</f>
        <v>3.5565847968912915E-3</v>
      </c>
    </row>
    <row r="7" spans="1:19" x14ac:dyDescent="0.25">
      <c r="A7">
        <v>295</v>
      </c>
      <c r="B7" s="3">
        <v>2617</v>
      </c>
      <c r="C7">
        <v>2449</v>
      </c>
      <c r="D7">
        <f t="shared" si="0"/>
        <v>998.00399201596804</v>
      </c>
      <c r="E7">
        <f t="shared" si="1"/>
        <v>1.9252984212552948E-2</v>
      </c>
      <c r="F7" s="3">
        <v>1.0020000000000001E-3</v>
      </c>
      <c r="G7">
        <v>51.94</v>
      </c>
      <c r="H7" s="3">
        <v>4181</v>
      </c>
      <c r="I7">
        <v>1868</v>
      </c>
      <c r="J7" s="3">
        <v>9.59E-4</v>
      </c>
      <c r="K7" s="3">
        <v>8.8899999999999996E-6</v>
      </c>
      <c r="L7">
        <v>0.60599999999999998</v>
      </c>
      <c r="M7">
        <v>1.95E-2</v>
      </c>
      <c r="N7">
        <v>6.62</v>
      </c>
      <c r="O7">
        <v>0.84899999999999998</v>
      </c>
      <c r="Q7" t="s">
        <v>66</v>
      </c>
      <c r="R7">
        <f>SLOPE($K$2:$K$31,$A$2:$A$31)</f>
        <v>3.9535981623047235E-8</v>
      </c>
      <c r="S7">
        <f>INTERCEPT($K$2:$K$31,$A$2:$A$31)</f>
        <v>-2.7613143929175898E-6</v>
      </c>
    </row>
    <row r="8" spans="1:19" x14ac:dyDescent="0.25">
      <c r="A8">
        <v>300</v>
      </c>
      <c r="B8" s="3">
        <v>3531</v>
      </c>
      <c r="C8">
        <v>2438</v>
      </c>
      <c r="D8">
        <f t="shared" si="0"/>
        <v>997.00897308075776</v>
      </c>
      <c r="E8">
        <f t="shared" si="1"/>
        <v>2.5555839509327879E-2</v>
      </c>
      <c r="F8" s="3">
        <v>1.003E-3</v>
      </c>
      <c r="G8">
        <v>39.130000000000003</v>
      </c>
      <c r="H8" s="3">
        <v>4179</v>
      </c>
      <c r="I8">
        <v>1872</v>
      </c>
      <c r="J8" s="3">
        <v>8.5499999999999997E-4</v>
      </c>
      <c r="K8" s="3">
        <v>9.0899999999999994E-6</v>
      </c>
      <c r="L8">
        <v>0.61299999999999999</v>
      </c>
      <c r="M8">
        <v>1.9600000000000003E-2</v>
      </c>
      <c r="N8">
        <v>5.83</v>
      </c>
      <c r="O8">
        <v>0.85699999999999998</v>
      </c>
      <c r="P8">
        <v>13.4</v>
      </c>
      <c r="Q8" t="s">
        <v>75</v>
      </c>
      <c r="R8">
        <f>SLOPE($H$2:$H$31,$A$2:$A$31)</f>
        <v>0.65687903550553395</v>
      </c>
      <c r="S8">
        <f>INTERCEPT($H$2:$H$31,$A$2:$A$31)</f>
        <v>3985.6600685371645</v>
      </c>
    </row>
    <row r="9" spans="1:19" x14ac:dyDescent="0.25">
      <c r="A9">
        <v>305</v>
      </c>
      <c r="B9" s="3">
        <v>4712</v>
      </c>
      <c r="C9">
        <v>2426</v>
      </c>
      <c r="D9">
        <f t="shared" si="0"/>
        <v>995.02487562189049</v>
      </c>
      <c r="E9">
        <f t="shared" si="1"/>
        <v>3.3624747814391391E-2</v>
      </c>
      <c r="F9" s="3">
        <v>1.005E-3</v>
      </c>
      <c r="G9">
        <v>29.74</v>
      </c>
      <c r="H9" s="3">
        <v>4178</v>
      </c>
      <c r="I9">
        <v>1877</v>
      </c>
      <c r="J9" s="3">
        <v>7.6900000000000004E-4</v>
      </c>
      <c r="K9" s="3">
        <v>9.2899999999999991E-6</v>
      </c>
      <c r="L9">
        <v>0.62</v>
      </c>
      <c r="M9">
        <v>2.0100000000000003E-2</v>
      </c>
      <c r="N9">
        <v>5.2</v>
      </c>
      <c r="O9">
        <v>0.86499999999999999</v>
      </c>
      <c r="Q9" t="s">
        <v>85</v>
      </c>
      <c r="R9">
        <f>SLOPE($I$2:$I$31,$A$2:$A$31)</f>
        <v>2.8081683091004623</v>
      </c>
      <c r="S9">
        <f>INTERCEPT($I$2:$I$31,$A$2:$A$31)</f>
        <v>1018.7382163469672</v>
      </c>
    </row>
    <row r="10" spans="1:19" x14ac:dyDescent="0.25">
      <c r="A10">
        <v>310</v>
      </c>
      <c r="B10" s="3">
        <v>6221</v>
      </c>
      <c r="C10">
        <v>2414</v>
      </c>
      <c r="D10">
        <f t="shared" si="0"/>
        <v>993.04865938430976</v>
      </c>
      <c r="E10">
        <f t="shared" si="1"/>
        <v>4.3610989969472311E-2</v>
      </c>
      <c r="F10" s="3">
        <v>1.0070000000000001E-3</v>
      </c>
      <c r="G10">
        <v>22.93</v>
      </c>
      <c r="H10" s="3">
        <v>4178</v>
      </c>
      <c r="I10">
        <v>1882</v>
      </c>
      <c r="J10" s="3">
        <v>6.9499999999999998E-4</v>
      </c>
      <c r="K10" s="3">
        <v>9.4900000000000006E-6</v>
      </c>
      <c r="L10">
        <v>0.628</v>
      </c>
      <c r="M10">
        <v>2.0399999999999998E-2</v>
      </c>
      <c r="N10">
        <v>4.62</v>
      </c>
      <c r="O10">
        <v>0.873</v>
      </c>
      <c r="Q10" t="s">
        <v>86</v>
      </c>
      <c r="R10">
        <f>SLOPE($L$2:$L$31,$A$2:$A$31)</f>
        <v>5.0315611482708506E-4</v>
      </c>
      <c r="S10">
        <f>INTERCEPT($L$2:$L$31,$A$2:$A$31)</f>
        <v>0.48622961373896578</v>
      </c>
    </row>
    <row r="11" spans="1:19" x14ac:dyDescent="0.25">
      <c r="A11">
        <v>315</v>
      </c>
      <c r="B11" s="3">
        <v>8132</v>
      </c>
      <c r="C11">
        <v>2402</v>
      </c>
      <c r="D11">
        <f t="shared" si="0"/>
        <v>991.08027750247777</v>
      </c>
      <c r="E11">
        <f t="shared" si="1"/>
        <v>5.6116722783389451E-2</v>
      </c>
      <c r="F11" s="3">
        <v>1.0089999999999999E-3</v>
      </c>
      <c r="G11">
        <v>17.82</v>
      </c>
      <c r="H11" s="3">
        <v>4179</v>
      </c>
      <c r="I11">
        <v>1888</v>
      </c>
      <c r="J11" s="3">
        <v>6.3100000000000005E-4</v>
      </c>
      <c r="K11" s="3">
        <v>9.6899999999999987E-6</v>
      </c>
      <c r="L11">
        <v>0.63400000000000001</v>
      </c>
      <c r="M11">
        <v>2.07E-2</v>
      </c>
      <c r="N11">
        <v>4.16</v>
      </c>
      <c r="O11">
        <v>0.88300000000000001</v>
      </c>
      <c r="Q11" t="s">
        <v>87</v>
      </c>
      <c r="R11">
        <f>SLOPE($M$2:$M$31,$A$2:$A$31)</f>
        <v>7.4578330937745838E-5</v>
      </c>
      <c r="S11">
        <f>INTERCEPT($M$2:$M$31,$A$2:$A$31)</f>
        <v>-2.7053502397999044E-3</v>
      </c>
    </row>
    <row r="12" spans="1:19" x14ac:dyDescent="0.25">
      <c r="A12">
        <v>320</v>
      </c>
      <c r="B12" s="3">
        <v>10530</v>
      </c>
      <c r="C12">
        <v>2390</v>
      </c>
      <c r="D12">
        <f t="shared" si="0"/>
        <v>989.11968348170137</v>
      </c>
      <c r="E12">
        <f t="shared" si="1"/>
        <v>7.1530758226037189E-2</v>
      </c>
      <c r="F12" s="3">
        <v>1.011E-3</v>
      </c>
      <c r="G12">
        <v>13.98</v>
      </c>
      <c r="H12" s="3">
        <v>4180</v>
      </c>
      <c r="I12">
        <v>1895</v>
      </c>
      <c r="J12" s="3">
        <v>5.7700000000000004E-4</v>
      </c>
      <c r="K12" s="3">
        <v>9.8900000000000002E-6</v>
      </c>
      <c r="L12">
        <v>0.64</v>
      </c>
      <c r="M12">
        <v>2.1000000000000001E-2</v>
      </c>
      <c r="N12">
        <v>3.77</v>
      </c>
      <c r="O12">
        <v>0.89400000000000002</v>
      </c>
    </row>
    <row r="13" spans="1:19" x14ac:dyDescent="0.25">
      <c r="A13">
        <v>325</v>
      </c>
      <c r="B13" s="3">
        <v>13510</v>
      </c>
      <c r="C13">
        <v>2378</v>
      </c>
      <c r="D13">
        <f t="shared" si="0"/>
        <v>987.16683119447191</v>
      </c>
      <c r="E13">
        <f t="shared" si="1"/>
        <v>9.0415913200723327E-2</v>
      </c>
      <c r="F13" s="3">
        <v>1.013E-3</v>
      </c>
      <c r="G13">
        <v>11.06</v>
      </c>
      <c r="H13" s="3">
        <v>4182</v>
      </c>
      <c r="I13">
        <v>1903</v>
      </c>
      <c r="J13" s="3">
        <v>5.2800000000000004E-4</v>
      </c>
      <c r="K13" s="3">
        <v>1.009E-5</v>
      </c>
      <c r="L13">
        <v>0.64500000000000002</v>
      </c>
      <c r="M13">
        <v>2.1299999999999999E-2</v>
      </c>
      <c r="N13">
        <v>3.42</v>
      </c>
      <c r="O13">
        <v>0.90100000000000002</v>
      </c>
    </row>
    <row r="14" spans="1:19" x14ac:dyDescent="0.25">
      <c r="A14">
        <v>330</v>
      </c>
      <c r="B14" s="3">
        <v>17190</v>
      </c>
      <c r="C14">
        <v>2366</v>
      </c>
      <c r="D14">
        <f t="shared" si="0"/>
        <v>984.25196850393706</v>
      </c>
      <c r="E14">
        <f t="shared" si="1"/>
        <v>0.11337868480725623</v>
      </c>
      <c r="F14" s="3">
        <v>1.016E-3</v>
      </c>
      <c r="G14">
        <v>8.82</v>
      </c>
      <c r="H14" s="3">
        <v>4184</v>
      </c>
      <c r="I14">
        <v>1911</v>
      </c>
      <c r="J14" s="3">
        <v>4.8899999999999996E-4</v>
      </c>
      <c r="K14" s="3">
        <v>1.0289999999999998E-5</v>
      </c>
      <c r="L14">
        <v>0.65</v>
      </c>
      <c r="M14">
        <v>2.1700000000000001E-2</v>
      </c>
      <c r="N14">
        <v>3.15</v>
      </c>
      <c r="O14">
        <v>0.90800000000000003</v>
      </c>
    </row>
    <row r="15" spans="1:19" x14ac:dyDescent="0.25">
      <c r="A15">
        <v>335</v>
      </c>
      <c r="B15" s="3">
        <v>21670</v>
      </c>
      <c r="C15">
        <v>2354</v>
      </c>
      <c r="D15">
        <f t="shared" si="0"/>
        <v>982.31827111984285</v>
      </c>
      <c r="E15">
        <f t="shared" si="1"/>
        <v>0.14104372355430184</v>
      </c>
      <c r="F15" s="3">
        <v>1.018E-3</v>
      </c>
      <c r="G15">
        <v>7.09</v>
      </c>
      <c r="H15" s="3">
        <v>4186</v>
      </c>
      <c r="I15">
        <v>1920</v>
      </c>
      <c r="J15" s="3">
        <v>4.5300000000000001E-4</v>
      </c>
      <c r="K15" s="3">
        <v>1.049E-5</v>
      </c>
      <c r="L15">
        <v>0.65600000000000003</v>
      </c>
      <c r="M15">
        <v>2.1999999999999999E-2</v>
      </c>
      <c r="N15">
        <v>2.88</v>
      </c>
      <c r="O15">
        <v>0.91600000000000004</v>
      </c>
    </row>
    <row r="16" spans="1:19" x14ac:dyDescent="0.25">
      <c r="A16">
        <v>340</v>
      </c>
      <c r="B16" s="3">
        <v>27130</v>
      </c>
      <c r="C16">
        <v>2342</v>
      </c>
      <c r="D16">
        <f t="shared" si="0"/>
        <v>979.43192948090109</v>
      </c>
      <c r="E16">
        <f t="shared" si="1"/>
        <v>0.17421602787456444</v>
      </c>
      <c r="F16" s="3">
        <v>1.021E-3</v>
      </c>
      <c r="G16">
        <v>5.74</v>
      </c>
      <c r="H16" s="3">
        <v>4188</v>
      </c>
      <c r="I16">
        <v>1930</v>
      </c>
      <c r="J16" s="3">
        <v>4.2000000000000002E-4</v>
      </c>
      <c r="K16" s="3">
        <v>1.0689999999999999E-5</v>
      </c>
      <c r="L16">
        <v>0.66</v>
      </c>
      <c r="M16">
        <v>2.23E-2</v>
      </c>
      <c r="N16">
        <v>2.66</v>
      </c>
      <c r="O16">
        <v>0.92500000000000004</v>
      </c>
    </row>
    <row r="17" spans="1:16" x14ac:dyDescent="0.25">
      <c r="A17">
        <v>345</v>
      </c>
      <c r="B17" s="3">
        <v>33720</v>
      </c>
      <c r="C17">
        <v>2329</v>
      </c>
      <c r="D17">
        <f t="shared" si="0"/>
        <v>976.5625</v>
      </c>
      <c r="E17">
        <f t="shared" si="1"/>
        <v>0.21353833013025839</v>
      </c>
      <c r="F17" s="3">
        <v>1.024E-3</v>
      </c>
      <c r="G17">
        <v>4.6829999999999998</v>
      </c>
      <c r="H17" s="3">
        <v>4191</v>
      </c>
      <c r="I17">
        <v>1941</v>
      </c>
      <c r="J17" s="3">
        <v>3.8900000000000002E-4</v>
      </c>
      <c r="K17" s="3">
        <v>1.0890000000000001E-5</v>
      </c>
      <c r="L17">
        <v>0.66400000000000003</v>
      </c>
      <c r="M17">
        <v>2.2600000000000002E-2</v>
      </c>
      <c r="N17">
        <v>2.4500000000000002</v>
      </c>
      <c r="O17">
        <v>0.93300000000000005</v>
      </c>
    </row>
    <row r="18" spans="1:16" x14ac:dyDescent="0.25">
      <c r="A18">
        <v>350</v>
      </c>
      <c r="B18" s="3">
        <v>41630</v>
      </c>
      <c r="C18">
        <v>2317</v>
      </c>
      <c r="D18">
        <f t="shared" si="0"/>
        <v>973.70983446932826</v>
      </c>
      <c r="E18">
        <f t="shared" si="1"/>
        <v>0.26001040041601664</v>
      </c>
      <c r="F18" s="3">
        <v>1.0269999999999999E-3</v>
      </c>
      <c r="G18">
        <v>3.8460000000000001</v>
      </c>
      <c r="H18" s="3">
        <v>4195</v>
      </c>
      <c r="I18">
        <v>1954</v>
      </c>
      <c r="J18" s="3">
        <v>3.6499999999999998E-4</v>
      </c>
      <c r="K18" s="3">
        <v>1.1089999999999999E-5</v>
      </c>
      <c r="L18">
        <v>0.66800000000000004</v>
      </c>
      <c r="M18">
        <v>2.3E-2</v>
      </c>
      <c r="N18">
        <v>2.29</v>
      </c>
      <c r="O18">
        <v>0.94199999999999995</v>
      </c>
    </row>
    <row r="19" spans="1:16" x14ac:dyDescent="0.25">
      <c r="A19">
        <v>355</v>
      </c>
      <c r="B19" s="3">
        <v>51000</v>
      </c>
      <c r="C19">
        <v>2304</v>
      </c>
      <c r="D19">
        <f t="shared" si="0"/>
        <v>970.87378640776694</v>
      </c>
      <c r="E19">
        <f t="shared" si="1"/>
        <v>0.31446540880503143</v>
      </c>
      <c r="F19" s="3">
        <v>1.0300000000000001E-3</v>
      </c>
      <c r="G19">
        <v>3.18</v>
      </c>
      <c r="H19" s="3">
        <v>4199</v>
      </c>
      <c r="I19">
        <v>1968</v>
      </c>
      <c r="J19" s="3">
        <v>3.4299999999999999E-4</v>
      </c>
      <c r="K19" s="3">
        <v>1.1289999999999999E-5</v>
      </c>
      <c r="L19">
        <v>0.67100000000000004</v>
      </c>
      <c r="M19">
        <v>2.3300000000000001E-2</v>
      </c>
      <c r="N19">
        <v>2.14</v>
      </c>
      <c r="O19">
        <v>0.95099999999999996</v>
      </c>
    </row>
    <row r="20" spans="1:16" x14ac:dyDescent="0.25">
      <c r="A20">
        <v>360</v>
      </c>
      <c r="B20" s="3">
        <v>62090</v>
      </c>
      <c r="C20">
        <v>2291</v>
      </c>
      <c r="D20">
        <f t="shared" si="0"/>
        <v>967.11798839458413</v>
      </c>
      <c r="E20">
        <f t="shared" si="1"/>
        <v>0.3780718336483932</v>
      </c>
      <c r="F20" s="3">
        <v>1.034E-3</v>
      </c>
      <c r="G20">
        <v>2.645</v>
      </c>
      <c r="H20" s="3">
        <v>4203</v>
      </c>
      <c r="I20">
        <v>1983</v>
      </c>
      <c r="J20" s="3">
        <v>3.2400000000000001E-4</v>
      </c>
      <c r="K20" s="3">
        <v>1.149E-5</v>
      </c>
      <c r="L20">
        <v>0.67400000000000004</v>
      </c>
      <c r="M20">
        <v>2.3699999999999999E-2</v>
      </c>
      <c r="N20">
        <v>2.02</v>
      </c>
      <c r="O20">
        <v>0.96</v>
      </c>
    </row>
    <row r="21" spans="1:16" x14ac:dyDescent="0.25">
      <c r="A21">
        <v>364</v>
      </c>
      <c r="B21" s="3">
        <v>75140</v>
      </c>
      <c r="C21">
        <v>2278</v>
      </c>
      <c r="D21">
        <f t="shared" si="0"/>
        <v>963.39113680154139</v>
      </c>
      <c r="E21">
        <f t="shared" si="1"/>
        <v>0.4520795660036166</v>
      </c>
      <c r="F21" s="3">
        <v>1.0380000000000001E-3</v>
      </c>
      <c r="G21">
        <v>2.2120000000000002</v>
      </c>
      <c r="H21" s="3">
        <v>4209</v>
      </c>
      <c r="I21">
        <v>1999</v>
      </c>
      <c r="J21" s="3">
        <v>3.0600000000000001E-4</v>
      </c>
      <c r="K21" s="3">
        <v>1.1689999999999998E-5</v>
      </c>
      <c r="L21">
        <v>0.67700000000000005</v>
      </c>
      <c r="M21">
        <v>2.4100000000000003E-2</v>
      </c>
      <c r="N21">
        <v>1.91</v>
      </c>
      <c r="O21">
        <v>0.96899999999999997</v>
      </c>
    </row>
    <row r="22" spans="1:16" x14ac:dyDescent="0.25">
      <c r="A22">
        <v>370</v>
      </c>
      <c r="B22" s="3">
        <v>90400</v>
      </c>
      <c r="C22">
        <v>2265</v>
      </c>
      <c r="D22">
        <f t="shared" si="0"/>
        <v>960.61479346781937</v>
      </c>
      <c r="E22">
        <f t="shared" si="1"/>
        <v>0.53734551316496504</v>
      </c>
      <c r="F22" s="3">
        <v>1.041E-3</v>
      </c>
      <c r="G22">
        <v>1.861</v>
      </c>
      <c r="H22" s="3">
        <v>4214</v>
      </c>
      <c r="I22">
        <v>2017</v>
      </c>
      <c r="J22" s="3">
        <v>2.8899999999999998E-4</v>
      </c>
      <c r="K22" s="3">
        <v>1.189E-5</v>
      </c>
      <c r="L22">
        <v>0.67900000000000005</v>
      </c>
      <c r="M22">
        <v>2.4500000000000001E-2</v>
      </c>
      <c r="N22">
        <v>1.8</v>
      </c>
      <c r="O22">
        <v>0.97799999999999998</v>
      </c>
    </row>
    <row r="23" spans="1:16" x14ac:dyDescent="0.25">
      <c r="A23">
        <v>373.15</v>
      </c>
      <c r="B23" s="3">
        <v>101330</v>
      </c>
      <c r="C23">
        <v>2257</v>
      </c>
      <c r="D23">
        <f t="shared" si="0"/>
        <v>957.85440613026822</v>
      </c>
      <c r="E23">
        <f t="shared" si="1"/>
        <v>0.59559261465157831</v>
      </c>
      <c r="F23" s="3">
        <v>1.044E-3</v>
      </c>
      <c r="G23">
        <v>1.679</v>
      </c>
      <c r="H23" s="3">
        <v>4217</v>
      </c>
      <c r="I23">
        <v>2029</v>
      </c>
      <c r="J23" s="3">
        <v>2.7900000000000001E-4</v>
      </c>
      <c r="K23" s="3">
        <v>1.2019999999999998E-5</v>
      </c>
      <c r="L23">
        <v>0.68</v>
      </c>
      <c r="M23">
        <v>2.4800000000000003E-2</v>
      </c>
      <c r="N23">
        <v>1.76</v>
      </c>
      <c r="O23">
        <v>0.98399999999999999</v>
      </c>
    </row>
    <row r="24" spans="1:16" x14ac:dyDescent="0.25">
      <c r="A24">
        <v>375</v>
      </c>
      <c r="B24" s="3">
        <v>108150</v>
      </c>
      <c r="C24">
        <v>2252</v>
      </c>
      <c r="D24">
        <f t="shared" si="0"/>
        <v>956.93779904306223</v>
      </c>
      <c r="E24">
        <f t="shared" si="1"/>
        <v>0.63532401524777637</v>
      </c>
      <c r="F24" s="3">
        <v>1.0449999999999999E-3</v>
      </c>
      <c r="G24">
        <v>1.5740000000000001</v>
      </c>
      <c r="H24" s="3">
        <v>4220</v>
      </c>
      <c r="I24">
        <v>2036</v>
      </c>
      <c r="J24" s="3">
        <v>2.7399999999999999E-4</v>
      </c>
      <c r="K24" s="3">
        <v>1.2089999999999999E-5</v>
      </c>
      <c r="L24">
        <v>0.68100000000000005</v>
      </c>
      <c r="M24">
        <v>2.4899999999999999E-2</v>
      </c>
      <c r="N24">
        <v>1.7</v>
      </c>
      <c r="O24">
        <v>0.98699999999999999</v>
      </c>
    </row>
    <row r="25" spans="1:16" x14ac:dyDescent="0.25">
      <c r="A25">
        <v>380</v>
      </c>
      <c r="B25" s="3">
        <v>128690</v>
      </c>
      <c r="C25">
        <v>2239</v>
      </c>
      <c r="D25">
        <f t="shared" si="0"/>
        <v>953.28884652049567</v>
      </c>
      <c r="E25">
        <f t="shared" si="1"/>
        <v>0.74794315632011965</v>
      </c>
      <c r="F25" s="3">
        <v>1.049E-3</v>
      </c>
      <c r="G25">
        <v>1.337</v>
      </c>
      <c r="H25" s="3">
        <v>4226</v>
      </c>
      <c r="I25">
        <v>2057</v>
      </c>
      <c r="J25" s="3">
        <v>2.5999999999999998E-4</v>
      </c>
      <c r="K25" s="3">
        <v>1.2289999999999999E-5</v>
      </c>
      <c r="L25">
        <v>0.68300000000000005</v>
      </c>
      <c r="M25">
        <v>2.5399999999999999E-2</v>
      </c>
      <c r="N25">
        <v>1.61</v>
      </c>
      <c r="O25">
        <v>0.999</v>
      </c>
    </row>
    <row r="26" spans="1:16" x14ac:dyDescent="0.25">
      <c r="A26">
        <v>385</v>
      </c>
      <c r="B26" s="3">
        <v>152330</v>
      </c>
      <c r="C26">
        <v>2225</v>
      </c>
      <c r="D26">
        <f t="shared" si="0"/>
        <v>949.66761633428314</v>
      </c>
      <c r="E26">
        <f t="shared" si="1"/>
        <v>0.87565674255691772</v>
      </c>
      <c r="F26" s="3">
        <v>1.0529999999999999E-3</v>
      </c>
      <c r="G26">
        <v>1.1419999999999999</v>
      </c>
      <c r="H26" s="3">
        <v>4232</v>
      </c>
      <c r="I26">
        <v>2080</v>
      </c>
      <c r="J26" s="3">
        <v>2.4800000000000001E-4</v>
      </c>
      <c r="K26" s="3">
        <v>1.2489999999999999E-5</v>
      </c>
      <c r="L26">
        <v>0.68500000000000005</v>
      </c>
      <c r="M26">
        <v>2.58E-2</v>
      </c>
      <c r="N26">
        <v>1.53</v>
      </c>
      <c r="O26">
        <v>1.004</v>
      </c>
    </row>
    <row r="27" spans="1:16" x14ac:dyDescent="0.25">
      <c r="A27">
        <v>390</v>
      </c>
      <c r="B27" s="3">
        <v>179400</v>
      </c>
      <c r="C27">
        <v>2212</v>
      </c>
      <c r="D27">
        <f t="shared" si="0"/>
        <v>945.17958412098301</v>
      </c>
      <c r="E27">
        <f t="shared" si="1"/>
        <v>1.0204081632653061</v>
      </c>
      <c r="F27" s="3">
        <v>1.0579999999999999E-3</v>
      </c>
      <c r="G27">
        <v>0.98</v>
      </c>
      <c r="H27" s="3">
        <v>4239</v>
      </c>
      <c r="I27">
        <v>2104</v>
      </c>
      <c r="J27" s="3">
        <v>2.3699999999999999E-4</v>
      </c>
      <c r="K27" s="3">
        <v>1.2689999999999999E-5</v>
      </c>
      <c r="L27">
        <v>0.68600000000000005</v>
      </c>
      <c r="M27">
        <v>2.63E-2</v>
      </c>
      <c r="N27">
        <v>1.47</v>
      </c>
      <c r="O27">
        <v>1.0129999999999999</v>
      </c>
    </row>
    <row r="28" spans="1:16" x14ac:dyDescent="0.25">
      <c r="A28">
        <v>400</v>
      </c>
      <c r="B28" s="3">
        <v>245500</v>
      </c>
      <c r="C28">
        <v>2183</v>
      </c>
      <c r="D28">
        <f t="shared" si="0"/>
        <v>937.20712277413304</v>
      </c>
      <c r="E28">
        <f t="shared" si="1"/>
        <v>1.3679890560875514</v>
      </c>
      <c r="F28" s="3">
        <v>1.067E-3</v>
      </c>
      <c r="G28">
        <v>0.73099999999999998</v>
      </c>
      <c r="H28" s="3">
        <v>4256</v>
      </c>
      <c r="I28">
        <v>2158</v>
      </c>
      <c r="J28" s="3">
        <v>2.1699999999999999E-4</v>
      </c>
      <c r="K28" s="3">
        <v>1.305E-5</v>
      </c>
      <c r="L28">
        <v>0.68800000000000006</v>
      </c>
      <c r="M28">
        <v>2.7199999999999998E-2</v>
      </c>
      <c r="N28">
        <v>1.34</v>
      </c>
      <c r="O28">
        <v>1.0329999999999999</v>
      </c>
      <c r="P28">
        <v>15.2</v>
      </c>
    </row>
    <row r="29" spans="1:16" x14ac:dyDescent="0.25">
      <c r="A29">
        <v>410</v>
      </c>
      <c r="B29" s="3">
        <v>330200</v>
      </c>
      <c r="C29">
        <v>2153</v>
      </c>
      <c r="D29">
        <f t="shared" si="0"/>
        <v>928.50510677808722</v>
      </c>
      <c r="E29">
        <f t="shared" si="1"/>
        <v>1.8083182640144664</v>
      </c>
      <c r="F29" s="3">
        <v>1.077E-3</v>
      </c>
      <c r="G29">
        <v>0.55300000000000005</v>
      </c>
      <c r="H29" s="3">
        <v>4278</v>
      </c>
      <c r="I29">
        <v>2221</v>
      </c>
      <c r="J29" s="3">
        <v>2.0000000000000001E-4</v>
      </c>
      <c r="K29" s="3">
        <v>1.3419999999999999E-5</v>
      </c>
      <c r="L29">
        <v>0.68800000000000006</v>
      </c>
      <c r="M29">
        <v>2.8199999999999999E-2</v>
      </c>
      <c r="N29">
        <v>1.24</v>
      </c>
      <c r="O29">
        <v>1.054</v>
      </c>
    </row>
    <row r="30" spans="1:16" x14ac:dyDescent="0.25">
      <c r="A30">
        <v>420</v>
      </c>
      <c r="B30" s="3">
        <v>437000</v>
      </c>
      <c r="C30">
        <v>2123</v>
      </c>
      <c r="D30">
        <f t="shared" si="0"/>
        <v>919.11764705882354</v>
      </c>
      <c r="E30">
        <f t="shared" si="1"/>
        <v>2.3529411764705883</v>
      </c>
      <c r="F30" s="3">
        <v>1.088E-3</v>
      </c>
      <c r="G30">
        <v>0.42499999999999999</v>
      </c>
      <c r="H30" s="3">
        <v>4302</v>
      </c>
      <c r="I30">
        <v>2291</v>
      </c>
      <c r="J30" s="3">
        <v>1.85E-4</v>
      </c>
      <c r="K30" s="3">
        <v>1.3789999999999998E-5</v>
      </c>
      <c r="L30">
        <v>0.68800000000000006</v>
      </c>
      <c r="M30">
        <v>2.98E-2</v>
      </c>
      <c r="N30">
        <v>1.1599999999999999</v>
      </c>
      <c r="O30">
        <v>1.075</v>
      </c>
    </row>
    <row r="31" spans="1:16" x14ac:dyDescent="0.25">
      <c r="A31">
        <v>430</v>
      </c>
      <c r="B31" s="3">
        <v>569900</v>
      </c>
      <c r="C31">
        <v>2091</v>
      </c>
      <c r="D31">
        <f t="shared" si="0"/>
        <v>909.91810737033677</v>
      </c>
      <c r="E31">
        <f t="shared" si="1"/>
        <v>3.0211480362537761</v>
      </c>
      <c r="F31" s="3">
        <v>1.0989999999999999E-3</v>
      </c>
      <c r="G31">
        <v>0.33100000000000002</v>
      </c>
      <c r="H31" s="3">
        <v>4331</v>
      </c>
      <c r="I31">
        <v>2369</v>
      </c>
      <c r="J31" s="3">
        <v>1.73E-4</v>
      </c>
      <c r="K31" s="3">
        <v>1.414E-5</v>
      </c>
      <c r="L31">
        <v>0.68500000000000005</v>
      </c>
      <c r="M31">
        <v>3.04E-2</v>
      </c>
      <c r="N31">
        <v>1.0900000000000001</v>
      </c>
      <c r="O31">
        <v>1.1000000000000001</v>
      </c>
    </row>
    <row r="32" spans="1:16" x14ac:dyDescent="0.25">
      <c r="J32" s="4"/>
    </row>
    <row r="33" spans="10:10" x14ac:dyDescent="0.25">
      <c r="J33" s="4"/>
    </row>
    <row r="34" spans="10:10" x14ac:dyDescent="0.25">
      <c r="J34" s="4"/>
    </row>
    <row r="35" spans="10:10" x14ac:dyDescent="0.25">
      <c r="J35" s="4"/>
    </row>
    <row r="36" spans="10:10" x14ac:dyDescent="0.25">
      <c r="J36" s="4"/>
    </row>
    <row r="37" spans="10:10" x14ac:dyDescent="0.25">
      <c r="J37" s="4"/>
    </row>
    <row r="38" spans="10:10" x14ac:dyDescent="0.25">
      <c r="J38" s="4"/>
    </row>
    <row r="39" spans="10:10" x14ac:dyDescent="0.25">
      <c r="J39" s="4"/>
    </row>
    <row r="40" spans="10:10" x14ac:dyDescent="0.25">
      <c r="J40" s="4"/>
    </row>
    <row r="41" spans="10:10" x14ac:dyDescent="0.25">
      <c r="J41" s="4"/>
    </row>
    <row r="42" spans="10:10" x14ac:dyDescent="0.25">
      <c r="J42" s="4"/>
    </row>
    <row r="43" spans="10:10" x14ac:dyDescent="0.25">
      <c r="J43" s="4"/>
    </row>
    <row r="44" spans="10:10" x14ac:dyDescent="0.25">
      <c r="J44" s="4"/>
    </row>
    <row r="45" spans="10:10" x14ac:dyDescent="0.25">
      <c r="J45" s="4"/>
    </row>
    <row r="46" spans="10:10" x14ac:dyDescent="0.25">
      <c r="J46" s="4"/>
    </row>
    <row r="47" spans="10:10" x14ac:dyDescent="0.25">
      <c r="J47" s="4"/>
    </row>
    <row r="48" spans="10:10" x14ac:dyDescent="0.25">
      <c r="J48" s="4"/>
    </row>
    <row r="49" spans="10:10" x14ac:dyDescent="0.25">
      <c r="J49" s="4"/>
    </row>
    <row r="50" spans="10:10" x14ac:dyDescent="0.25">
      <c r="J50" s="4"/>
    </row>
    <row r="51" spans="10:10" x14ac:dyDescent="0.25">
      <c r="J51" s="4"/>
    </row>
    <row r="52" spans="10:10" x14ac:dyDescent="0.25">
      <c r="J52" s="4"/>
    </row>
    <row r="53" spans="10:10" x14ac:dyDescent="0.25">
      <c r="J53" s="4"/>
    </row>
    <row r="54" spans="10:10" x14ac:dyDescent="0.25">
      <c r="J54" s="4"/>
    </row>
    <row r="55" spans="10:10" x14ac:dyDescent="0.25">
      <c r="J55" s="4"/>
    </row>
    <row r="56" spans="10:10" x14ac:dyDescent="0.25">
      <c r="J56" s="4"/>
    </row>
    <row r="57" spans="10:10" x14ac:dyDescent="0.25">
      <c r="J57" s="4"/>
    </row>
    <row r="58" spans="10:10" x14ac:dyDescent="0.25">
      <c r="J58" s="4"/>
    </row>
    <row r="59" spans="10:10" x14ac:dyDescent="0.25">
      <c r="J59" s="4"/>
    </row>
    <row r="60" spans="10:10" x14ac:dyDescent="0.25">
      <c r="J60" s="4"/>
    </row>
    <row r="61" spans="10:10" x14ac:dyDescent="0.25">
      <c r="J6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Master Plan</vt:lpstr>
      <vt:lpstr>data</vt:lpstr>
      <vt:lpstr>NumberCrunch</vt:lpstr>
      <vt:lpstr>HeatVaporization</vt:lpstr>
      <vt:lpstr>g</vt:lpstr>
      <vt:lpstr>L</vt:lpstr>
      <vt:lpstr>Ntube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Anthony Riet</dc:creator>
  <cp:lastModifiedBy>Adriaan Anthony Riet</cp:lastModifiedBy>
  <dcterms:created xsi:type="dcterms:W3CDTF">2014-10-07T23:36:16Z</dcterms:created>
  <dcterms:modified xsi:type="dcterms:W3CDTF">2014-11-01T21:10:27Z</dcterms:modified>
</cp:coreProperties>
</file>