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ocuments\Shadow Cakes App\webapp\shadowCakes\lib\"/>
    </mc:Choice>
  </mc:AlternateContent>
  <xr:revisionPtr revIDLastSave="0" documentId="13_ncr:1_{03D5A1E5-4D53-4323-8476-576500CACFBF}" xr6:coauthVersionLast="47" xr6:coauthVersionMax="47" xr10:uidLastSave="{00000000-0000-0000-0000-000000000000}"/>
  <bookViews>
    <workbookView xWindow="-108" yWindow="-108" windowWidth="23256" windowHeight="12576" tabRatio="926" xr2:uid="{00000000-000D-0000-FFFF-FFFF00000000}"/>
  </bookViews>
  <sheets>
    <sheet name="Menu" sheetId="14" r:id="rId1"/>
    <sheet name="INPUT" sheetId="1" r:id="rId2"/>
    <sheet name="RECIPE COSTS" sheetId="2" r:id="rId3"/>
    <sheet name="ITEM MASTER  " sheetId="3" r:id="rId4"/>
    <sheet name="FROSTINGS+TOPPINGS" sheetId="6" r:id="rId5"/>
    <sheet name="CUPCAKES" sheetId="13" r:id="rId6"/>
    <sheet name="CAKES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D109" i="4"/>
  <c r="E109" i="4"/>
  <c r="F5" i="3"/>
  <c r="D110" i="4"/>
  <c r="E110" i="4"/>
  <c r="D111" i="4"/>
  <c r="E111" i="4"/>
  <c r="F35" i="3"/>
  <c r="D112" i="4"/>
  <c r="E112" i="4"/>
  <c r="F7" i="3"/>
  <c r="D113" i="4"/>
  <c r="E113" i="4"/>
  <c r="F10" i="3"/>
  <c r="D114" i="4"/>
  <c r="E114" i="4"/>
  <c r="F2" i="3"/>
  <c r="D115" i="4"/>
  <c r="E115" i="4"/>
  <c r="F38" i="3"/>
  <c r="D116" i="4"/>
  <c r="E116" i="4"/>
  <c r="F76" i="3"/>
  <c r="D117" i="4"/>
  <c r="E117" i="4"/>
  <c r="F8" i="3"/>
  <c r="D118" i="4"/>
  <c r="E118" i="4"/>
  <c r="F63" i="3"/>
  <c r="D119" i="4"/>
  <c r="E119" i="4"/>
  <c r="F42" i="3"/>
  <c r="D120" i="4"/>
  <c r="E120" i="4"/>
  <c r="D121" i="4"/>
  <c r="E121" i="4"/>
  <c r="F11" i="3"/>
  <c r="D122" i="4"/>
  <c r="E122" i="4"/>
  <c r="F18" i="3"/>
  <c r="D123" i="4"/>
  <c r="E123" i="4"/>
  <c r="D124" i="4"/>
  <c r="E124" i="4"/>
  <c r="D126" i="4"/>
  <c r="E126" i="4"/>
  <c r="F126" i="4"/>
  <c r="D22" i="1"/>
  <c r="F78" i="3"/>
  <c r="D95" i="4"/>
  <c r="F6" i="3"/>
  <c r="D76" i="4"/>
  <c r="D75" i="4"/>
  <c r="D96" i="4"/>
  <c r="E96" i="4"/>
  <c r="D97" i="4"/>
  <c r="E97" i="4"/>
  <c r="D98" i="4"/>
  <c r="E98" i="4"/>
  <c r="D99" i="4"/>
  <c r="E99" i="4"/>
  <c r="D100" i="4"/>
  <c r="E100" i="4"/>
  <c r="F37" i="3"/>
  <c r="D101" i="4"/>
  <c r="E101" i="4"/>
  <c r="D102" i="4"/>
  <c r="E102" i="4"/>
  <c r="D103" i="4"/>
  <c r="E103" i="4"/>
  <c r="D104" i="4"/>
  <c r="E104" i="4"/>
  <c r="F23" i="3"/>
  <c r="D105" i="4"/>
  <c r="E105" i="4"/>
  <c r="D106" i="4"/>
  <c r="E106" i="4"/>
  <c r="D107" i="4"/>
  <c r="E107" i="4"/>
  <c r="E95" i="4"/>
  <c r="F107" i="4"/>
  <c r="D11" i="1"/>
  <c r="F25" i="3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F26" i="3"/>
  <c r="D86" i="4"/>
  <c r="E86" i="4"/>
  <c r="D87" i="4"/>
  <c r="E87" i="4"/>
  <c r="D88" i="4"/>
  <c r="E88" i="4"/>
  <c r="D89" i="4"/>
  <c r="E89" i="4"/>
  <c r="F24" i="3"/>
  <c r="D90" i="4"/>
  <c r="E90" i="4"/>
  <c r="D91" i="4"/>
  <c r="E91" i="4"/>
  <c r="D92" i="4"/>
  <c r="E92" i="4"/>
  <c r="D93" i="4"/>
  <c r="E93" i="4"/>
  <c r="E75" i="4"/>
  <c r="E76" i="4"/>
  <c r="F93" i="4"/>
  <c r="D21" i="1"/>
  <c r="G11" i="1"/>
  <c r="F17" i="3"/>
  <c r="D38" i="6"/>
  <c r="D37" i="6"/>
  <c r="D31" i="6"/>
  <c r="F31" i="3"/>
  <c r="D30" i="6"/>
  <c r="E26" i="6"/>
  <c r="D25" i="6"/>
  <c r="D23" i="6"/>
  <c r="D24" i="6"/>
  <c r="D15" i="6"/>
  <c r="E15" i="6"/>
  <c r="F12" i="3"/>
  <c r="D16" i="6"/>
  <c r="E16" i="6"/>
  <c r="F4" i="3"/>
  <c r="D17" i="6"/>
  <c r="E17" i="6"/>
  <c r="D18" i="6"/>
  <c r="E18" i="6"/>
  <c r="F64" i="3"/>
  <c r="D19" i="6"/>
  <c r="E19" i="6"/>
  <c r="D20" i="6"/>
  <c r="E20" i="6"/>
  <c r="F20" i="6"/>
  <c r="D36" i="6"/>
  <c r="E36" i="6"/>
  <c r="E37" i="6"/>
  <c r="E38" i="6"/>
  <c r="D39" i="6"/>
  <c r="E39" i="6"/>
  <c r="E40" i="6"/>
  <c r="D41" i="6"/>
  <c r="E41" i="6"/>
  <c r="F41" i="6"/>
  <c r="D29" i="6"/>
  <c r="E29" i="6"/>
  <c r="E30" i="6"/>
  <c r="E31" i="6"/>
  <c r="D32" i="6"/>
  <c r="E32" i="6"/>
  <c r="E33" i="6"/>
  <c r="D34" i="6"/>
  <c r="E34" i="6"/>
  <c r="F34" i="6"/>
  <c r="D22" i="6"/>
  <c r="E22" i="6"/>
  <c r="E23" i="6"/>
  <c r="E24" i="6"/>
  <c r="E25" i="6"/>
  <c r="D27" i="6"/>
  <c r="E27" i="6"/>
  <c r="F27" i="6"/>
  <c r="G13" i="1"/>
  <c r="D12" i="6"/>
  <c r="D11" i="6"/>
  <c r="D10" i="6"/>
  <c r="E12" i="6"/>
  <c r="D8" i="6"/>
  <c r="E8" i="6"/>
  <c r="D9" i="6"/>
  <c r="E9" i="6"/>
  <c r="E10" i="6"/>
  <c r="E11" i="6"/>
  <c r="D13" i="6"/>
  <c r="E13" i="6"/>
  <c r="F13" i="6"/>
  <c r="D6" i="6"/>
  <c r="D5" i="6"/>
  <c r="D4" i="6"/>
  <c r="D3" i="6"/>
  <c r="D2" i="6"/>
  <c r="J26" i="1"/>
  <c r="D19" i="1"/>
  <c r="D8" i="1"/>
  <c r="D25" i="1"/>
  <c r="D9" i="1"/>
  <c r="D10" i="1"/>
  <c r="D12" i="1"/>
  <c r="D13" i="1"/>
  <c r="D14" i="1"/>
  <c r="D15" i="1"/>
  <c r="D16" i="1"/>
  <c r="D17" i="1"/>
  <c r="D18" i="1"/>
  <c r="D20" i="1"/>
  <c r="D23" i="1"/>
  <c r="D24" i="1"/>
  <c r="D26" i="1"/>
  <c r="D27" i="1"/>
  <c r="D29" i="1"/>
  <c r="K29" i="1"/>
  <c r="G8" i="1"/>
  <c r="G9" i="1"/>
  <c r="G10" i="1"/>
  <c r="G12" i="1"/>
  <c r="G29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3" i="1"/>
  <c r="J24" i="1"/>
  <c r="J25" i="1"/>
  <c r="J29" i="1"/>
  <c r="L29" i="1"/>
  <c r="D28" i="1"/>
  <c r="F46" i="3"/>
  <c r="E24" i="13"/>
  <c r="F24" i="13"/>
  <c r="E14" i="13"/>
  <c r="F14" i="13"/>
  <c r="E15" i="13"/>
  <c r="F15" i="13"/>
  <c r="E16" i="13"/>
  <c r="F16" i="13"/>
  <c r="F40" i="3"/>
  <c r="E17" i="13"/>
  <c r="F17" i="13"/>
  <c r="E18" i="13"/>
  <c r="F18" i="13"/>
  <c r="E19" i="13"/>
  <c r="F19" i="13"/>
  <c r="E20" i="13"/>
  <c r="F20" i="13"/>
  <c r="E21" i="13"/>
  <c r="F21" i="13"/>
  <c r="E22" i="13"/>
  <c r="F22" i="13"/>
  <c r="F9" i="3"/>
  <c r="E23" i="13"/>
  <c r="F23" i="13"/>
  <c r="E25" i="13"/>
  <c r="F25" i="13"/>
  <c r="G25" i="13"/>
  <c r="E2" i="13"/>
  <c r="F2" i="13"/>
  <c r="E3" i="13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E10" i="13"/>
  <c r="F10" i="13"/>
  <c r="E11" i="13"/>
  <c r="F11" i="13"/>
  <c r="E12" i="13"/>
  <c r="F12" i="13"/>
  <c r="G12" i="13"/>
  <c r="D73" i="4"/>
  <c r="D72" i="4"/>
  <c r="D71" i="4"/>
  <c r="D70" i="4"/>
  <c r="D69" i="4"/>
  <c r="D68" i="4"/>
  <c r="D67" i="4"/>
  <c r="D66" i="4"/>
  <c r="D65" i="4"/>
  <c r="D64" i="4"/>
  <c r="D63" i="4"/>
  <c r="E71" i="4"/>
  <c r="E72" i="4"/>
  <c r="E73" i="4"/>
  <c r="E63" i="4"/>
  <c r="E64" i="4"/>
  <c r="E65" i="4"/>
  <c r="E66" i="4"/>
  <c r="E67" i="4"/>
  <c r="E68" i="4"/>
  <c r="E69" i="4"/>
  <c r="E70" i="4"/>
  <c r="F73" i="4"/>
  <c r="F44" i="3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F32" i="3"/>
  <c r="D61" i="4"/>
  <c r="E61" i="4"/>
  <c r="F61" i="4"/>
  <c r="D44" i="4"/>
  <c r="E44" i="4"/>
  <c r="D45" i="4"/>
  <c r="E45" i="4"/>
  <c r="F16" i="3"/>
  <c r="D46" i="4"/>
  <c r="E46" i="4"/>
  <c r="D47" i="4"/>
  <c r="E47" i="4"/>
  <c r="F27" i="3"/>
  <c r="D48" i="4"/>
  <c r="E48" i="4"/>
  <c r="D49" i="4"/>
  <c r="E49" i="4"/>
  <c r="F49" i="4"/>
  <c r="D36" i="4"/>
  <c r="E36" i="4"/>
  <c r="D37" i="4"/>
  <c r="E37" i="4"/>
  <c r="D38" i="4"/>
  <c r="E38" i="4"/>
  <c r="D39" i="4"/>
  <c r="E39" i="4"/>
  <c r="D40" i="4"/>
  <c r="E40" i="4"/>
  <c r="F29" i="3"/>
  <c r="D41" i="4"/>
  <c r="E41" i="4"/>
  <c r="D42" i="4"/>
  <c r="E42" i="4"/>
  <c r="F42" i="4"/>
  <c r="D29" i="4"/>
  <c r="E29" i="4"/>
  <c r="D30" i="4"/>
  <c r="E30" i="4"/>
  <c r="D31" i="4"/>
  <c r="E31" i="4"/>
  <c r="D32" i="4"/>
  <c r="E32" i="4"/>
  <c r="D33" i="4"/>
  <c r="E33" i="4"/>
  <c r="D34" i="4"/>
  <c r="E34" i="4"/>
  <c r="F34" i="4"/>
  <c r="E15" i="4"/>
  <c r="E16" i="4"/>
  <c r="E17" i="4"/>
  <c r="E18" i="4"/>
  <c r="E19" i="4"/>
  <c r="E20" i="4"/>
  <c r="E21" i="4"/>
  <c r="E22" i="4"/>
  <c r="E23" i="4"/>
  <c r="E24" i="4"/>
  <c r="E25" i="4"/>
  <c r="C26" i="4"/>
  <c r="E26" i="4"/>
  <c r="E27" i="4"/>
  <c r="F27" i="4"/>
  <c r="E82" i="2"/>
  <c r="E81" i="2"/>
  <c r="E80" i="2"/>
  <c r="E79" i="2"/>
  <c r="E78" i="2"/>
  <c r="E77" i="2"/>
  <c r="E75" i="2"/>
  <c r="E74" i="2"/>
  <c r="E73" i="2"/>
  <c r="E72" i="2"/>
  <c r="E71" i="2"/>
  <c r="F34" i="3"/>
  <c r="E29" i="2"/>
  <c r="F65" i="3"/>
  <c r="E28" i="2"/>
  <c r="E27" i="2"/>
  <c r="E25" i="2"/>
  <c r="E24" i="2"/>
  <c r="E23" i="2"/>
  <c r="E22" i="2"/>
  <c r="E21" i="2"/>
  <c r="E20" i="2"/>
  <c r="E19" i="2"/>
  <c r="E18" i="2"/>
  <c r="E17" i="2"/>
  <c r="E11" i="2"/>
  <c r="E10" i="2"/>
  <c r="F71" i="3"/>
  <c r="E9" i="2"/>
  <c r="E8" i="2"/>
  <c r="E7" i="2"/>
  <c r="F22" i="3"/>
  <c r="E6" i="2"/>
  <c r="F45" i="3"/>
  <c r="E5" i="2"/>
  <c r="E4" i="2"/>
  <c r="F55" i="3"/>
  <c r="E3" i="2"/>
  <c r="F62" i="3"/>
  <c r="E2" i="2"/>
  <c r="I23" i="2"/>
  <c r="F13" i="3"/>
  <c r="F14" i="3"/>
  <c r="F15" i="3"/>
  <c r="F19" i="3"/>
  <c r="F20" i="3"/>
  <c r="F21" i="3"/>
  <c r="F28" i="3"/>
  <c r="F30" i="3"/>
  <c r="F33" i="3"/>
  <c r="F36" i="3"/>
  <c r="F39" i="3"/>
  <c r="F41" i="3"/>
  <c r="F43" i="3"/>
  <c r="F47" i="3"/>
  <c r="F48" i="3"/>
  <c r="F49" i="3"/>
  <c r="F50" i="3"/>
  <c r="F52" i="3"/>
  <c r="F53" i="3"/>
  <c r="F54" i="3"/>
  <c r="F56" i="3"/>
  <c r="F57" i="3"/>
  <c r="F58" i="3"/>
  <c r="F59" i="3"/>
  <c r="F60" i="3"/>
  <c r="F61" i="3"/>
  <c r="F66" i="3"/>
  <c r="F67" i="3"/>
  <c r="F68" i="3"/>
  <c r="F69" i="3"/>
  <c r="F70" i="3"/>
  <c r="F72" i="3"/>
  <c r="F73" i="3"/>
  <c r="M29" i="1"/>
  <c r="N29" i="1"/>
  <c r="E2" i="6"/>
  <c r="E3" i="6"/>
  <c r="E4" i="6"/>
  <c r="E5" i="6"/>
  <c r="E6" i="6"/>
  <c r="F6" i="6"/>
  <c r="E3" i="4"/>
  <c r="E4" i="4"/>
  <c r="E5" i="4"/>
  <c r="E6" i="4"/>
  <c r="E7" i="4"/>
  <c r="E8" i="4"/>
  <c r="E9" i="4"/>
  <c r="E10" i="4"/>
  <c r="E11" i="4"/>
  <c r="E12" i="4"/>
  <c r="C13" i="4"/>
  <c r="E13" i="4"/>
  <c r="F13" i="4"/>
  <c r="F77" i="2"/>
  <c r="F78" i="2"/>
  <c r="F79" i="2"/>
  <c r="F80" i="2"/>
  <c r="F81" i="2"/>
  <c r="F82" i="2"/>
  <c r="G82" i="2"/>
  <c r="F71" i="2"/>
  <c r="F72" i="2"/>
  <c r="F73" i="2"/>
  <c r="F74" i="2"/>
  <c r="F75" i="2"/>
  <c r="G75" i="2"/>
  <c r="F17" i="2"/>
  <c r="F18" i="2"/>
  <c r="F19" i="2"/>
  <c r="F20" i="2"/>
  <c r="F21" i="2"/>
  <c r="F22" i="2"/>
  <c r="F23" i="2"/>
  <c r="F24" i="2"/>
  <c r="F25" i="2"/>
  <c r="F26" i="2"/>
  <c r="F27" i="2"/>
  <c r="D28" i="2"/>
  <c r="F28" i="2"/>
  <c r="F29" i="2"/>
  <c r="G29" i="2"/>
  <c r="F4" i="2"/>
  <c r="F5" i="2"/>
  <c r="F6" i="2"/>
  <c r="F7" i="2"/>
  <c r="F8" i="2"/>
  <c r="F9" i="2"/>
  <c r="F10" i="2"/>
  <c r="F11" i="2"/>
  <c r="F2" i="2"/>
  <c r="F3" i="2"/>
  <c r="D12" i="2"/>
  <c r="F12" i="2"/>
  <c r="G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Divecha</author>
  </authors>
  <commentList>
    <comment ref="B8" authorId="0" shapeId="0" xr:uid="{00000000-0006-0000-0000-000001000000}">
      <text>
        <r>
          <rPr>
            <b/>
            <sz val="9"/>
            <color indexed="81"/>
            <rFont val="Bookman Old Style"/>
            <family val="2"/>
          </rPr>
          <t>3 LAYER CHOCHOLATE CAKE</t>
        </r>
        <r>
          <rPr>
            <sz val="9"/>
            <color indexed="81"/>
            <rFont val="Bookman Old Style"/>
            <family val="2"/>
          </rPr>
          <t xml:space="preserve">
</t>
        </r>
      </text>
    </comment>
    <comment ref="B9" authorId="0" shapeId="0" xr:uid="{00000000-0006-0000-0000-000002000000}">
      <text>
        <r>
          <rPr>
            <b/>
            <sz val="9"/>
            <color indexed="81"/>
            <rFont val="Bookman Old Style"/>
            <family val="2"/>
          </rPr>
          <t>RED VELVET 8"</t>
        </r>
        <r>
          <rPr>
            <sz val="9"/>
            <color indexed="81"/>
            <rFont val="Bookman Old Style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<sst xmlns="http://schemas.openxmlformats.org/spreadsheetml/2006/main" count="625" uniqueCount="359">
  <si>
    <t xml:space="preserve">vanilla </t>
  </si>
  <si>
    <t xml:space="preserve">carrot </t>
  </si>
  <si>
    <t xml:space="preserve">apple cake </t>
  </si>
  <si>
    <t xml:space="preserve">Lemon loaf </t>
  </si>
  <si>
    <t xml:space="preserve">Regular cheesecake </t>
  </si>
  <si>
    <t xml:space="preserve">Chocolate Mocha Cake </t>
  </si>
  <si>
    <t xml:space="preserve">Brownie Base cheesecake </t>
  </si>
  <si>
    <t xml:space="preserve">Raspberry Cheesecake </t>
  </si>
  <si>
    <t xml:space="preserve">Chocolate Cheesecake </t>
  </si>
  <si>
    <t xml:space="preserve">Brownies </t>
  </si>
  <si>
    <t xml:space="preserve">Chocolate Cupcakes </t>
  </si>
  <si>
    <t>Red velvet cupcakes</t>
  </si>
  <si>
    <t>Vanilla cupcakes</t>
  </si>
  <si>
    <t xml:space="preserve">Lemon cupcakes </t>
  </si>
  <si>
    <t xml:space="preserve">Ricotta Raspberry </t>
  </si>
  <si>
    <t xml:space="preserve">Blueberry lemon cake </t>
  </si>
  <si>
    <t>FROSTINGS</t>
  </si>
  <si>
    <t xml:space="preserve">American Buttercream </t>
  </si>
  <si>
    <t>Italian meringue buttercream (IMB)</t>
  </si>
  <si>
    <t xml:space="preserve">Swiss meringue buttercream </t>
  </si>
  <si>
    <t>espresso IBM</t>
  </si>
  <si>
    <t>Cream cheese frosting</t>
  </si>
  <si>
    <t xml:space="preserve">Chocolate cream cheese </t>
  </si>
  <si>
    <t>CAKE        FLAVOUR</t>
  </si>
  <si>
    <t>SPECIAL FALVOURINGS &amp; DECORATION</t>
  </si>
  <si>
    <t xml:space="preserve">Pretzels </t>
  </si>
  <si>
    <t xml:space="preserve">Salted Caramel sauce </t>
  </si>
  <si>
    <t xml:space="preserve">Peanut butter </t>
  </si>
  <si>
    <t xml:space="preserve">Raw peanuts </t>
  </si>
  <si>
    <t xml:space="preserve">Espresso powder </t>
  </si>
  <si>
    <t>Cinnamon</t>
  </si>
  <si>
    <t xml:space="preserve">Ricotta </t>
  </si>
  <si>
    <t xml:space="preserve">Oreos </t>
  </si>
  <si>
    <t xml:space="preserve">Pumpkin puree </t>
  </si>
  <si>
    <t xml:space="preserve">Nutella </t>
  </si>
  <si>
    <t xml:space="preserve">Dolce de leche </t>
  </si>
  <si>
    <t xml:space="preserve">Macadamia nuts </t>
  </si>
  <si>
    <t xml:space="preserve">Active dry yeast </t>
  </si>
  <si>
    <t>Golden syrup</t>
  </si>
  <si>
    <t xml:space="preserve">Sprinkles </t>
  </si>
  <si>
    <t xml:space="preserve">Peacans </t>
  </si>
  <si>
    <t>PACKAGING</t>
  </si>
  <si>
    <t xml:space="preserve">Cake boxes </t>
  </si>
  <si>
    <t xml:space="preserve">cupcake boxes </t>
  </si>
  <si>
    <t xml:space="preserve">Extra large cake boxes for alphebet cakes </t>
  </si>
  <si>
    <t xml:space="preserve">8" cake rounds </t>
  </si>
  <si>
    <t xml:space="preserve">12" cake rounds </t>
  </si>
  <si>
    <t xml:space="preserve">15" square baords </t>
  </si>
  <si>
    <t xml:space="preserve">piping bags </t>
  </si>
  <si>
    <t xml:space="preserve">parchment paper </t>
  </si>
  <si>
    <t xml:space="preserve">Cake flour </t>
  </si>
  <si>
    <t>QTY</t>
  </si>
  <si>
    <t>Granulated Sugar</t>
  </si>
  <si>
    <t>Baking Soda</t>
  </si>
  <si>
    <t>Baking Powder</t>
  </si>
  <si>
    <t>Salt</t>
  </si>
  <si>
    <t>Eggs</t>
  </si>
  <si>
    <t>Buttermilk</t>
  </si>
  <si>
    <t>Vegetable Oil</t>
  </si>
  <si>
    <t>Vanilla Extract</t>
  </si>
  <si>
    <t>QTY (Kg/Doz/Lt)</t>
  </si>
  <si>
    <t>Enter Rate in Kg/Doz/Lt</t>
  </si>
  <si>
    <t>Amount ($)</t>
  </si>
  <si>
    <t>Flour</t>
  </si>
  <si>
    <t>Cocoa powder</t>
  </si>
  <si>
    <t>Red food colouring</t>
  </si>
  <si>
    <t>White viniger</t>
  </si>
  <si>
    <t>Coffee Plain</t>
  </si>
  <si>
    <t>Coffee Espresso</t>
  </si>
  <si>
    <t>1 teaspoon = 5mg</t>
  </si>
  <si>
    <t>1 teaspoon = 5ml</t>
  </si>
  <si>
    <t>1 tablespoon=15mg</t>
  </si>
  <si>
    <t>1tablespoon=15ml</t>
  </si>
  <si>
    <t>NOTES:</t>
  </si>
  <si>
    <t>All pricing considered from "Save On Foods"</t>
  </si>
  <si>
    <t>Butter</t>
  </si>
  <si>
    <t>Cream Cheese</t>
  </si>
  <si>
    <t>Sugar</t>
  </si>
  <si>
    <t>Cocoa Powder</t>
  </si>
  <si>
    <t>Sugar Powdered</t>
  </si>
  <si>
    <t>Milk</t>
  </si>
  <si>
    <t>SELECTIONS</t>
  </si>
  <si>
    <t>CAKE</t>
  </si>
  <si>
    <t>FROSTING</t>
  </si>
  <si>
    <t>COST</t>
  </si>
  <si>
    <t>TOT COST</t>
  </si>
  <si>
    <t>MARGIN</t>
  </si>
  <si>
    <t>SALE PRICE</t>
  </si>
  <si>
    <t>$</t>
  </si>
  <si>
    <t xml:space="preserve">chocolate </t>
  </si>
  <si>
    <t>CVAN</t>
  </si>
  <si>
    <t>CCAR</t>
  </si>
  <si>
    <t>CAPP</t>
  </si>
  <si>
    <t>CLMN</t>
  </si>
  <si>
    <t xml:space="preserve">red velvet </t>
  </si>
  <si>
    <t>CCHMO</t>
  </si>
  <si>
    <t>CUPCH</t>
  </si>
  <si>
    <t>CUPRV</t>
  </si>
  <si>
    <t>CUPVAN</t>
  </si>
  <si>
    <t>CUPLMN</t>
  </si>
  <si>
    <t>CUPRIC</t>
  </si>
  <si>
    <t>CBBL</t>
  </si>
  <si>
    <t>CCH3L8"</t>
  </si>
  <si>
    <t>CRV8"</t>
  </si>
  <si>
    <t>FIMB</t>
  </si>
  <si>
    <t>FSMB</t>
  </si>
  <si>
    <t>FCHCC</t>
  </si>
  <si>
    <t>TOPPRT</t>
  </si>
  <si>
    <t>TOPCIN</t>
  </si>
  <si>
    <t>TOPRIC</t>
  </si>
  <si>
    <t>TOPOR</t>
  </si>
  <si>
    <t>TOPPP</t>
  </si>
  <si>
    <t>TOPNUT</t>
  </si>
  <si>
    <t>TOPDDL</t>
  </si>
  <si>
    <t>TOPMAC</t>
  </si>
  <si>
    <t>TOPDY</t>
  </si>
  <si>
    <t>TOPGS</t>
  </si>
  <si>
    <t>TOPSP</t>
  </si>
  <si>
    <t>TOPCF</t>
  </si>
  <si>
    <t>TOPPEC</t>
  </si>
  <si>
    <t>FCCH8"</t>
  </si>
  <si>
    <t>FCHCC8"</t>
  </si>
  <si>
    <t>CAKES</t>
  </si>
  <si>
    <t>MODEL</t>
  </si>
  <si>
    <t>TOPPINGS (FALVOURINGS &amp; DECORATION)</t>
  </si>
  <si>
    <t>TOPPINGS</t>
  </si>
  <si>
    <t>OTHER COST PACKING+OVERHEADS</t>
  </si>
  <si>
    <t>PASSWORD IS 123</t>
  </si>
  <si>
    <t xml:space="preserve">INGREDIENT </t>
  </si>
  <si>
    <t xml:space="preserve">QUANTITY </t>
  </si>
  <si>
    <t xml:space="preserve">PRICE PER QUANTITY </t>
  </si>
  <si>
    <t>flour</t>
  </si>
  <si>
    <t xml:space="preserve">10 kgs </t>
  </si>
  <si>
    <t xml:space="preserve">caster sugar </t>
  </si>
  <si>
    <t>cocoa powder</t>
  </si>
  <si>
    <t xml:space="preserve">700g </t>
  </si>
  <si>
    <t>baking soda (Arm &amp; hammer)</t>
  </si>
  <si>
    <t>500g</t>
  </si>
  <si>
    <t>baking powder</t>
  </si>
  <si>
    <t xml:space="preserve">400g </t>
  </si>
  <si>
    <t xml:space="preserve">kosher salt </t>
  </si>
  <si>
    <t>1.36 kgs</t>
  </si>
  <si>
    <t xml:space="preserve">eggs </t>
  </si>
  <si>
    <t>buttermilk</t>
  </si>
  <si>
    <t>946ml</t>
  </si>
  <si>
    <t xml:space="preserve">vegetable oil (Crisco) </t>
  </si>
  <si>
    <t xml:space="preserve">1.42 litre </t>
  </si>
  <si>
    <t xml:space="preserve">Vanilla extract </t>
  </si>
  <si>
    <t>100 ml</t>
  </si>
  <si>
    <t xml:space="preserve">cream cheese </t>
  </si>
  <si>
    <t xml:space="preserve">250g </t>
  </si>
  <si>
    <t xml:space="preserve">icing sugar </t>
  </si>
  <si>
    <t xml:space="preserve">1 kg </t>
  </si>
  <si>
    <t xml:space="preserve">pretzels </t>
  </si>
  <si>
    <t xml:space="preserve">320g </t>
  </si>
  <si>
    <t xml:space="preserve">dark chocolate (Bakers) </t>
  </si>
  <si>
    <t>226g</t>
  </si>
  <si>
    <t xml:space="preserve">dark chocolate (Callebaut) </t>
  </si>
  <si>
    <t xml:space="preserve">Whipping cream </t>
  </si>
  <si>
    <t>1 L</t>
  </si>
  <si>
    <t xml:space="preserve">unsalted butter sticks </t>
  </si>
  <si>
    <t>454g</t>
  </si>
  <si>
    <t>unsalted butter block</t>
  </si>
  <si>
    <t xml:space="preserve">Creamy Peanutbutter (Kraft) </t>
  </si>
  <si>
    <t xml:space="preserve">500g </t>
  </si>
  <si>
    <t xml:space="preserve">100g </t>
  </si>
  <si>
    <t xml:space="preserve">Apples (Granny Smith) </t>
  </si>
  <si>
    <t xml:space="preserve">Apples (Pink Lady) </t>
  </si>
  <si>
    <t xml:space="preserve">200g </t>
  </si>
  <si>
    <t xml:space="preserve">Brown sugar </t>
  </si>
  <si>
    <t xml:space="preserve">Apple Sauce </t>
  </si>
  <si>
    <t xml:space="preserve">650g </t>
  </si>
  <si>
    <t xml:space="preserve">Sour cream </t>
  </si>
  <si>
    <t>250 ml</t>
  </si>
  <si>
    <t xml:space="preserve">Lemons </t>
  </si>
  <si>
    <t>1 lemon</t>
  </si>
  <si>
    <t xml:space="preserve">Fresh Raspberries </t>
  </si>
  <si>
    <t>170g</t>
  </si>
  <si>
    <t xml:space="preserve">Frozen Raspberries </t>
  </si>
  <si>
    <t xml:space="preserve">Raspberry jam (store bought) </t>
  </si>
  <si>
    <t>250 mil</t>
  </si>
  <si>
    <t xml:space="preserve">Egg whites (from the carton) </t>
  </si>
  <si>
    <t xml:space="preserve">Red food colour (AmeriColour) </t>
  </si>
  <si>
    <t>56g</t>
  </si>
  <si>
    <t xml:space="preserve">Whhite vinigar </t>
  </si>
  <si>
    <t>500 ml</t>
  </si>
  <si>
    <t xml:space="preserve">Cinnamon </t>
  </si>
  <si>
    <t xml:space="preserve">60g </t>
  </si>
  <si>
    <t xml:space="preserve">Carrots </t>
  </si>
  <si>
    <t xml:space="preserve">Fresh Nutmeg </t>
  </si>
  <si>
    <t xml:space="preserve">39g </t>
  </si>
  <si>
    <t xml:space="preserve">All spice </t>
  </si>
  <si>
    <t>35g</t>
  </si>
  <si>
    <t xml:space="preserve">Coconut oil </t>
  </si>
  <si>
    <t xml:space="preserve">414 ml </t>
  </si>
  <si>
    <t xml:space="preserve">2.5 kgs </t>
  </si>
  <si>
    <t xml:space="preserve">Milk chocolate (Calliburt) </t>
  </si>
  <si>
    <t xml:space="preserve">Bittersweet chocolate (Bakers) </t>
  </si>
  <si>
    <t xml:space="preserve">White Chocolate (Callebuart) </t>
  </si>
  <si>
    <t xml:space="preserve">White Chocolate (Bakers) </t>
  </si>
  <si>
    <t xml:space="preserve">170g </t>
  </si>
  <si>
    <t xml:space="preserve">Fresh blueberries </t>
  </si>
  <si>
    <t xml:space="preserve">510g </t>
  </si>
  <si>
    <t xml:space="preserve">Graham crackers </t>
  </si>
  <si>
    <t xml:space="preserve">Oreos (double stuffed) </t>
  </si>
  <si>
    <t>523g</t>
  </si>
  <si>
    <t xml:space="preserve">oreos </t>
  </si>
  <si>
    <t xml:space="preserve">796 ml </t>
  </si>
  <si>
    <t xml:space="preserve">Bananas </t>
  </si>
  <si>
    <t xml:space="preserve">375g </t>
  </si>
  <si>
    <t xml:space="preserve">300ml </t>
  </si>
  <si>
    <t xml:space="preserve">active dry yeast </t>
  </si>
  <si>
    <t xml:space="preserve">113g </t>
  </si>
  <si>
    <t xml:space="preserve">Malted milk powder </t>
  </si>
  <si>
    <t>368g</t>
  </si>
  <si>
    <t xml:space="preserve">Candy Melts (Wilton) </t>
  </si>
  <si>
    <t xml:space="preserve">Golden syrup / white corn syrup (Crown) </t>
  </si>
  <si>
    <t xml:space="preserve">Consensed milk </t>
  </si>
  <si>
    <t xml:space="preserve">Evaporated milk </t>
  </si>
  <si>
    <t>100ml</t>
  </si>
  <si>
    <t xml:space="preserve">2% milk </t>
  </si>
  <si>
    <t xml:space="preserve">Whole Milk </t>
  </si>
  <si>
    <t xml:space="preserve">whole Milk (Avalon) </t>
  </si>
  <si>
    <t xml:space="preserve">Food colouring </t>
  </si>
  <si>
    <t xml:space="preserve">per bottle </t>
  </si>
  <si>
    <t>7 ft</t>
  </si>
  <si>
    <t xml:space="preserve">cling wrap </t>
  </si>
  <si>
    <t>152 m</t>
  </si>
  <si>
    <t>100 pcs</t>
  </si>
  <si>
    <t xml:space="preserve">cake boards </t>
  </si>
  <si>
    <t>15 pcs</t>
  </si>
  <si>
    <t xml:space="preserve">cake boxes </t>
  </si>
  <si>
    <t xml:space="preserve">honey </t>
  </si>
  <si>
    <t xml:space="preserve">sprinkles </t>
  </si>
  <si>
    <t xml:space="preserve">1 bottle </t>
  </si>
  <si>
    <t xml:space="preserve">fondent </t>
  </si>
  <si>
    <t xml:space="preserve">1 packet </t>
  </si>
  <si>
    <t>Price per kg/Lt/</t>
  </si>
  <si>
    <t>Rate in Kg/Doz/Lt</t>
  </si>
  <si>
    <t>3 Layer Chocolate Cake 8" CCH3L8"</t>
  </si>
  <si>
    <t>Red Velvet 8" CRV8"</t>
  </si>
  <si>
    <t>FCC</t>
  </si>
  <si>
    <t>Frosting Cream Cheese 8" (FCC8")</t>
  </si>
  <si>
    <t>Frosting Chocolate cream cheese FCHCC8"</t>
  </si>
  <si>
    <t>Frosting Cream cheese FCC8"</t>
  </si>
  <si>
    <t>Cheese Cake CCC8"</t>
  </si>
  <si>
    <t>Caster Sugar</t>
  </si>
  <si>
    <t>White Chocholate</t>
  </si>
  <si>
    <t>Lemon juice+zest</t>
  </si>
  <si>
    <t>Vanilla bean paste</t>
  </si>
  <si>
    <t>CRASCC</t>
  </si>
  <si>
    <t>CCHCC</t>
  </si>
  <si>
    <t>Rasberry Frozen</t>
  </si>
  <si>
    <t>Raspberry Cheesecake CRASCC8"</t>
  </si>
  <si>
    <t>Dark Chocholate</t>
  </si>
  <si>
    <t>Chocolate Cheesecake CCHCC8"</t>
  </si>
  <si>
    <t>CCC8"</t>
  </si>
  <si>
    <t>CBRCC</t>
  </si>
  <si>
    <t>Brownies Fudgy</t>
  </si>
  <si>
    <t>CBRNF</t>
  </si>
  <si>
    <t>Browny - Fudgy CBRNF</t>
  </si>
  <si>
    <t>Chocholate</t>
  </si>
  <si>
    <t>Chocholate Chunks</t>
  </si>
  <si>
    <t>Coffee espresso powder</t>
  </si>
  <si>
    <t>Red Velvet8" CRV8"</t>
  </si>
  <si>
    <t>Butter unsalted</t>
  </si>
  <si>
    <t>Coconut Oil</t>
  </si>
  <si>
    <t>Egg Whites</t>
  </si>
  <si>
    <t>Almond Extract</t>
  </si>
  <si>
    <t>Buttermilk Low-fat</t>
  </si>
  <si>
    <t>Vanilla Cake 3-layer-8" CVAN</t>
  </si>
  <si>
    <t>almond extract</t>
  </si>
  <si>
    <t>1bottle</t>
  </si>
  <si>
    <t>59ml</t>
  </si>
  <si>
    <t>Vanilla CupCakes - 24 pieces CUPVAN</t>
  </si>
  <si>
    <t>CUPCAKES</t>
  </si>
  <si>
    <t xml:space="preserve">Blueberry </t>
  </si>
  <si>
    <t xml:space="preserve">Chocolate  </t>
  </si>
  <si>
    <t xml:space="preserve">Red velvet </t>
  </si>
  <si>
    <t xml:space="preserve">Vanilla </t>
  </si>
  <si>
    <t xml:space="preserve">Lemon  </t>
  </si>
  <si>
    <t>CUPBB</t>
  </si>
  <si>
    <t>BLUEBERRY CupCakes - 24 pieces CUPBB</t>
  </si>
  <si>
    <t>BLUEBERRY</t>
  </si>
  <si>
    <t>TOPSC</t>
  </si>
  <si>
    <t>TOPPB</t>
  </si>
  <si>
    <t>TOPRP</t>
  </si>
  <si>
    <t>TOPESP</t>
  </si>
  <si>
    <t>Frosting Chocholate Cream Cheese 8"  FCHCC</t>
  </si>
  <si>
    <t>Sugar powdered</t>
  </si>
  <si>
    <t>caster sugar</t>
  </si>
  <si>
    <t>salt</t>
  </si>
  <si>
    <t>egg whites</t>
  </si>
  <si>
    <t>Cream of Tarter</t>
  </si>
  <si>
    <t>Frosting Italian Meringue Buttercream FSMB</t>
  </si>
  <si>
    <t>Frosting Swiss Meringue Buttercream  FIMB</t>
  </si>
  <si>
    <t>Frosting ButterScotch sauce  FBSS</t>
  </si>
  <si>
    <t>FBSS</t>
  </si>
  <si>
    <t xml:space="preserve"> ButterScotch Cream</t>
  </si>
  <si>
    <t>Brown sugar</t>
  </si>
  <si>
    <t>Cream</t>
  </si>
  <si>
    <t>Frosting Brown butter FBB</t>
  </si>
  <si>
    <t>Brown Butter</t>
  </si>
  <si>
    <t>FBB</t>
  </si>
  <si>
    <t>CAC</t>
  </si>
  <si>
    <t>Apple Crumble w crumble top</t>
  </si>
  <si>
    <t>Pink lady apples</t>
  </si>
  <si>
    <t>Apple Crumble w Crumble Topping   ACC</t>
  </si>
  <si>
    <t>Egg</t>
  </si>
  <si>
    <t>Sour Cream</t>
  </si>
  <si>
    <t>Unsalted butter</t>
  </si>
  <si>
    <t>Oil</t>
  </si>
  <si>
    <t>Apple sauce</t>
  </si>
  <si>
    <t>Rolled Oats</t>
  </si>
  <si>
    <t>Quaker rolled oats</t>
  </si>
  <si>
    <t>For the crumble topping</t>
  </si>
  <si>
    <t>Apple Cake  CAPP</t>
  </si>
  <si>
    <t>Ginger</t>
  </si>
  <si>
    <t>Nutmeg</t>
  </si>
  <si>
    <t>Allspice</t>
  </si>
  <si>
    <t>Plain yogurt</t>
  </si>
  <si>
    <t>kg</t>
  </si>
  <si>
    <t>ginger</t>
  </si>
  <si>
    <t>100gm</t>
  </si>
  <si>
    <t>CBANB</t>
  </si>
  <si>
    <t>Banana Bread</t>
  </si>
  <si>
    <t>Banana Bread   CBANB</t>
  </si>
  <si>
    <t>Chocolate</t>
  </si>
  <si>
    <t>Bananas</t>
  </si>
  <si>
    <t xml:space="preserve">Glaze Brown butter </t>
  </si>
  <si>
    <t>Half &amp; Half</t>
  </si>
  <si>
    <t>half &amp; half</t>
  </si>
  <si>
    <t>ml</t>
  </si>
  <si>
    <t>featured</t>
  </si>
  <si>
    <t>Classic Chocolate Cake</t>
  </si>
  <si>
    <t>Just a chocolate cake</t>
  </si>
  <si>
    <t>Raspberry and White Chocolate Cheesecake</t>
  </si>
  <si>
    <t>Yummy Cheesecake</t>
  </si>
  <si>
    <t>Cream Cheese, Caster Sugar, White Chocolate, Eggs, Lemon Juice, Lemon Zest, Frozen Raspberries, Vanilla Bean Paste</t>
  </si>
  <si>
    <t>Lemon Loaf</t>
  </si>
  <si>
    <t>A loaf of lemon</t>
  </si>
  <si>
    <t>Red Velvet Cake with Cream Cheese Frosting</t>
  </si>
  <si>
    <t>Cake</t>
  </si>
  <si>
    <t>Flour, Granulated Sugar, Cocoa Powder, Baking Soda, Baking Powder, Salt, Eggs, Buttermilk, Coffee Plain, Vegetable Oil, Vanilla Extract, Red Food Colouring, White Vinegar</t>
  </si>
  <si>
    <t>Flour, Granulated Sugar, Cocoa Powder, Baking Soda, Baking Powder, Salt, Eggs, Buttermilk, Coffee Espresso, Vegetable Oil, Vanilla Extract</t>
  </si>
  <si>
    <t>gluten_free</t>
  </si>
  <si>
    <t>dairy_free</t>
  </si>
  <si>
    <t>contains_peanuts</t>
  </si>
  <si>
    <t>sold_out</t>
  </si>
  <si>
    <t>ingredients</t>
  </si>
  <si>
    <t>name</t>
  </si>
  <si>
    <t>description</t>
  </si>
  <si>
    <t>price</t>
  </si>
  <si>
    <t>category_id</t>
  </si>
  <si>
    <t>mult_size</t>
  </si>
  <si>
    <t>sizes</t>
  </si>
  <si>
    <t>{6 in, 8in}</t>
  </si>
  <si>
    <t>{15, 10}</t>
  </si>
  <si>
    <t>priceDiff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</si>
</sst>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9" x14ac:knownFonts="1">
    <font>
      <sz val="12"/>
      <color theme="1"/>
      <name val="Bookman Old Style"/>
      <family val="2"/>
    </font>
    <font>
      <sz val="12"/>
      <color theme="1"/>
      <name val="Bookman Old Style"/>
      <family val="2"/>
    </font>
    <font>
      <b/>
      <sz val="12"/>
      <color theme="1"/>
      <name val="Bookman Old Style"/>
      <family val="2"/>
    </font>
    <font>
      <sz val="12"/>
      <color theme="1"/>
      <name val="Arial"/>
    </font>
    <font>
      <b/>
      <sz val="12"/>
      <color theme="1"/>
      <name val="Arial"/>
    </font>
    <font>
      <u/>
      <sz val="12"/>
      <color theme="10"/>
      <name val="Bookman Old Style"/>
      <family val="2"/>
    </font>
    <font>
      <u/>
      <sz val="12"/>
      <color theme="11"/>
      <name val="Bookman Old Style"/>
      <family val="2"/>
    </font>
    <font>
      <sz val="12"/>
      <name val="Arial"/>
    </font>
    <font>
      <sz val="9"/>
      <color indexed="81"/>
      <name val="Bookman Old Style"/>
      <family val="2"/>
    </font>
    <font>
      <b/>
      <sz val="9"/>
      <color indexed="81"/>
      <name val="Bookman Old Style"/>
      <family val="2"/>
    </font>
    <font>
      <sz val="10"/>
      <color theme="5"/>
      <name val="Arial"/>
    </font>
    <font>
      <sz val="10"/>
      <color theme="1"/>
      <name val="Arial"/>
    </font>
    <font>
      <sz val="12"/>
      <color theme="5"/>
      <name val="Arial"/>
    </font>
    <font>
      <b/>
      <u/>
      <sz val="12"/>
      <color theme="1"/>
      <name val="Bookman Old Style"/>
    </font>
    <font>
      <sz val="12"/>
      <color rgb="FFC0504D"/>
      <name val="Arial"/>
    </font>
    <font>
      <sz val="12"/>
      <color rgb="FF9C0006"/>
      <name val="Bookman Old Style"/>
      <family val="2"/>
    </font>
    <font>
      <sz val="14"/>
      <color theme="1"/>
      <name val="Bookman Old Style"/>
    </font>
    <font>
      <b/>
      <sz val="14"/>
      <color theme="1"/>
      <name val="Arial"/>
    </font>
    <font>
      <sz val="12"/>
      <color rgb="FF000000"/>
      <name val="Arial"/>
    </font>
  </fonts>
  <fills count="2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16FB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EA11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3DD89"/>
        <bgColor rgb="FF000000"/>
      </patternFill>
    </fill>
    <fill>
      <patternFill patternType="solid">
        <fgColor rgb="FFF3DD8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</borders>
  <cellStyleXfs count="129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2" fontId="3" fillId="0" borderId="0" xfId="0" applyNumberFormat="1" applyFont="1" applyAlignment="1">
      <alignment wrapText="1"/>
    </xf>
    <xf numFmtId="0" fontId="3" fillId="0" borderId="0" xfId="0" applyFont="1" applyAlignment="1">
      <alignment vertical="center" textRotation="90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  <xf numFmtId="2" fontId="3" fillId="3" borderId="1" xfId="0" applyNumberFormat="1" applyFont="1" applyFill="1" applyBorder="1" applyAlignment="1">
      <alignment wrapText="1"/>
    </xf>
    <xf numFmtId="0" fontId="3" fillId="3" borderId="3" xfId="0" applyFont="1" applyFill="1" applyBorder="1"/>
    <xf numFmtId="2" fontId="3" fillId="3" borderId="2" xfId="0" applyNumberFormat="1" applyFont="1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2" fontId="3" fillId="4" borderId="1" xfId="0" applyNumberFormat="1" applyFont="1" applyFill="1" applyBorder="1" applyAlignment="1">
      <alignment wrapText="1"/>
    </xf>
    <xf numFmtId="0" fontId="3" fillId="4" borderId="3" xfId="0" applyFont="1" applyFill="1" applyBorder="1"/>
    <xf numFmtId="0" fontId="7" fillId="4" borderId="2" xfId="0" applyFont="1" applyFill="1" applyBorder="1"/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 vertical="center" textRotation="90"/>
    </xf>
    <xf numFmtId="0" fontId="4" fillId="0" borderId="0" xfId="0" applyFont="1"/>
    <xf numFmtId="0" fontId="3" fillId="0" borderId="1" xfId="0" applyFont="1" applyFill="1" applyBorder="1"/>
    <xf numFmtId="2" fontId="3" fillId="0" borderId="1" xfId="0" applyNumberFormat="1" applyFont="1" applyFill="1" applyBorder="1" applyAlignment="1">
      <alignment wrapText="1"/>
    </xf>
    <xf numFmtId="0" fontId="3" fillId="5" borderId="1" xfId="0" applyFont="1" applyFill="1" applyBorder="1"/>
    <xf numFmtId="2" fontId="3" fillId="5" borderId="1" xfId="0" applyNumberFormat="1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Font="1" applyAlignment="1"/>
    <xf numFmtId="0" fontId="0" fillId="8" borderId="1" xfId="0" applyFill="1" applyBorder="1" applyAlignment="1">
      <alignment horizontal="center"/>
    </xf>
    <xf numFmtId="9" fontId="0" fillId="8" borderId="1" xfId="1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2" xfId="0" applyFill="1" applyBorder="1" applyAlignment="1">
      <alignment horizontal="center" wrapText="1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15" fillId="9" borderId="0" xfId="42" applyAlignment="1"/>
    <xf numFmtId="0" fontId="15" fillId="9" borderId="0" xfId="42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/>
    <xf numFmtId="2" fontId="3" fillId="3" borderId="1" xfId="0" applyNumberFormat="1" applyFont="1" applyFill="1" applyBorder="1"/>
    <xf numFmtId="2" fontId="3" fillId="3" borderId="3" xfId="0" applyNumberFormat="1" applyFont="1" applyFill="1" applyBorder="1"/>
    <xf numFmtId="2" fontId="3" fillId="4" borderId="1" xfId="0" applyNumberFormat="1" applyFont="1" applyFill="1" applyBorder="1"/>
    <xf numFmtId="2" fontId="3" fillId="4" borderId="3" xfId="0" applyNumberFormat="1" applyFont="1" applyFill="1" applyBorder="1"/>
    <xf numFmtId="2" fontId="7" fillId="4" borderId="2" xfId="0" applyNumberFormat="1" applyFont="1" applyFill="1" applyBorder="1"/>
    <xf numFmtId="2" fontId="3" fillId="0" borderId="0" xfId="0" applyNumberFormat="1" applyFont="1"/>
    <xf numFmtId="2" fontId="7" fillId="5" borderId="2" xfId="0" applyNumberFormat="1" applyFont="1" applyFill="1" applyBorder="1"/>
    <xf numFmtId="164" fontId="3" fillId="4" borderId="1" xfId="0" applyNumberFormat="1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2" fontId="3" fillId="10" borderId="1" xfId="0" applyNumberFormat="1" applyFont="1" applyFill="1" applyBorder="1" applyAlignment="1">
      <alignment wrapText="1"/>
    </xf>
    <xf numFmtId="2" fontId="3" fillId="10" borderId="1" xfId="0" applyNumberFormat="1" applyFont="1" applyFill="1" applyBorder="1"/>
    <xf numFmtId="2" fontId="3" fillId="10" borderId="2" xfId="0" applyNumberFormat="1" applyFont="1" applyFill="1" applyBorder="1"/>
    <xf numFmtId="0" fontId="3" fillId="11" borderId="1" xfId="0" applyFont="1" applyFill="1" applyBorder="1" applyAlignment="1">
      <alignment wrapText="1"/>
    </xf>
    <xf numFmtId="0" fontId="3" fillId="11" borderId="1" xfId="0" applyFont="1" applyFill="1" applyBorder="1"/>
    <xf numFmtId="2" fontId="3" fillId="11" borderId="1" xfId="0" applyNumberFormat="1" applyFont="1" applyFill="1" applyBorder="1" applyAlignment="1">
      <alignment wrapText="1"/>
    </xf>
    <xf numFmtId="2" fontId="3" fillId="11" borderId="1" xfId="0" applyNumberFormat="1" applyFont="1" applyFill="1" applyBorder="1"/>
    <xf numFmtId="2" fontId="3" fillId="11" borderId="2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Font="1" applyFill="1"/>
    <xf numFmtId="2" fontId="0" fillId="0" borderId="0" xfId="0" applyNumberFormat="1"/>
    <xf numFmtId="0" fontId="3" fillId="5" borderId="1" xfId="0" applyFont="1" applyFill="1" applyBorder="1" applyAlignment="1">
      <alignment wrapText="1"/>
    </xf>
    <xf numFmtId="2" fontId="3" fillId="5" borderId="1" xfId="0" applyNumberFormat="1" applyFont="1" applyFill="1" applyBorder="1"/>
    <xf numFmtId="2" fontId="3" fillId="5" borderId="2" xfId="0" applyNumberFormat="1" applyFont="1" applyFill="1" applyBorder="1"/>
    <xf numFmtId="0" fontId="3" fillId="12" borderId="1" xfId="0" applyFont="1" applyFill="1" applyBorder="1" applyAlignment="1">
      <alignment wrapText="1"/>
    </xf>
    <xf numFmtId="0" fontId="3" fillId="12" borderId="1" xfId="0" applyFont="1" applyFill="1" applyBorder="1"/>
    <xf numFmtId="2" fontId="3" fillId="12" borderId="1" xfId="0" applyNumberFormat="1" applyFont="1" applyFill="1" applyBorder="1" applyAlignment="1">
      <alignment wrapText="1"/>
    </xf>
    <xf numFmtId="2" fontId="3" fillId="12" borderId="1" xfId="0" applyNumberFormat="1" applyFont="1" applyFill="1" applyBorder="1"/>
    <xf numFmtId="0" fontId="3" fillId="12" borderId="0" xfId="0" applyFont="1" applyFill="1"/>
    <xf numFmtId="2" fontId="3" fillId="12" borderId="2" xfId="0" applyNumberFormat="1" applyFont="1" applyFill="1" applyBorder="1"/>
    <xf numFmtId="0" fontId="1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16" xfId="0" applyFont="1" applyBorder="1" applyAlignment="1">
      <alignment horizontal="center"/>
    </xf>
    <xf numFmtId="0" fontId="0" fillId="6" borderId="0" xfId="0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2" fontId="17" fillId="13" borderId="2" xfId="0" applyNumberFormat="1" applyFont="1" applyFill="1" applyBorder="1" applyAlignment="1">
      <alignment horizontal="center"/>
    </xf>
    <xf numFmtId="0" fontId="3" fillId="5" borderId="0" xfId="0" applyFont="1" applyFill="1" applyBorder="1"/>
    <xf numFmtId="0" fontId="3" fillId="14" borderId="1" xfId="0" applyFont="1" applyFill="1" applyBorder="1"/>
    <xf numFmtId="2" fontId="3" fillId="14" borderId="1" xfId="0" applyNumberFormat="1" applyFont="1" applyFill="1" applyBorder="1" applyAlignment="1">
      <alignment wrapText="1"/>
    </xf>
    <xf numFmtId="2" fontId="3" fillId="14" borderId="1" xfId="0" applyNumberFormat="1" applyFont="1" applyFill="1" applyBorder="1"/>
    <xf numFmtId="0" fontId="3" fillId="14" borderId="0" xfId="0" applyFont="1" applyFill="1" applyBorder="1"/>
    <xf numFmtId="2" fontId="7" fillId="14" borderId="2" xfId="0" applyNumberFormat="1" applyFont="1" applyFill="1" applyBorder="1"/>
    <xf numFmtId="0" fontId="3" fillId="11" borderId="0" xfId="0" applyFont="1" applyFill="1" applyBorder="1"/>
    <xf numFmtId="2" fontId="7" fillId="11" borderId="2" xfId="0" applyNumberFormat="1" applyFont="1" applyFill="1" applyBorder="1"/>
    <xf numFmtId="0" fontId="3" fillId="15" borderId="1" xfId="0" applyFont="1" applyFill="1" applyBorder="1"/>
    <xf numFmtId="2" fontId="3" fillId="15" borderId="1" xfId="0" applyNumberFormat="1" applyFont="1" applyFill="1" applyBorder="1" applyAlignment="1">
      <alignment wrapText="1"/>
    </xf>
    <xf numFmtId="2" fontId="3" fillId="15" borderId="1" xfId="0" applyNumberFormat="1" applyFont="1" applyFill="1" applyBorder="1"/>
    <xf numFmtId="0" fontId="3" fillId="15" borderId="0" xfId="0" applyFont="1" applyFill="1" applyBorder="1"/>
    <xf numFmtId="2" fontId="7" fillId="15" borderId="2" xfId="0" applyNumberFormat="1" applyFont="1" applyFill="1" applyBorder="1"/>
    <xf numFmtId="0" fontId="3" fillId="16" borderId="1" xfId="0" applyFont="1" applyFill="1" applyBorder="1"/>
    <xf numFmtId="2" fontId="3" fillId="16" borderId="1" xfId="0" applyNumberFormat="1" applyFont="1" applyFill="1" applyBorder="1" applyAlignment="1">
      <alignment wrapText="1"/>
    </xf>
    <xf numFmtId="2" fontId="3" fillId="16" borderId="1" xfId="0" applyNumberFormat="1" applyFont="1" applyFill="1" applyBorder="1"/>
    <xf numFmtId="0" fontId="3" fillId="16" borderId="0" xfId="0" applyFont="1" applyFill="1" applyBorder="1"/>
    <xf numFmtId="2" fontId="7" fillId="16" borderId="2" xfId="0" applyNumberFormat="1" applyFont="1" applyFill="1" applyBorder="1"/>
    <xf numFmtId="0" fontId="0" fillId="0" borderId="0" xfId="0" applyBorder="1" applyAlignment="1" applyProtection="1">
      <alignment horizontal="center"/>
      <protection locked="0"/>
    </xf>
    <xf numFmtId="0" fontId="18" fillId="17" borderId="22" xfId="0" applyFont="1" applyFill="1" applyBorder="1" applyAlignment="1">
      <alignment wrapText="1"/>
    </xf>
    <xf numFmtId="0" fontId="18" fillId="17" borderId="22" xfId="0" applyFont="1" applyFill="1" applyBorder="1"/>
    <xf numFmtId="2" fontId="18" fillId="17" borderId="22" xfId="0" applyNumberFormat="1" applyFont="1" applyFill="1" applyBorder="1"/>
    <xf numFmtId="0" fontId="18" fillId="17" borderId="23" xfId="0" applyFont="1" applyFill="1" applyBorder="1" applyAlignment="1">
      <alignment wrapText="1"/>
    </xf>
    <xf numFmtId="0" fontId="18" fillId="17" borderId="23" xfId="0" applyFont="1" applyFill="1" applyBorder="1"/>
    <xf numFmtId="2" fontId="18" fillId="17" borderId="23" xfId="0" applyNumberFormat="1" applyFont="1" applyFill="1" applyBorder="1" applyAlignment="1">
      <alignment wrapText="1"/>
    </xf>
    <xf numFmtId="0" fontId="18" fillId="17" borderId="24" xfId="0" applyFont="1" applyFill="1" applyBorder="1" applyAlignment="1">
      <alignment wrapText="1"/>
    </xf>
    <xf numFmtId="0" fontId="18" fillId="17" borderId="24" xfId="0" applyFont="1" applyFill="1" applyBorder="1"/>
    <xf numFmtId="2" fontId="18" fillId="17" borderId="26" xfId="0" applyNumberFormat="1" applyFont="1" applyFill="1" applyBorder="1"/>
    <xf numFmtId="2" fontId="0" fillId="18" borderId="2" xfId="0" applyNumberFormat="1" applyFont="1" applyFill="1" applyBorder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18" fillId="19" borderId="22" xfId="0" applyFont="1" applyFill="1" applyBorder="1" applyAlignment="1">
      <alignment wrapText="1"/>
    </xf>
    <xf numFmtId="0" fontId="18" fillId="19" borderId="22" xfId="0" applyFont="1" applyFill="1" applyBorder="1"/>
    <xf numFmtId="2" fontId="18" fillId="19" borderId="22" xfId="0" applyNumberFormat="1" applyFont="1" applyFill="1" applyBorder="1"/>
    <xf numFmtId="0" fontId="18" fillId="19" borderId="23" xfId="0" applyFont="1" applyFill="1" applyBorder="1" applyAlignment="1">
      <alignment wrapText="1"/>
    </xf>
    <xf numFmtId="0" fontId="18" fillId="19" borderId="23" xfId="0" applyFont="1" applyFill="1" applyBorder="1"/>
    <xf numFmtId="2" fontId="18" fillId="19" borderId="23" xfId="0" applyNumberFormat="1" applyFont="1" applyFill="1" applyBorder="1" applyAlignment="1">
      <alignment wrapText="1"/>
    </xf>
    <xf numFmtId="2" fontId="18" fillId="19" borderId="26" xfId="0" applyNumberFormat="1" applyFont="1" applyFill="1" applyBorder="1"/>
    <xf numFmtId="2" fontId="18" fillId="19" borderId="2" xfId="0" applyNumberFormat="1" applyFont="1" applyFill="1" applyBorder="1"/>
    <xf numFmtId="0" fontId="18" fillId="20" borderId="22" xfId="0" applyFont="1" applyFill="1" applyBorder="1" applyAlignment="1">
      <alignment wrapText="1"/>
    </xf>
    <xf numFmtId="0" fontId="18" fillId="20" borderId="22" xfId="0" applyFont="1" applyFill="1" applyBorder="1"/>
    <xf numFmtId="2" fontId="18" fillId="20" borderId="22" xfId="0" applyNumberFormat="1" applyFont="1" applyFill="1" applyBorder="1"/>
    <xf numFmtId="0" fontId="18" fillId="20" borderId="23" xfId="0" applyFont="1" applyFill="1" applyBorder="1" applyAlignment="1">
      <alignment wrapText="1"/>
    </xf>
    <xf numFmtId="0" fontId="18" fillId="20" borderId="23" xfId="0" applyFont="1" applyFill="1" applyBorder="1"/>
    <xf numFmtId="2" fontId="18" fillId="20" borderId="23" xfId="0" applyNumberFormat="1" applyFont="1" applyFill="1" applyBorder="1" applyAlignment="1">
      <alignment wrapText="1"/>
    </xf>
    <xf numFmtId="2" fontId="18" fillId="20" borderId="26" xfId="0" applyNumberFormat="1" applyFont="1" applyFill="1" applyBorder="1"/>
    <xf numFmtId="164" fontId="18" fillId="20" borderId="22" xfId="0" applyNumberFormat="1" applyFont="1" applyFill="1" applyBorder="1"/>
    <xf numFmtId="2" fontId="7" fillId="21" borderId="2" xfId="0" applyNumberFormat="1" applyFont="1" applyFill="1" applyBorder="1"/>
    <xf numFmtId="0" fontId="3" fillId="21" borderId="1" xfId="0" applyFont="1" applyFill="1" applyBorder="1"/>
    <xf numFmtId="2" fontId="3" fillId="21" borderId="1" xfId="0" applyNumberFormat="1" applyFont="1" applyFill="1" applyBorder="1" applyAlignment="1">
      <alignment wrapText="1"/>
    </xf>
    <xf numFmtId="2" fontId="3" fillId="21" borderId="1" xfId="0" applyNumberFormat="1" applyFont="1" applyFill="1" applyBorder="1"/>
    <xf numFmtId="0" fontId="3" fillId="21" borderId="0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3" fillId="4" borderId="4" xfId="0" applyFont="1" applyFill="1" applyBorder="1" applyAlignment="1">
      <alignment horizontal="center" textRotation="45" wrapText="1"/>
    </xf>
    <xf numFmtId="0" fontId="3" fillId="4" borderId="5" xfId="0" applyFont="1" applyFill="1" applyBorder="1" applyAlignment="1">
      <alignment horizontal="center" textRotation="45" wrapText="1"/>
    </xf>
    <xf numFmtId="0" fontId="3" fillId="4" borderId="6" xfId="0" applyFont="1" applyFill="1" applyBorder="1" applyAlignment="1">
      <alignment horizontal="center" textRotation="45" wrapText="1"/>
    </xf>
    <xf numFmtId="0" fontId="3" fillId="5" borderId="1" xfId="0" applyFont="1" applyFill="1" applyBorder="1" applyAlignment="1">
      <alignment horizontal="center" textRotation="45" wrapText="1"/>
    </xf>
    <xf numFmtId="0" fontId="3" fillId="16" borderId="4" xfId="0" applyFont="1" applyFill="1" applyBorder="1" applyAlignment="1">
      <alignment horizontal="center" textRotation="45" wrapText="1"/>
    </xf>
    <xf numFmtId="0" fontId="3" fillId="16" borderId="5" xfId="0" applyFont="1" applyFill="1" applyBorder="1" applyAlignment="1">
      <alignment horizontal="center" textRotation="45" wrapText="1"/>
    </xf>
    <xf numFmtId="0" fontId="3" fillId="16" borderId="6" xfId="0" applyFont="1" applyFill="1" applyBorder="1" applyAlignment="1">
      <alignment horizontal="center" textRotation="45" wrapText="1"/>
    </xf>
    <xf numFmtId="0" fontId="3" fillId="15" borderId="1" xfId="0" applyFont="1" applyFill="1" applyBorder="1" applyAlignment="1">
      <alignment horizontal="center" textRotation="45" wrapText="1"/>
    </xf>
    <xf numFmtId="0" fontId="3" fillId="11" borderId="1" xfId="0" applyFont="1" applyFill="1" applyBorder="1" applyAlignment="1">
      <alignment horizontal="center" textRotation="45" wrapText="1"/>
    </xf>
    <xf numFmtId="0" fontId="3" fillId="14" borderId="1" xfId="0" applyFont="1" applyFill="1" applyBorder="1" applyAlignment="1">
      <alignment horizontal="center" textRotation="45" wrapText="1"/>
    </xf>
    <xf numFmtId="0" fontId="4" fillId="12" borderId="4" xfId="0" applyFont="1" applyFill="1" applyBorder="1" applyAlignment="1">
      <alignment horizontal="center" textRotation="45" wrapText="1"/>
    </xf>
    <xf numFmtId="0" fontId="4" fillId="12" borderId="5" xfId="0" applyFont="1" applyFill="1" applyBorder="1" applyAlignment="1">
      <alignment horizontal="center" textRotation="45" wrapText="1"/>
    </xf>
    <xf numFmtId="0" fontId="4" fillId="12" borderId="6" xfId="0" applyFont="1" applyFill="1" applyBorder="1" applyAlignment="1">
      <alignment horizontal="center" textRotation="45" wrapText="1"/>
    </xf>
    <xf numFmtId="0" fontId="3" fillId="21" borderId="27" xfId="0" applyFont="1" applyFill="1" applyBorder="1" applyAlignment="1">
      <alignment horizontal="center" textRotation="45" wrapText="1"/>
    </xf>
    <xf numFmtId="0" fontId="3" fillId="21" borderId="5" xfId="0" applyFont="1" applyFill="1" applyBorder="1" applyAlignment="1">
      <alignment horizontal="center" textRotation="45" wrapText="1"/>
    </xf>
    <xf numFmtId="0" fontId="3" fillId="21" borderId="6" xfId="0" applyFont="1" applyFill="1" applyBorder="1" applyAlignment="1">
      <alignment horizontal="center" textRotation="45" wrapText="1"/>
    </xf>
    <xf numFmtId="0" fontId="18" fillId="19" borderId="4" xfId="0" applyFont="1" applyFill="1" applyBorder="1" applyAlignment="1">
      <alignment horizontal="center" vertical="center" textRotation="45" wrapText="1"/>
    </xf>
    <xf numFmtId="0" fontId="18" fillId="19" borderId="5" xfId="0" applyFont="1" applyFill="1" applyBorder="1" applyAlignment="1">
      <alignment horizontal="center" vertical="center" textRotation="45" wrapText="1"/>
    </xf>
    <xf numFmtId="0" fontId="18" fillId="19" borderId="21" xfId="0" applyFont="1" applyFill="1" applyBorder="1" applyAlignment="1">
      <alignment horizontal="center" vertical="center" textRotation="45" wrapText="1"/>
    </xf>
    <xf numFmtId="0" fontId="18" fillId="20" borderId="4" xfId="0" applyFont="1" applyFill="1" applyBorder="1" applyAlignment="1">
      <alignment horizontal="center" vertical="center" textRotation="45" wrapText="1"/>
    </xf>
    <xf numFmtId="0" fontId="18" fillId="20" borderId="5" xfId="0" applyFont="1" applyFill="1" applyBorder="1" applyAlignment="1">
      <alignment horizontal="center" vertical="center" textRotation="45" wrapText="1"/>
    </xf>
    <xf numFmtId="0" fontId="18" fillId="20" borderId="21" xfId="0" applyFont="1" applyFill="1" applyBorder="1" applyAlignment="1">
      <alignment horizontal="center" vertical="center" textRotation="45" wrapText="1"/>
    </xf>
    <xf numFmtId="0" fontId="18" fillId="17" borderId="4" xfId="0" applyFont="1" applyFill="1" applyBorder="1" applyAlignment="1">
      <alignment horizontal="center" textRotation="55" wrapText="1"/>
    </xf>
    <xf numFmtId="0" fontId="18" fillId="17" borderId="5" xfId="0" applyFont="1" applyFill="1" applyBorder="1" applyAlignment="1">
      <alignment horizontal="center" textRotation="55" wrapText="1"/>
    </xf>
    <xf numFmtId="0" fontId="18" fillId="17" borderId="21" xfId="0" applyFont="1" applyFill="1" applyBorder="1" applyAlignment="1">
      <alignment horizontal="center" textRotation="55" wrapText="1"/>
    </xf>
    <xf numFmtId="0" fontId="18" fillId="17" borderId="25" xfId="0" applyFont="1" applyFill="1" applyBorder="1" applyAlignment="1">
      <alignment horizontal="center" textRotation="33" wrapText="1"/>
    </xf>
    <xf numFmtId="0" fontId="18" fillId="17" borderId="24" xfId="0" applyFont="1" applyFill="1" applyBorder="1" applyAlignment="1">
      <alignment horizontal="center" textRotation="33" wrapText="1"/>
    </xf>
    <xf numFmtId="0" fontId="4" fillId="10" borderId="4" xfId="0" applyFont="1" applyFill="1" applyBorder="1" applyAlignment="1">
      <alignment horizontal="center" textRotation="45" wrapText="1"/>
    </xf>
    <xf numFmtId="0" fontId="4" fillId="10" borderId="5" xfId="0" applyFont="1" applyFill="1" applyBorder="1" applyAlignment="1">
      <alignment horizontal="center" textRotation="45" wrapText="1"/>
    </xf>
    <xf numFmtId="0" fontId="4" fillId="10" borderId="6" xfId="0" applyFont="1" applyFill="1" applyBorder="1" applyAlignment="1">
      <alignment horizontal="center" textRotation="45" wrapText="1"/>
    </xf>
    <xf numFmtId="0" fontId="4" fillId="3" borderId="4" xfId="0" applyFont="1" applyFill="1" applyBorder="1" applyAlignment="1">
      <alignment horizontal="center" vertical="center" textRotation="45" wrapText="1"/>
    </xf>
    <xf numFmtId="0" fontId="4" fillId="3" borderId="5" xfId="0" applyFont="1" applyFill="1" applyBorder="1" applyAlignment="1">
      <alignment horizontal="center" vertical="center" textRotation="45" wrapText="1"/>
    </xf>
    <xf numFmtId="0" fontId="4" fillId="3" borderId="6" xfId="0" applyFont="1" applyFill="1" applyBorder="1" applyAlignment="1">
      <alignment horizontal="center" vertical="center" textRotation="45" wrapText="1"/>
    </xf>
    <xf numFmtId="0" fontId="4" fillId="4" borderId="4" xfId="0" applyFont="1" applyFill="1" applyBorder="1" applyAlignment="1">
      <alignment horizontal="center" vertical="center" textRotation="45" wrapText="1"/>
    </xf>
    <xf numFmtId="0" fontId="4" fillId="4" borderId="5" xfId="0" applyFont="1" applyFill="1" applyBorder="1" applyAlignment="1">
      <alignment horizontal="center" vertical="center" textRotation="45" wrapText="1"/>
    </xf>
    <xf numFmtId="0" fontId="4" fillId="4" borderId="6" xfId="0" applyFont="1" applyFill="1" applyBorder="1" applyAlignment="1">
      <alignment horizontal="center" vertical="center" textRotation="45" wrapText="1"/>
    </xf>
    <xf numFmtId="0" fontId="3" fillId="10" borderId="4" xfId="0" applyFont="1" applyFill="1" applyBorder="1" applyAlignment="1">
      <alignment horizontal="center" textRotation="45" wrapText="1"/>
    </xf>
    <xf numFmtId="0" fontId="3" fillId="10" borderId="5" xfId="0" applyFont="1" applyFill="1" applyBorder="1" applyAlignment="1">
      <alignment horizontal="center" textRotation="45" wrapText="1"/>
    </xf>
    <xf numFmtId="0" fontId="3" fillId="10" borderId="6" xfId="0" applyFont="1" applyFill="1" applyBorder="1" applyAlignment="1">
      <alignment horizontal="center" textRotation="45" wrapText="1"/>
    </xf>
    <xf numFmtId="0" fontId="3" fillId="11" borderId="4" xfId="0" applyFont="1" applyFill="1" applyBorder="1" applyAlignment="1">
      <alignment horizontal="center" textRotation="45" wrapText="1"/>
    </xf>
    <xf numFmtId="0" fontId="3" fillId="11" borderId="5" xfId="0" applyFont="1" applyFill="1" applyBorder="1" applyAlignment="1">
      <alignment horizontal="center" textRotation="45" wrapText="1"/>
    </xf>
    <xf numFmtId="0" fontId="3" fillId="11" borderId="6" xfId="0" applyFont="1" applyFill="1" applyBorder="1" applyAlignment="1">
      <alignment horizontal="center" textRotation="45" wrapText="1"/>
    </xf>
    <xf numFmtId="0" fontId="3" fillId="5" borderId="4" xfId="0" applyFont="1" applyFill="1" applyBorder="1" applyAlignment="1">
      <alignment horizontal="center" textRotation="45" wrapText="1"/>
    </xf>
    <xf numFmtId="0" fontId="3" fillId="5" borderId="5" xfId="0" applyFont="1" applyFill="1" applyBorder="1" applyAlignment="1">
      <alignment horizontal="center" textRotation="45" wrapText="1"/>
    </xf>
    <xf numFmtId="0" fontId="3" fillId="5" borderId="6" xfId="0" applyFont="1" applyFill="1" applyBorder="1" applyAlignment="1">
      <alignment horizontal="center" textRotation="45" wrapText="1"/>
    </xf>
  </cellXfs>
  <cellStyles count="129">
    <cellStyle name="Bad" xfId="42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393700</xdr:colOff>
      <xdr:row>0</xdr:row>
      <xdr:rowOff>0</xdr:rowOff>
    </xdr:from>
    <xdr:to>
      <xdr:col>13</xdr:col>
      <xdr:colOff>698500</xdr:colOff>
      <xdr:row>5</xdr:row>
      <xdr:rowOff>406400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139700"/>
          <a:ext cx="1384300" cy="138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393700</xdr:colOff>
      <xdr:row>0</xdr:row>
      <xdr:rowOff>0</xdr:rowOff>
    </xdr:from>
    <xdr:to>
      <xdr:col>2</xdr:col>
      <xdr:colOff>698500</xdr:colOff>
      <xdr:row>5</xdr:row>
      <xdr:rowOff>406400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" y="165100"/>
          <a:ext cx="1384300" cy="138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307340</xdr:colOff>
      <xdr:row>0</xdr:row>
      <xdr:rowOff>0</xdr:rowOff>
    </xdr:from>
    <xdr:to>
      <xdr:col>9</xdr:col>
      <xdr:colOff>1010519</xdr:colOff>
      <xdr:row>9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8460" y="0"/>
          <a:ext cx="1780139" cy="183895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09478-BB8A-4EB4-ACC6-5CDC2C1DB2F9}">
  <dimension ref="A1:M9"/>
  <sheetViews>
    <sheetView tabSelected="1" topLeftCell="C1" workbookViewId="0">
      <selection activeCell="L4" sqref="L4"/>
    </sheetView>
  </sheetViews>
  <sheetFormatPr defaultRowHeight="15.6" x14ac:dyDescent="0.3"/>
  <cols>
    <col min="1" max="1" width="19.4140625" bestFit="1" customWidth="1"/>
    <col min="2" max="2" width="18" bestFit="1" customWidth="1"/>
    <col min="4" max="4" width="9.83203125" bestFit="1" customWidth="1"/>
    <col min="5" max="5" width="9.58203125" bestFit="1" customWidth="1"/>
    <col min="7" max="7" width="15.08203125" bestFit="1" customWidth="1"/>
    <col min="10" max="10" width="30.08203125" customWidth="1"/>
    <col min="13" max="13" width="10.08203125" bestFit="1" customWidth="1"/>
  </cols>
  <sheetData>
    <row r="1" spans="1:13" x14ac:dyDescent="0.3">
      <c r="A1" t="s">
        <v>350</v>
      </c>
      <c r="B1" t="s">
        <v>351</v>
      </c>
      <c r="C1" t="s">
        <v>352</v>
      </c>
      <c r="D1" t="s">
        <v>353</v>
      </c>
      <c r="E1" t="s">
        <v>345</v>
      </c>
      <c r="F1" t="s">
        <v>346</v>
      </c>
      <c r="G1" t="s">
        <v>347</v>
      </c>
      <c r="H1" t="s">
        <v>333</v>
      </c>
      <c r="I1" t="s">
        <v>348</v>
      </c>
      <c r="J1" t="s">
        <v>349</v>
      </c>
      <c r="K1" t="s">
        <v>354</v>
      </c>
      <c r="L1" t="s">
        <v>355</v>
      </c>
      <c r="M1" t="s">
        <v>358</v>
      </c>
    </row>
    <row r="2" spans="1:13" ht="47.25" customHeight="1" x14ac:dyDescent="0.3">
      <c r="A2" t="s">
        <v>334</v>
      </c>
      <c r="B2" t="s">
        <v>335</v>
      </c>
      <c r="C2">
        <v>25</v>
      </c>
      <c r="D2">
        <v>2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s="149" t="s">
        <v>344</v>
      </c>
      <c r="K2" s="150" t="b">
        <v>1</v>
      </c>
      <c r="L2" s="149" t="s">
        <v>356</v>
      </c>
      <c r="M2" s="149" t="s">
        <v>357</v>
      </c>
    </row>
    <row r="3" spans="1:13" ht="47.25" customHeight="1" x14ac:dyDescent="0.3">
      <c r="A3" s="149" t="s">
        <v>336</v>
      </c>
      <c r="B3" t="s">
        <v>337</v>
      </c>
      <c r="C3">
        <v>25</v>
      </c>
      <c r="D3">
        <v>2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s="149" t="s">
        <v>338</v>
      </c>
      <c r="K3" t="b">
        <v>1</v>
      </c>
      <c r="L3" s="149" t="s">
        <v>356</v>
      </c>
      <c r="M3" s="149" t="s">
        <v>357</v>
      </c>
    </row>
    <row r="4" spans="1:13" x14ac:dyDescent="0.3">
      <c r="A4" t="s">
        <v>339</v>
      </c>
      <c r="B4" t="s">
        <v>340</v>
      </c>
      <c r="C4">
        <v>20</v>
      </c>
      <c r="D4">
        <v>2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s="149"/>
      <c r="K4" t="b">
        <v>0</v>
      </c>
    </row>
    <row r="5" spans="1:13" ht="48" customHeight="1" x14ac:dyDescent="0.3">
      <c r="A5" s="149" t="s">
        <v>341</v>
      </c>
      <c r="B5" t="s">
        <v>342</v>
      </c>
      <c r="C5">
        <v>30</v>
      </c>
      <c r="D5">
        <v>2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s="149" t="s">
        <v>343</v>
      </c>
      <c r="K5" t="b">
        <v>1</v>
      </c>
      <c r="L5" s="149" t="s">
        <v>356</v>
      </c>
      <c r="M5" s="149" t="s">
        <v>357</v>
      </c>
    </row>
    <row r="6" spans="1:13" x14ac:dyDescent="0.3">
      <c r="J6" s="149"/>
    </row>
    <row r="7" spans="1:13" x14ac:dyDescent="0.3">
      <c r="J7" s="149"/>
    </row>
    <row r="8" spans="1:13" x14ac:dyDescent="0.3">
      <c r="J8" s="149"/>
    </row>
    <row r="9" spans="1:13" x14ac:dyDescent="0.3">
      <c r="J9" s="1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59"/>
  <sheetViews>
    <sheetView showGridLines="0" topLeftCell="A2" workbookViewId="0"/>
  </sheetViews>
  <sheetFormatPr defaultColWidth="10.58203125" defaultRowHeight="15.6" x14ac:dyDescent="0.3"/>
  <cols>
    <col min="1" max="1" width="3.9140625" style="28" customWidth="1"/>
    <col min="2" max="6" width="10.58203125" style="28"/>
    <col min="7" max="7" width="11.5" style="28" customWidth="1"/>
    <col min="8" max="8" width="12.5" style="28" bestFit="1" customWidth="1"/>
    <col min="9" max="10" width="10.58203125" style="28"/>
    <col min="11" max="11" width="9.6640625" style="28" customWidth="1"/>
    <col min="12" max="16384" width="10.58203125" style="28"/>
  </cols>
  <sheetData>
    <row r="3" spans="2:14" x14ac:dyDescent="0.3">
      <c r="E3" s="28" t="s">
        <v>127</v>
      </c>
    </row>
    <row r="4" spans="2:14" ht="16.2" thickBot="1" x14ac:dyDescent="0.35"/>
    <row r="5" spans="2:14" ht="16.2" thickBot="1" x14ac:dyDescent="0.35">
      <c r="B5" s="151" t="s">
        <v>81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3"/>
    </row>
    <row r="6" spans="2:14" ht="63" customHeight="1" x14ac:dyDescent="0.3">
      <c r="B6" s="32" t="s">
        <v>82</v>
      </c>
      <c r="C6" s="33" t="s">
        <v>51</v>
      </c>
      <c r="D6" s="33" t="s">
        <v>84</v>
      </c>
      <c r="E6" s="33" t="s">
        <v>83</v>
      </c>
      <c r="F6" s="33" t="s">
        <v>51</v>
      </c>
      <c r="G6" s="33" t="s">
        <v>84</v>
      </c>
      <c r="H6" s="33" t="s">
        <v>125</v>
      </c>
      <c r="I6" s="33" t="s">
        <v>51</v>
      </c>
      <c r="J6" s="33" t="s">
        <v>84</v>
      </c>
      <c r="K6" s="34" t="s">
        <v>126</v>
      </c>
      <c r="L6" s="33" t="s">
        <v>85</v>
      </c>
      <c r="M6" s="33" t="s">
        <v>86</v>
      </c>
      <c r="N6" s="35" t="s">
        <v>87</v>
      </c>
    </row>
    <row r="7" spans="2:14" x14ac:dyDescent="0.3">
      <c r="B7" s="36"/>
      <c r="C7" s="30"/>
      <c r="D7" s="30"/>
      <c r="E7" s="30"/>
      <c r="F7" s="30"/>
      <c r="G7" s="30"/>
      <c r="H7" s="30"/>
      <c r="I7" s="30"/>
      <c r="J7" s="30"/>
      <c r="K7" s="30"/>
      <c r="L7" s="30"/>
      <c r="M7" s="31">
        <v>1</v>
      </c>
      <c r="N7" s="37" t="s">
        <v>88</v>
      </c>
    </row>
    <row r="8" spans="2:14" ht="20.100000000000001" customHeight="1" x14ac:dyDescent="0.3">
      <c r="B8" s="77" t="s">
        <v>102</v>
      </c>
      <c r="C8" s="78">
        <v>0</v>
      </c>
      <c r="D8" s="79">
        <f>IF(C8&gt;0,(C8*CAKES!F13),0)</f>
        <v>0</v>
      </c>
      <c r="E8" s="80" t="s">
        <v>297</v>
      </c>
      <c r="F8" s="115">
        <v>0</v>
      </c>
      <c r="G8" s="79">
        <f>IF(F8&gt;0,(E8*CAKES!H13),0)</f>
        <v>0</v>
      </c>
      <c r="H8" s="94" t="s">
        <v>107</v>
      </c>
      <c r="I8" s="79"/>
      <c r="J8" s="79">
        <f>IF(I8&gt;0,(I8*CAKES!K13),0)</f>
        <v>0</v>
      </c>
      <c r="K8" s="79">
        <v>6</v>
      </c>
      <c r="L8" s="79"/>
      <c r="M8" s="81"/>
      <c r="N8" s="82"/>
    </row>
    <row r="9" spans="2:14" ht="20.100000000000001" customHeight="1" x14ac:dyDescent="0.3">
      <c r="B9" s="77" t="s">
        <v>90</v>
      </c>
      <c r="C9" s="78">
        <v>0</v>
      </c>
      <c r="D9" s="83">
        <f>IF(C9&gt;0,(C9*CAKES!F73),0)</f>
        <v>0</v>
      </c>
      <c r="E9" s="80" t="s">
        <v>104</v>
      </c>
      <c r="F9" s="115">
        <v>0</v>
      </c>
      <c r="G9" s="79">
        <f>IF(F9&gt;0,(E9*CAKES!H14),0)</f>
        <v>0</v>
      </c>
      <c r="H9" s="94" t="s">
        <v>284</v>
      </c>
      <c r="I9" s="79"/>
      <c r="J9" s="79">
        <f>IF(I9&gt;0,(I9*CAKES!K14),0)</f>
        <v>0</v>
      </c>
      <c r="K9" s="79"/>
      <c r="L9" s="79"/>
      <c r="M9" s="79"/>
      <c r="N9" s="82"/>
    </row>
    <row r="10" spans="2:14" ht="20.100000000000001" customHeight="1" x14ac:dyDescent="0.3">
      <c r="B10" s="77" t="s">
        <v>91</v>
      </c>
      <c r="C10" s="115">
        <v>0</v>
      </c>
      <c r="D10" s="79">
        <f>IF(C10&gt;0,(C10*CAKES!#REF!),0)</f>
        <v>0</v>
      </c>
      <c r="E10" s="80" t="s">
        <v>105</v>
      </c>
      <c r="F10" s="115">
        <v>0</v>
      </c>
      <c r="G10" s="79">
        <f>IF(F10&gt;0,(E10*CAKES!#REF!),0)</f>
        <v>0</v>
      </c>
      <c r="H10" s="94" t="s">
        <v>285</v>
      </c>
      <c r="I10" s="79"/>
      <c r="J10" s="79">
        <f>IF(I10&gt;0,(I10*CAKES!#REF!),0)</f>
        <v>0</v>
      </c>
      <c r="K10" s="79"/>
      <c r="L10" s="79"/>
      <c r="M10" s="79"/>
      <c r="N10" s="82"/>
    </row>
    <row r="11" spans="2:14" ht="20.100000000000001" customHeight="1" x14ac:dyDescent="0.3">
      <c r="B11" s="77" t="s">
        <v>92</v>
      </c>
      <c r="C11" s="78">
        <v>0</v>
      </c>
      <c r="D11" s="83">
        <f>IF(C11&gt;0,(C11*CAKES!F107),0)</f>
        <v>0</v>
      </c>
      <c r="E11" s="80" t="s">
        <v>303</v>
      </c>
      <c r="F11" s="78">
        <v>0</v>
      </c>
      <c r="G11" s="83">
        <f>IF(F11&gt;0,F11*'FROSTINGS+TOPPINGS'!F20,0)</f>
        <v>0</v>
      </c>
      <c r="H11" s="94" t="s">
        <v>286</v>
      </c>
      <c r="I11" s="79"/>
      <c r="J11" s="79">
        <f>IF(I11&gt;0,(I11*CAKES!K15),0)</f>
        <v>0</v>
      </c>
      <c r="K11" s="79"/>
      <c r="L11" s="79"/>
      <c r="M11" s="79"/>
      <c r="N11" s="82"/>
    </row>
    <row r="12" spans="2:14" ht="20.100000000000001" customHeight="1" x14ac:dyDescent="0.3">
      <c r="B12" s="77" t="s">
        <v>93</v>
      </c>
      <c r="C12" s="115">
        <v>0</v>
      </c>
      <c r="D12" s="79">
        <f>IF(C12&gt;0,(C12*CAKES!#REF!),0)</f>
        <v>0</v>
      </c>
      <c r="E12" s="80" t="s">
        <v>120</v>
      </c>
      <c r="F12" s="78">
        <v>0</v>
      </c>
      <c r="G12" s="83">
        <f>IF(F12&gt;0,(F12*'FROSTINGS+TOPPINGS'!F6),0)</f>
        <v>0</v>
      </c>
      <c r="H12" s="94" t="s">
        <v>287</v>
      </c>
      <c r="I12" s="79"/>
      <c r="J12" s="79">
        <f>IF(I12&gt;0,(I12*CAKES!K16),0)</f>
        <v>0</v>
      </c>
      <c r="K12" s="79"/>
      <c r="L12" s="79"/>
      <c r="M12" s="79"/>
      <c r="N12" s="82"/>
    </row>
    <row r="13" spans="2:14" ht="20.100000000000001" customHeight="1" x14ac:dyDescent="0.3">
      <c r="B13" s="77" t="s">
        <v>103</v>
      </c>
      <c r="C13" s="78">
        <v>0</v>
      </c>
      <c r="D13" s="79">
        <f>IF(C13&gt;0,(C13*CAKES!F27),0)</f>
        <v>0</v>
      </c>
      <c r="E13" s="80" t="s">
        <v>121</v>
      </c>
      <c r="F13" s="78">
        <v>0</v>
      </c>
      <c r="G13" s="83">
        <f>IF(F13&gt;0,(F13*'FROSTINGS+TOPPINGS'!F13),0)</f>
        <v>0</v>
      </c>
      <c r="H13" s="94" t="s">
        <v>108</v>
      </c>
      <c r="I13" s="79"/>
      <c r="J13" s="79">
        <f>IF(I13&gt;0,(I13*CAKES!K17),0)</f>
        <v>0</v>
      </c>
      <c r="K13" s="79"/>
      <c r="L13" s="79"/>
      <c r="M13" s="79"/>
      <c r="N13" s="82"/>
    </row>
    <row r="14" spans="2:14" ht="20.100000000000001" customHeight="1" x14ac:dyDescent="0.3">
      <c r="B14" s="77" t="s">
        <v>256</v>
      </c>
      <c r="C14" s="78">
        <v>0</v>
      </c>
      <c r="D14" s="83">
        <f>IF(C14&gt;0,(C14*CAKES!F34),0)</f>
        <v>0</v>
      </c>
      <c r="E14" s="79"/>
      <c r="F14" s="79"/>
      <c r="G14" s="79"/>
      <c r="H14" s="94" t="s">
        <v>109</v>
      </c>
      <c r="I14" s="79"/>
      <c r="J14" s="79">
        <f>IF(I14&gt;0,(I14*CAKES!K18),0)</f>
        <v>0</v>
      </c>
      <c r="K14" s="79"/>
      <c r="L14" s="79"/>
      <c r="M14" s="79"/>
      <c r="N14" s="82"/>
    </row>
    <row r="15" spans="2:14" ht="20.100000000000001" customHeight="1" x14ac:dyDescent="0.3">
      <c r="B15" s="77" t="s">
        <v>95</v>
      </c>
      <c r="C15" s="115">
        <v>0</v>
      </c>
      <c r="D15" s="79">
        <f>IF(C15&gt;0,(C15*CAKES!#REF!),0)</f>
        <v>0</v>
      </c>
      <c r="E15" s="79"/>
      <c r="F15" s="79"/>
      <c r="G15" s="79"/>
      <c r="H15" s="94" t="s">
        <v>110</v>
      </c>
      <c r="I15" s="79"/>
      <c r="J15" s="79">
        <f>IF(I15&gt;0,(I15*CAKES!K19),0)</f>
        <v>0</v>
      </c>
      <c r="K15" s="79"/>
      <c r="L15" s="79"/>
      <c r="M15" s="79"/>
      <c r="N15" s="82"/>
    </row>
    <row r="16" spans="2:14" ht="20.100000000000001" customHeight="1" x14ac:dyDescent="0.3">
      <c r="B16" s="77" t="s">
        <v>257</v>
      </c>
      <c r="C16" s="115">
        <v>0</v>
      </c>
      <c r="D16" s="79">
        <f>IF(C16&gt;0,(C16*CAKES!#REF!),0)</f>
        <v>0</v>
      </c>
      <c r="E16" s="79"/>
      <c r="F16" s="79"/>
      <c r="G16" s="79"/>
      <c r="H16" s="94" t="s">
        <v>111</v>
      </c>
      <c r="I16" s="79"/>
      <c r="J16" s="79">
        <f>IF(I16&gt;0,(I16*CAKES!K20),0)</f>
        <v>0</v>
      </c>
      <c r="K16" s="79"/>
      <c r="L16" s="79"/>
      <c r="M16" s="79"/>
      <c r="N16" s="82"/>
    </row>
    <row r="17" spans="2:16" ht="20.100000000000001" customHeight="1" x14ac:dyDescent="0.3">
      <c r="B17" s="77" t="s">
        <v>250</v>
      </c>
      <c r="C17" s="78">
        <v>1</v>
      </c>
      <c r="D17" s="83">
        <f>IF(C17&gt;0,(C17*CAKES!F42),0)</f>
        <v>20.191875000000003</v>
      </c>
      <c r="E17" s="79"/>
      <c r="F17" s="79"/>
      <c r="G17" s="79"/>
      <c r="H17" s="94" t="s">
        <v>112</v>
      </c>
      <c r="I17" s="79"/>
      <c r="J17" s="79">
        <f>IF(I17&gt;0,(I17*CAKES!K21),0)</f>
        <v>0</v>
      </c>
      <c r="K17" s="79"/>
      <c r="L17" s="79"/>
      <c r="M17" s="79"/>
      <c r="N17" s="82"/>
    </row>
    <row r="18" spans="2:16" ht="20.100000000000001" customHeight="1" x14ac:dyDescent="0.3">
      <c r="B18" s="77" t="s">
        <v>251</v>
      </c>
      <c r="C18" s="78">
        <v>0</v>
      </c>
      <c r="D18" s="83">
        <f>IF(C18&gt;0,(C18*CAKES!F49),0)</f>
        <v>0</v>
      </c>
      <c r="E18" s="79"/>
      <c r="F18" s="79"/>
      <c r="G18" s="79"/>
      <c r="H18" s="94" t="s">
        <v>113</v>
      </c>
      <c r="I18" s="79"/>
      <c r="J18" s="79">
        <f>IF(I18&gt;0,(I18*CAKES!K22),0)</f>
        <v>0</v>
      </c>
      <c r="K18" s="79"/>
      <c r="L18" s="79"/>
      <c r="M18" s="79"/>
      <c r="N18" s="82"/>
      <c r="P18" s="95"/>
    </row>
    <row r="19" spans="2:16" ht="20.100000000000001" customHeight="1" x14ac:dyDescent="0.3">
      <c r="B19" s="77" t="s">
        <v>259</v>
      </c>
      <c r="C19" s="78">
        <v>0</v>
      </c>
      <c r="D19" s="83">
        <f>IF(C19&gt;0,(C19*CAKES!F61),0)</f>
        <v>0</v>
      </c>
      <c r="E19" s="79"/>
      <c r="F19" s="79"/>
      <c r="G19" s="79"/>
      <c r="H19" s="94" t="s">
        <v>114</v>
      </c>
      <c r="I19" s="79"/>
      <c r="J19" s="79">
        <f>IF(I19&gt;0,(I19*CAKES!K23),0)</f>
        <v>0</v>
      </c>
      <c r="K19" s="79"/>
      <c r="L19" s="79"/>
      <c r="M19" s="79"/>
      <c r="N19" s="82"/>
    </row>
    <row r="20" spans="2:16" ht="20.100000000000001" customHeight="1" x14ac:dyDescent="0.3">
      <c r="B20" s="77" t="s">
        <v>101</v>
      </c>
      <c r="C20" s="115">
        <v>0</v>
      </c>
      <c r="D20" s="83">
        <f>IF(C20&gt;0,(C20*#REF!),0)</f>
        <v>0</v>
      </c>
      <c r="E20" s="79"/>
      <c r="F20" s="79"/>
      <c r="G20" s="79"/>
      <c r="H20" s="94" t="s">
        <v>115</v>
      </c>
      <c r="I20" s="79"/>
      <c r="J20" s="79">
        <f>IF(I20&gt;0,(I20*CAKES!K24),0)</f>
        <v>0</v>
      </c>
      <c r="K20" s="79"/>
      <c r="L20" s="79"/>
      <c r="M20" s="79"/>
      <c r="N20" s="82"/>
    </row>
    <row r="21" spans="2:16" ht="20.100000000000001" customHeight="1" x14ac:dyDescent="0.3">
      <c r="B21" s="77" t="s">
        <v>304</v>
      </c>
      <c r="C21" s="78">
        <v>0</v>
      </c>
      <c r="D21" s="83">
        <f>IF(C21&gt;0,(C21*CAKES!F93),0)</f>
        <v>0</v>
      </c>
      <c r="E21" s="79"/>
      <c r="F21" s="79"/>
      <c r="G21" s="79"/>
      <c r="H21" s="94"/>
      <c r="I21" s="79"/>
      <c r="J21" s="79"/>
      <c r="K21" s="79"/>
      <c r="L21" s="79"/>
      <c r="M21" s="79"/>
      <c r="N21" s="82"/>
    </row>
    <row r="22" spans="2:16" ht="20.100000000000001" customHeight="1" x14ac:dyDescent="0.3">
      <c r="B22" s="77" t="s">
        <v>324</v>
      </c>
      <c r="C22" s="78">
        <v>0</v>
      </c>
      <c r="D22" s="83">
        <f>IF(C22&gt;0,(C22*CAKES!F126),0)</f>
        <v>0</v>
      </c>
      <c r="E22" s="79"/>
      <c r="F22" s="79"/>
      <c r="G22" s="79"/>
      <c r="H22" s="94"/>
      <c r="I22" s="79"/>
      <c r="J22" s="79"/>
      <c r="K22" s="79"/>
      <c r="L22" s="79"/>
      <c r="M22" s="79"/>
      <c r="N22" s="82"/>
    </row>
    <row r="23" spans="2:16" ht="20.100000000000001" customHeight="1" x14ac:dyDescent="0.3">
      <c r="B23" s="77" t="s">
        <v>96</v>
      </c>
      <c r="C23" s="115">
        <v>0</v>
      </c>
      <c r="D23" s="83">
        <f>IF(C23&gt;0,(C23*#REF!),0)</f>
        <v>0</v>
      </c>
      <c r="E23" s="79"/>
      <c r="F23" s="79"/>
      <c r="G23" s="79"/>
      <c r="H23" s="94" t="s">
        <v>116</v>
      </c>
      <c r="I23" s="79"/>
      <c r="J23" s="79">
        <f>IF(I23&gt;0,(I23*CAKES!K25),0)</f>
        <v>0</v>
      </c>
      <c r="K23" s="79"/>
      <c r="L23" s="79"/>
      <c r="M23" s="79"/>
      <c r="N23" s="82"/>
    </row>
    <row r="24" spans="2:16" ht="20.100000000000001" customHeight="1" x14ac:dyDescent="0.3">
      <c r="B24" s="77" t="s">
        <v>97</v>
      </c>
      <c r="C24" s="115">
        <v>0</v>
      </c>
      <c r="D24" s="83">
        <f>IF(C24&gt;0,(C24*#REF!),0)</f>
        <v>0</v>
      </c>
      <c r="E24" s="79"/>
      <c r="F24" s="79"/>
      <c r="G24" s="79"/>
      <c r="H24" s="94" t="s">
        <v>117</v>
      </c>
      <c r="I24" s="79"/>
      <c r="J24" s="79">
        <f>IF(I24&gt;0,(I24*CAKES!K26),0)</f>
        <v>0</v>
      </c>
      <c r="K24" s="79"/>
      <c r="L24" s="79"/>
      <c r="M24" s="79"/>
      <c r="N24" s="82"/>
    </row>
    <row r="25" spans="2:16" ht="20.100000000000001" customHeight="1" x14ac:dyDescent="0.3">
      <c r="B25" s="77" t="s">
        <v>98</v>
      </c>
      <c r="C25" s="78">
        <v>0</v>
      </c>
      <c r="D25" s="83">
        <f>IF(C25&gt;0,(C25*CUPCAKES!G12),0)</f>
        <v>0</v>
      </c>
      <c r="E25" s="79"/>
      <c r="F25" s="79"/>
      <c r="G25" s="79"/>
      <c r="H25" s="94" t="s">
        <v>118</v>
      </c>
      <c r="I25" s="79"/>
      <c r="J25" s="79">
        <f>IF(I25&gt;0,(I25*CAKES!K27),0)</f>
        <v>0</v>
      </c>
      <c r="K25" s="79"/>
      <c r="L25" s="79"/>
      <c r="M25" s="79"/>
      <c r="N25" s="82"/>
    </row>
    <row r="26" spans="2:16" ht="20.100000000000001" customHeight="1" x14ac:dyDescent="0.3">
      <c r="B26" s="77" t="s">
        <v>99</v>
      </c>
      <c r="C26" s="115">
        <v>0</v>
      </c>
      <c r="D26" s="83">
        <f>IF(C26&gt;0,(C26*#REF!),0)</f>
        <v>0</v>
      </c>
      <c r="E26" s="79"/>
      <c r="F26" s="79"/>
      <c r="G26" s="79"/>
      <c r="H26" s="94" t="s">
        <v>119</v>
      </c>
      <c r="I26" s="79"/>
      <c r="J26" s="79">
        <f>IF(I26&gt;0,(I26*CAKES!K28),0)</f>
        <v>0</v>
      </c>
      <c r="K26" s="79"/>
      <c r="L26" s="79"/>
      <c r="M26" s="79"/>
      <c r="N26" s="82"/>
    </row>
    <row r="27" spans="2:16" ht="20.100000000000001" customHeight="1" x14ac:dyDescent="0.3">
      <c r="B27" s="77" t="s">
        <v>100</v>
      </c>
      <c r="C27" s="115">
        <v>0</v>
      </c>
      <c r="D27" s="83">
        <f>IF(C27&gt;0,(C27*#REF!),0)</f>
        <v>0</v>
      </c>
      <c r="E27" s="79"/>
      <c r="F27" s="79"/>
      <c r="G27" s="79"/>
      <c r="H27" s="79"/>
      <c r="I27" s="79"/>
      <c r="J27" s="79"/>
      <c r="K27" s="79"/>
      <c r="L27" s="79"/>
      <c r="M27" s="79"/>
      <c r="N27" s="82"/>
    </row>
    <row r="28" spans="2:16" ht="20.100000000000001" customHeight="1" thickBot="1" x14ac:dyDescent="0.35">
      <c r="B28" s="77" t="s">
        <v>281</v>
      </c>
      <c r="C28" s="78">
        <v>0</v>
      </c>
      <c r="D28" s="83">
        <f>IF(C28&gt;0,(C28*CUPCAKES!G25),0)</f>
        <v>0</v>
      </c>
      <c r="E28" s="79"/>
      <c r="F28" s="79"/>
      <c r="G28" s="79"/>
      <c r="H28" s="79"/>
      <c r="I28" s="79"/>
      <c r="J28" s="79"/>
      <c r="K28" s="79"/>
      <c r="L28" s="79"/>
      <c r="M28" s="79"/>
      <c r="N28" s="82"/>
    </row>
    <row r="29" spans="2:16" ht="20.100000000000001" customHeight="1" thickBot="1" x14ac:dyDescent="0.35">
      <c r="B29" s="77"/>
      <c r="C29" s="79"/>
      <c r="D29" s="84">
        <f>SUM(D8:D27)</f>
        <v>20.191875000000003</v>
      </c>
      <c r="E29" s="79"/>
      <c r="F29" s="79"/>
      <c r="G29" s="84">
        <f>SUM(G8:G27)</f>
        <v>0</v>
      </c>
      <c r="H29" s="79"/>
      <c r="I29" s="79"/>
      <c r="J29" s="85">
        <f>SUM(J8:J27)</f>
        <v>0</v>
      </c>
      <c r="K29" s="85">
        <f>IF(D29&lt;1,0,K8)</f>
        <v>6</v>
      </c>
      <c r="L29" s="84">
        <f>SUM(D29:K29)</f>
        <v>26.191875000000003</v>
      </c>
      <c r="M29" s="83">
        <f>L29*M7</f>
        <v>26.191875000000003</v>
      </c>
      <c r="N29" s="96">
        <f>M29+L29</f>
        <v>52.383750000000006</v>
      </c>
    </row>
    <row r="30" spans="2:16" ht="16.8" thickTop="1" thickBot="1" x14ac:dyDescent="0.35">
      <c r="B30" s="86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8"/>
    </row>
    <row r="31" spans="2:16" x14ac:dyDescent="0.3">
      <c r="B31" s="89"/>
    </row>
    <row r="32" spans="2:16" x14ac:dyDescent="0.3">
      <c r="B32" s="89"/>
    </row>
    <row r="35" spans="2:7" x14ac:dyDescent="0.3">
      <c r="B35" s="90" t="s">
        <v>123</v>
      </c>
      <c r="C35" s="90" t="s">
        <v>122</v>
      </c>
      <c r="E35" s="90" t="s">
        <v>123</v>
      </c>
      <c r="F35" s="90" t="s">
        <v>16</v>
      </c>
    </row>
    <row r="36" spans="2:7" x14ac:dyDescent="0.3">
      <c r="B36" s="91" t="s">
        <v>102</v>
      </c>
      <c r="C36" s="74" t="s">
        <v>89</v>
      </c>
      <c r="E36" s="92" t="s">
        <v>297</v>
      </c>
      <c r="F36" s="76" t="s">
        <v>298</v>
      </c>
    </row>
    <row r="37" spans="2:7" x14ac:dyDescent="0.3">
      <c r="B37" s="91" t="s">
        <v>90</v>
      </c>
      <c r="C37" s="74" t="s">
        <v>0</v>
      </c>
      <c r="E37" s="92" t="s">
        <v>104</v>
      </c>
      <c r="F37" s="76" t="s">
        <v>18</v>
      </c>
    </row>
    <row r="38" spans="2:7" x14ac:dyDescent="0.3">
      <c r="B38" s="91" t="s">
        <v>91</v>
      </c>
      <c r="C38" s="74" t="s">
        <v>1</v>
      </c>
      <c r="E38" s="92" t="s">
        <v>105</v>
      </c>
      <c r="F38" s="76" t="s">
        <v>19</v>
      </c>
    </row>
    <row r="39" spans="2:7" x14ac:dyDescent="0.3">
      <c r="B39" s="91" t="s">
        <v>92</v>
      </c>
      <c r="C39" s="74" t="s">
        <v>2</v>
      </c>
      <c r="E39" s="92" t="s">
        <v>303</v>
      </c>
      <c r="F39" s="76" t="s">
        <v>302</v>
      </c>
    </row>
    <row r="40" spans="2:7" x14ac:dyDescent="0.3">
      <c r="B40" s="91" t="s">
        <v>93</v>
      </c>
      <c r="C40" s="74" t="s">
        <v>3</v>
      </c>
      <c r="E40" s="92" t="s">
        <v>241</v>
      </c>
      <c r="F40" s="76" t="s">
        <v>21</v>
      </c>
    </row>
    <row r="41" spans="2:7" x14ac:dyDescent="0.3">
      <c r="B41" s="91" t="s">
        <v>103</v>
      </c>
      <c r="C41" s="74" t="s">
        <v>94</v>
      </c>
      <c r="E41" s="92" t="s">
        <v>106</v>
      </c>
      <c r="F41" s="76" t="s">
        <v>22</v>
      </c>
    </row>
    <row r="42" spans="2:7" x14ac:dyDescent="0.3">
      <c r="B42" s="91" t="s">
        <v>256</v>
      </c>
      <c r="C42" s="74" t="s">
        <v>4</v>
      </c>
      <c r="E42" s="92"/>
      <c r="F42" s="40"/>
    </row>
    <row r="43" spans="2:7" x14ac:dyDescent="0.3">
      <c r="B43" s="91" t="s">
        <v>95</v>
      </c>
      <c r="C43" s="74" t="s">
        <v>5</v>
      </c>
      <c r="E43" s="75"/>
      <c r="F43" s="90" t="s">
        <v>124</v>
      </c>
      <c r="G43" s="90"/>
    </row>
    <row r="44" spans="2:7" x14ac:dyDescent="0.3">
      <c r="B44" s="91" t="s">
        <v>257</v>
      </c>
      <c r="C44" s="74" t="s">
        <v>6</v>
      </c>
      <c r="E44" s="92" t="s">
        <v>107</v>
      </c>
      <c r="F44" s="76" t="s">
        <v>25</v>
      </c>
    </row>
    <row r="45" spans="2:7" x14ac:dyDescent="0.3">
      <c r="B45" s="91" t="s">
        <v>250</v>
      </c>
      <c r="C45" s="74" t="s">
        <v>7</v>
      </c>
      <c r="E45" s="92" t="s">
        <v>284</v>
      </c>
      <c r="F45" s="76" t="s">
        <v>26</v>
      </c>
    </row>
    <row r="46" spans="2:7" x14ac:dyDescent="0.3">
      <c r="B46" s="91" t="s">
        <v>251</v>
      </c>
      <c r="C46" s="74" t="s">
        <v>8</v>
      </c>
      <c r="E46" s="92" t="s">
        <v>285</v>
      </c>
      <c r="F46" s="76" t="s">
        <v>27</v>
      </c>
    </row>
    <row r="47" spans="2:7" x14ac:dyDescent="0.3">
      <c r="B47" s="91" t="s">
        <v>259</v>
      </c>
      <c r="C47" s="74" t="s">
        <v>258</v>
      </c>
      <c r="E47" s="92" t="s">
        <v>286</v>
      </c>
      <c r="F47" s="76" t="s">
        <v>28</v>
      </c>
    </row>
    <row r="48" spans="2:7" x14ac:dyDescent="0.3">
      <c r="B48" s="91" t="s">
        <v>101</v>
      </c>
      <c r="C48" s="74" t="s">
        <v>15</v>
      </c>
      <c r="E48" s="92" t="s">
        <v>287</v>
      </c>
      <c r="F48" s="76" t="s">
        <v>29</v>
      </c>
    </row>
    <row r="49" spans="2:6" x14ac:dyDescent="0.3">
      <c r="B49" s="91" t="s">
        <v>304</v>
      </c>
      <c r="C49" s="74" t="s">
        <v>305</v>
      </c>
      <c r="E49" s="92" t="s">
        <v>108</v>
      </c>
      <c r="F49" s="76" t="s">
        <v>30</v>
      </c>
    </row>
    <row r="50" spans="2:6" x14ac:dyDescent="0.3">
      <c r="B50" s="91" t="s">
        <v>324</v>
      </c>
      <c r="C50" s="74" t="s">
        <v>325</v>
      </c>
      <c r="E50" s="92" t="s">
        <v>109</v>
      </c>
      <c r="F50" s="76" t="s">
        <v>31</v>
      </c>
    </row>
    <row r="51" spans="2:6" x14ac:dyDescent="0.3">
      <c r="B51" s="91"/>
      <c r="C51" s="73" t="s">
        <v>275</v>
      </c>
      <c r="E51" s="92" t="s">
        <v>110</v>
      </c>
      <c r="F51" s="76" t="s">
        <v>32</v>
      </c>
    </row>
    <row r="52" spans="2:6" x14ac:dyDescent="0.3">
      <c r="B52" s="91" t="s">
        <v>96</v>
      </c>
      <c r="C52" s="74" t="s">
        <v>277</v>
      </c>
      <c r="E52" s="92" t="s">
        <v>111</v>
      </c>
      <c r="F52" s="76" t="s">
        <v>33</v>
      </c>
    </row>
    <row r="53" spans="2:6" x14ac:dyDescent="0.3">
      <c r="B53" s="91" t="s">
        <v>97</v>
      </c>
      <c r="C53" s="74" t="s">
        <v>278</v>
      </c>
      <c r="E53" s="92" t="s">
        <v>112</v>
      </c>
      <c r="F53" s="76" t="s">
        <v>34</v>
      </c>
    </row>
    <row r="54" spans="2:6" x14ac:dyDescent="0.3">
      <c r="B54" s="91" t="s">
        <v>98</v>
      </c>
      <c r="C54" s="74" t="s">
        <v>279</v>
      </c>
      <c r="E54" s="92" t="s">
        <v>113</v>
      </c>
      <c r="F54" s="76" t="s">
        <v>35</v>
      </c>
    </row>
    <row r="55" spans="2:6" x14ac:dyDescent="0.3">
      <c r="B55" s="91" t="s">
        <v>99</v>
      </c>
      <c r="C55" s="74" t="s">
        <v>280</v>
      </c>
      <c r="E55" s="92" t="s">
        <v>114</v>
      </c>
      <c r="F55" s="76" t="s">
        <v>36</v>
      </c>
    </row>
    <row r="56" spans="2:6" x14ac:dyDescent="0.3">
      <c r="B56" s="91" t="s">
        <v>100</v>
      </c>
      <c r="C56" s="74" t="s">
        <v>14</v>
      </c>
      <c r="E56" s="92" t="s">
        <v>115</v>
      </c>
      <c r="F56" s="76" t="s">
        <v>37</v>
      </c>
    </row>
    <row r="57" spans="2:6" x14ac:dyDescent="0.3">
      <c r="B57" s="91" t="s">
        <v>281</v>
      </c>
      <c r="C57" s="74" t="s">
        <v>276</v>
      </c>
      <c r="E57" s="92" t="s">
        <v>117</v>
      </c>
      <c r="F57" s="76" t="s">
        <v>39</v>
      </c>
    </row>
    <row r="58" spans="2:6" x14ac:dyDescent="0.3">
      <c r="E58" s="92" t="s">
        <v>119</v>
      </c>
      <c r="F58" s="76" t="s">
        <v>40</v>
      </c>
    </row>
    <row r="59" spans="2:6" x14ac:dyDescent="0.3">
      <c r="F59" s="93"/>
    </row>
  </sheetData>
  <mergeCells count="1">
    <mergeCell ref="B5:N5"/>
  </mergeCell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7"/>
  <sheetViews>
    <sheetView workbookViewId="0">
      <selection activeCell="C2" sqref="C2:C12"/>
    </sheetView>
  </sheetViews>
  <sheetFormatPr defaultColWidth="10.58203125" defaultRowHeight="15" x14ac:dyDescent="0.25"/>
  <cols>
    <col min="1" max="1" width="8.58203125" style="1" customWidth="1"/>
    <col min="2" max="2" width="17.58203125" style="3" customWidth="1"/>
    <col min="3" max="3" width="13.5" style="3" bestFit="1" customWidth="1"/>
    <col min="4" max="4" width="10.58203125" style="1"/>
    <col min="5" max="5" width="10.58203125" style="5"/>
    <col min="6" max="16384" width="10.58203125" style="1"/>
  </cols>
  <sheetData>
    <row r="1" spans="1:7" s="2" customFormat="1" ht="30" x14ac:dyDescent="0.25">
      <c r="A1" s="21"/>
      <c r="B1" s="8"/>
      <c r="C1" s="8"/>
      <c r="D1" s="8" t="s">
        <v>60</v>
      </c>
      <c r="E1" s="9" t="s">
        <v>238</v>
      </c>
      <c r="F1" s="10" t="s">
        <v>62</v>
      </c>
    </row>
    <row r="2" spans="1:7" ht="30" customHeight="1" x14ac:dyDescent="0.25">
      <c r="A2" s="156" t="s">
        <v>23</v>
      </c>
      <c r="B2" s="154" t="s">
        <v>239</v>
      </c>
      <c r="C2" s="11" t="s">
        <v>63</v>
      </c>
      <c r="D2" s="12">
        <v>0.45</v>
      </c>
      <c r="E2" s="13">
        <f>'ITEM MASTER  '!F2</f>
        <v>1.2</v>
      </c>
      <c r="F2" s="43">
        <f>E2*D2</f>
        <v>0.54</v>
      </c>
    </row>
    <row r="3" spans="1:7" ht="30" x14ac:dyDescent="0.25">
      <c r="A3" s="156"/>
      <c r="B3" s="154"/>
      <c r="C3" s="11" t="s">
        <v>52</v>
      </c>
      <c r="D3" s="12">
        <v>0.65</v>
      </c>
      <c r="E3" s="13">
        <f>'ITEM MASTER  '!F3</f>
        <v>1.2090000000000001</v>
      </c>
      <c r="F3" s="43">
        <f t="shared" ref="F3:F12" si="0">E3*D3</f>
        <v>0.78585000000000005</v>
      </c>
    </row>
    <row r="4" spans="1:7" x14ac:dyDescent="0.25">
      <c r="A4" s="156"/>
      <c r="B4" s="154"/>
      <c r="C4" s="11" t="s">
        <v>64</v>
      </c>
      <c r="D4" s="12">
        <v>0.155</v>
      </c>
      <c r="E4" s="13">
        <f>'ITEM MASTER  '!F4</f>
        <v>15.700000000000001</v>
      </c>
      <c r="F4" s="43">
        <f t="shared" si="0"/>
        <v>2.4335</v>
      </c>
    </row>
    <row r="5" spans="1:7" x14ac:dyDescent="0.25">
      <c r="A5" s="156"/>
      <c r="B5" s="154"/>
      <c r="C5" s="11" t="s">
        <v>53</v>
      </c>
      <c r="D5" s="12">
        <v>1.7000000000000001E-2</v>
      </c>
      <c r="E5" s="13">
        <f>'ITEM MASTER  '!F5</f>
        <v>3.1</v>
      </c>
      <c r="F5" s="43">
        <f t="shared" si="0"/>
        <v>5.2700000000000004E-2</v>
      </c>
    </row>
    <row r="6" spans="1:7" x14ac:dyDescent="0.25">
      <c r="A6" s="156"/>
      <c r="B6" s="154"/>
      <c r="C6" s="11" t="s">
        <v>54</v>
      </c>
      <c r="D6" s="12">
        <v>8.0000000000000002E-3</v>
      </c>
      <c r="E6" s="13">
        <f>'ITEM MASTER  '!F6</f>
        <v>6.2250000000000005</v>
      </c>
      <c r="F6" s="43">
        <f t="shared" si="0"/>
        <v>4.9800000000000004E-2</v>
      </c>
    </row>
    <row r="7" spans="1:7" x14ac:dyDescent="0.25">
      <c r="A7" s="156"/>
      <c r="B7" s="154"/>
      <c r="C7" s="11" t="s">
        <v>55</v>
      </c>
      <c r="D7" s="12">
        <v>1.0999999999999999E-2</v>
      </c>
      <c r="E7" s="13">
        <f>'ITEM MASTER  '!F7</f>
        <v>5.1397058823529411</v>
      </c>
      <c r="F7" s="43">
        <f t="shared" si="0"/>
        <v>5.6536764705882349E-2</v>
      </c>
    </row>
    <row r="8" spans="1:7" x14ac:dyDescent="0.25">
      <c r="A8" s="156"/>
      <c r="B8" s="154"/>
      <c r="C8" s="11" t="s">
        <v>56</v>
      </c>
      <c r="D8" s="12">
        <v>4</v>
      </c>
      <c r="E8" s="13">
        <f>'ITEM MASTER  '!F8</f>
        <v>0.54166666666666663</v>
      </c>
      <c r="F8" s="43">
        <f t="shared" si="0"/>
        <v>2.1666666666666665</v>
      </c>
    </row>
    <row r="9" spans="1:7" x14ac:dyDescent="0.25">
      <c r="A9" s="156"/>
      <c r="B9" s="154"/>
      <c r="C9" s="11" t="s">
        <v>57</v>
      </c>
      <c r="D9" s="12">
        <v>0.35</v>
      </c>
      <c r="E9" s="13">
        <f>'ITEM MASTER  '!F9</f>
        <v>3.0126849894291756</v>
      </c>
      <c r="F9" s="43">
        <f t="shared" si="0"/>
        <v>1.0544397463002113</v>
      </c>
    </row>
    <row r="10" spans="1:7" x14ac:dyDescent="0.25">
      <c r="A10" s="156"/>
      <c r="B10" s="154"/>
      <c r="C10" s="11" t="s">
        <v>68</v>
      </c>
      <c r="D10" s="12">
        <v>0.15</v>
      </c>
      <c r="E10" s="13">
        <f>'ITEM MASTER  '!F32</f>
        <v>15.98</v>
      </c>
      <c r="F10" s="43">
        <f t="shared" si="0"/>
        <v>2.3969999999999998</v>
      </c>
    </row>
    <row r="11" spans="1:7" ht="15.6" thickBot="1" x14ac:dyDescent="0.3">
      <c r="A11" s="156"/>
      <c r="B11" s="154"/>
      <c r="C11" s="11" t="s">
        <v>58</v>
      </c>
      <c r="D11" s="12">
        <v>0.115</v>
      </c>
      <c r="E11" s="13">
        <f>'ITEM MASTER  '!F10</f>
        <v>4.922535211267606</v>
      </c>
      <c r="F11" s="43">
        <f t="shared" si="0"/>
        <v>0.56609154929577477</v>
      </c>
    </row>
    <row r="12" spans="1:7" ht="15.6" thickBot="1" x14ac:dyDescent="0.3">
      <c r="A12" s="156"/>
      <c r="B12" s="154"/>
      <c r="C12" s="11" t="s">
        <v>59</v>
      </c>
      <c r="D12" s="12">
        <f>10/1000</f>
        <v>0.01</v>
      </c>
      <c r="E12" s="13">
        <v>325</v>
      </c>
      <c r="F12" s="44">
        <f t="shared" si="0"/>
        <v>3.25</v>
      </c>
      <c r="G12" s="15">
        <f>SUM(F2:F12)</f>
        <v>13.352584726968535</v>
      </c>
    </row>
    <row r="13" spans="1:7" x14ac:dyDescent="0.25">
      <c r="A13" s="156"/>
      <c r="B13" s="3" t="s">
        <v>0</v>
      </c>
    </row>
    <row r="14" spans="1:7" x14ac:dyDescent="0.25">
      <c r="A14" s="156"/>
      <c r="B14" s="3" t="s">
        <v>1</v>
      </c>
    </row>
    <row r="15" spans="1:7" x14ac:dyDescent="0.25">
      <c r="A15" s="156"/>
      <c r="B15" s="3" t="s">
        <v>2</v>
      </c>
    </row>
    <row r="16" spans="1:7" x14ac:dyDescent="0.25">
      <c r="A16" s="156"/>
      <c r="B16" s="3" t="s">
        <v>3</v>
      </c>
    </row>
    <row r="17" spans="1:9" x14ac:dyDescent="0.25">
      <c r="A17" s="156"/>
      <c r="B17" s="155" t="s">
        <v>240</v>
      </c>
      <c r="C17" s="16" t="s">
        <v>63</v>
      </c>
      <c r="D17" s="17">
        <v>0.3</v>
      </c>
      <c r="E17" s="18">
        <f>'ITEM MASTER  '!F2</f>
        <v>1.2</v>
      </c>
      <c r="F17" s="45">
        <f>E17*D17</f>
        <v>0.36</v>
      </c>
    </row>
    <row r="18" spans="1:9" ht="30" x14ac:dyDescent="0.25">
      <c r="A18" s="156"/>
      <c r="B18" s="155"/>
      <c r="C18" s="16" t="s">
        <v>52</v>
      </c>
      <c r="D18" s="17">
        <v>0.5</v>
      </c>
      <c r="E18" s="18">
        <f>'ITEM MASTER  '!F3</f>
        <v>1.2090000000000001</v>
      </c>
      <c r="F18" s="45">
        <f t="shared" ref="F18:F29" si="1">E18*D18</f>
        <v>0.60450000000000004</v>
      </c>
    </row>
    <row r="19" spans="1:9" x14ac:dyDescent="0.25">
      <c r="A19" s="156"/>
      <c r="B19" s="155"/>
      <c r="C19" s="16" t="s">
        <v>64</v>
      </c>
      <c r="D19" s="17">
        <v>0.03</v>
      </c>
      <c r="E19" s="18">
        <f>'ITEM MASTER  '!F4</f>
        <v>15.700000000000001</v>
      </c>
      <c r="F19" s="45">
        <f t="shared" si="1"/>
        <v>0.47100000000000003</v>
      </c>
    </row>
    <row r="20" spans="1:9" x14ac:dyDescent="0.25">
      <c r="A20" s="156"/>
      <c r="B20" s="155"/>
      <c r="C20" s="16" t="s">
        <v>53</v>
      </c>
      <c r="D20" s="17">
        <v>5.0000000000000001E-3</v>
      </c>
      <c r="E20" s="18">
        <f>'ITEM MASTER  '!F5</f>
        <v>3.1</v>
      </c>
      <c r="F20" s="45">
        <f t="shared" si="1"/>
        <v>1.5500000000000002E-2</v>
      </c>
    </row>
    <row r="21" spans="1:9" x14ac:dyDescent="0.25">
      <c r="A21" s="156"/>
      <c r="B21" s="155"/>
      <c r="C21" s="16" t="s">
        <v>54</v>
      </c>
      <c r="D21" s="17">
        <v>5.0000000000000001E-3</v>
      </c>
      <c r="E21" s="18">
        <f>'ITEM MASTER  '!F6</f>
        <v>6.2250000000000005</v>
      </c>
      <c r="F21" s="45">
        <f t="shared" si="1"/>
        <v>3.1125000000000003E-2</v>
      </c>
    </row>
    <row r="22" spans="1:9" ht="15" customHeight="1" x14ac:dyDescent="0.25">
      <c r="A22" s="156"/>
      <c r="B22" s="155"/>
      <c r="C22" s="16" t="s">
        <v>55</v>
      </c>
      <c r="D22" s="17">
        <v>5.0000000000000001E-3</v>
      </c>
      <c r="E22" s="18">
        <f>'ITEM MASTER  '!F7</f>
        <v>5.1397058823529411</v>
      </c>
      <c r="F22" s="45">
        <f t="shared" si="1"/>
        <v>2.5698529411764707E-2</v>
      </c>
    </row>
    <row r="23" spans="1:9" x14ac:dyDescent="0.25">
      <c r="A23" s="156"/>
      <c r="B23" s="155"/>
      <c r="C23" s="16" t="s">
        <v>56</v>
      </c>
      <c r="D23" s="17">
        <v>2</v>
      </c>
      <c r="E23" s="18">
        <f>'ITEM MASTER  '!F8</f>
        <v>0.54166666666666663</v>
      </c>
      <c r="F23" s="45">
        <f t="shared" si="1"/>
        <v>1.0833333333333333</v>
      </c>
      <c r="I23" s="1">
        <f>12/4</f>
        <v>3</v>
      </c>
    </row>
    <row r="24" spans="1:9" x14ac:dyDescent="0.25">
      <c r="A24" s="156"/>
      <c r="B24" s="155"/>
      <c r="C24" s="16" t="s">
        <v>57</v>
      </c>
      <c r="D24" s="17">
        <v>0.24</v>
      </c>
      <c r="E24" s="18">
        <f>'ITEM MASTER  '!F9</f>
        <v>3.0126849894291756</v>
      </c>
      <c r="F24" s="45">
        <f t="shared" si="1"/>
        <v>0.72304439746300209</v>
      </c>
    </row>
    <row r="25" spans="1:9" x14ac:dyDescent="0.25">
      <c r="A25" s="156"/>
      <c r="B25" s="155"/>
      <c r="C25" s="16" t="s">
        <v>67</v>
      </c>
      <c r="D25" s="17">
        <v>0.12</v>
      </c>
      <c r="E25" s="18">
        <f>'ITEM MASTER  '!F32</f>
        <v>15.98</v>
      </c>
      <c r="F25" s="45">
        <f t="shared" si="1"/>
        <v>1.9176</v>
      </c>
    </row>
    <row r="26" spans="1:9" x14ac:dyDescent="0.25">
      <c r="A26" s="156"/>
      <c r="B26" s="155"/>
      <c r="C26" s="16" t="s">
        <v>58</v>
      </c>
      <c r="D26" s="17">
        <v>0.24</v>
      </c>
      <c r="E26" s="18">
        <v>6</v>
      </c>
      <c r="F26" s="45">
        <f t="shared" si="1"/>
        <v>1.44</v>
      </c>
    </row>
    <row r="27" spans="1:9" x14ac:dyDescent="0.25">
      <c r="A27" s="156"/>
      <c r="B27" s="155"/>
      <c r="C27" s="16" t="s">
        <v>59</v>
      </c>
      <c r="D27" s="17">
        <v>0.01</v>
      </c>
      <c r="E27" s="18">
        <f>'ITEM MASTER  '!F11</f>
        <v>160</v>
      </c>
      <c r="F27" s="45">
        <f t="shared" si="1"/>
        <v>1.6</v>
      </c>
    </row>
    <row r="28" spans="1:9" ht="15" customHeight="1" thickBot="1" x14ac:dyDescent="0.3">
      <c r="A28" s="156"/>
      <c r="B28" s="155"/>
      <c r="C28" s="16" t="s">
        <v>65</v>
      </c>
      <c r="D28" s="50">
        <f>(2.25*5)/1000</f>
        <v>1.125E-2</v>
      </c>
      <c r="E28" s="18">
        <f>'ITEM MASTER  '!F65</f>
        <v>14.285714285714286</v>
      </c>
      <c r="F28" s="45">
        <f t="shared" si="1"/>
        <v>0.16071428571428573</v>
      </c>
    </row>
    <row r="29" spans="1:9" ht="15.6" thickBot="1" x14ac:dyDescent="0.3">
      <c r="A29" s="156"/>
      <c r="B29" s="155"/>
      <c r="C29" s="16" t="s">
        <v>66</v>
      </c>
      <c r="D29" s="17">
        <v>5.0000000000000001E-3</v>
      </c>
      <c r="E29" s="18">
        <f>'ITEM MASTER  '!F34</f>
        <v>5.58</v>
      </c>
      <c r="F29" s="46">
        <f t="shared" si="1"/>
        <v>2.7900000000000001E-2</v>
      </c>
      <c r="G29" s="47">
        <f>SUM(F17:F29)</f>
        <v>8.4604155459223875</v>
      </c>
    </row>
    <row r="30" spans="1:9" x14ac:dyDescent="0.25">
      <c r="A30" s="156"/>
      <c r="B30" s="1"/>
      <c r="C30" s="1"/>
      <c r="E30" s="1"/>
    </row>
    <row r="31" spans="1:9" x14ac:dyDescent="0.25">
      <c r="A31" s="156"/>
    </row>
    <row r="32" spans="1:9" x14ac:dyDescent="0.25">
      <c r="A32" s="156"/>
    </row>
    <row r="33" spans="1:7" x14ac:dyDescent="0.25">
      <c r="A33" s="156"/>
    </row>
    <row r="34" spans="1:7" x14ac:dyDescent="0.25">
      <c r="A34" s="156"/>
    </row>
    <row r="35" spans="1:7" x14ac:dyDescent="0.25">
      <c r="A35" s="156"/>
    </row>
    <row r="36" spans="1:7" x14ac:dyDescent="0.25">
      <c r="A36" s="156"/>
    </row>
    <row r="37" spans="1:7" s="62" customFormat="1" x14ac:dyDescent="0.25">
      <c r="A37" s="156"/>
      <c r="B37" s="3"/>
      <c r="C37" s="3"/>
      <c r="D37" s="3"/>
      <c r="E37" s="3"/>
      <c r="F37" s="3"/>
      <c r="G37" s="61"/>
    </row>
    <row r="38" spans="1:7" x14ac:dyDescent="0.25">
      <c r="A38" s="156"/>
    </row>
    <row r="39" spans="1:7" x14ac:dyDescent="0.25">
      <c r="A39" s="156"/>
    </row>
    <row r="40" spans="1:7" x14ac:dyDescent="0.25">
      <c r="A40" s="156"/>
    </row>
    <row r="41" spans="1:7" x14ac:dyDescent="0.25">
      <c r="A41" s="156"/>
    </row>
    <row r="42" spans="1:7" x14ac:dyDescent="0.25">
      <c r="A42" s="156"/>
    </row>
    <row r="43" spans="1:7" x14ac:dyDescent="0.25">
      <c r="A43" s="156"/>
    </row>
    <row r="44" spans="1:7" x14ac:dyDescent="0.25">
      <c r="A44" s="156"/>
    </row>
    <row r="45" spans="1:7" x14ac:dyDescent="0.25">
      <c r="A45" s="156"/>
    </row>
    <row r="46" spans="1:7" x14ac:dyDescent="0.25">
      <c r="A46" s="156"/>
    </row>
    <row r="47" spans="1:7" x14ac:dyDescent="0.25">
      <c r="A47" s="156"/>
    </row>
    <row r="48" spans="1:7" x14ac:dyDescent="0.25">
      <c r="A48" s="156"/>
    </row>
    <row r="49" spans="1:2" x14ac:dyDescent="0.25">
      <c r="A49" s="156"/>
    </row>
    <row r="50" spans="1:2" x14ac:dyDescent="0.25">
      <c r="A50" s="156"/>
    </row>
    <row r="51" spans="1:2" x14ac:dyDescent="0.25">
      <c r="A51" s="156"/>
    </row>
    <row r="52" spans="1:2" x14ac:dyDescent="0.25">
      <c r="A52" s="156"/>
    </row>
    <row r="53" spans="1:2" x14ac:dyDescent="0.25">
      <c r="A53" s="156"/>
    </row>
    <row r="54" spans="1:2" ht="30" x14ac:dyDescent="0.25">
      <c r="A54" s="156"/>
      <c r="B54" s="3" t="s">
        <v>5</v>
      </c>
    </row>
    <row r="55" spans="1:2" ht="30" x14ac:dyDescent="0.25">
      <c r="A55" s="156"/>
      <c r="B55" s="3" t="s">
        <v>6</v>
      </c>
    </row>
    <row r="56" spans="1:2" x14ac:dyDescent="0.25">
      <c r="A56" s="156"/>
      <c r="B56" s="1"/>
    </row>
    <row r="57" spans="1:2" x14ac:dyDescent="0.25">
      <c r="A57" s="156"/>
      <c r="B57" s="1"/>
    </row>
    <row r="58" spans="1:2" x14ac:dyDescent="0.25">
      <c r="A58" s="156"/>
      <c r="B58" s="3" t="s">
        <v>9</v>
      </c>
    </row>
    <row r="59" spans="1:2" x14ac:dyDescent="0.25">
      <c r="A59" s="156"/>
      <c r="B59" s="3" t="s">
        <v>10</v>
      </c>
    </row>
    <row r="60" spans="1:2" x14ac:dyDescent="0.25">
      <c r="A60" s="156"/>
      <c r="B60" s="3" t="s">
        <v>11</v>
      </c>
    </row>
    <row r="61" spans="1:2" x14ac:dyDescent="0.25">
      <c r="A61" s="156"/>
      <c r="B61" s="3" t="s">
        <v>12</v>
      </c>
    </row>
    <row r="62" spans="1:2" x14ac:dyDescent="0.25">
      <c r="A62" s="156"/>
      <c r="B62" s="3" t="s">
        <v>13</v>
      </c>
    </row>
    <row r="63" spans="1:2" x14ac:dyDescent="0.25">
      <c r="A63" s="156"/>
      <c r="B63" s="3" t="s">
        <v>14</v>
      </c>
    </row>
    <row r="64" spans="1:2" x14ac:dyDescent="0.25">
      <c r="A64" s="156"/>
      <c r="B64" s="3" t="s">
        <v>15</v>
      </c>
    </row>
    <row r="65" spans="1:7" x14ac:dyDescent="0.25">
      <c r="A65" s="22"/>
    </row>
    <row r="66" spans="1:7" ht="15" customHeight="1" x14ac:dyDescent="0.25">
      <c r="B66" s="7" t="s">
        <v>16</v>
      </c>
    </row>
    <row r="67" spans="1:7" x14ac:dyDescent="0.25">
      <c r="A67" s="6"/>
      <c r="B67" s="3" t="s">
        <v>17</v>
      </c>
    </row>
    <row r="68" spans="1:7" ht="30" x14ac:dyDescent="0.25">
      <c r="A68" s="6"/>
      <c r="B68" s="3" t="s">
        <v>18</v>
      </c>
    </row>
    <row r="69" spans="1:7" s="3" customFormat="1" ht="30" x14ac:dyDescent="0.25">
      <c r="A69" s="6"/>
      <c r="B69" s="3" t="s">
        <v>19</v>
      </c>
      <c r="E69" s="5"/>
    </row>
    <row r="70" spans="1:7" x14ac:dyDescent="0.25">
      <c r="A70" s="6"/>
      <c r="B70" s="3" t="s">
        <v>20</v>
      </c>
    </row>
    <row r="71" spans="1:7" ht="15" customHeight="1" x14ac:dyDescent="0.25">
      <c r="A71" s="6"/>
      <c r="B71" s="157" t="s">
        <v>244</v>
      </c>
      <c r="C71" s="17" t="s">
        <v>75</v>
      </c>
      <c r="D71" s="17">
        <v>0.3</v>
      </c>
      <c r="E71" s="18">
        <f>'ITEM MASTER  '!F18</f>
        <v>16.960352422907487</v>
      </c>
      <c r="F71" s="17">
        <f>E71*D71</f>
        <v>5.0881057268722456</v>
      </c>
    </row>
    <row r="72" spans="1:7" x14ac:dyDescent="0.25">
      <c r="A72" s="6"/>
      <c r="B72" s="158"/>
      <c r="C72" s="17" t="s">
        <v>76</v>
      </c>
      <c r="D72" s="17">
        <v>0.5</v>
      </c>
      <c r="E72" s="18">
        <f>'ITEM MASTER  '!F12</f>
        <v>14</v>
      </c>
      <c r="F72" s="17">
        <f t="shared" ref="F72:F82" si="2">E72*D72</f>
        <v>7</v>
      </c>
    </row>
    <row r="73" spans="1:7" x14ac:dyDescent="0.25">
      <c r="A73" s="6"/>
      <c r="B73" s="158"/>
      <c r="C73" s="17" t="s">
        <v>77</v>
      </c>
      <c r="D73" s="17">
        <v>0.03</v>
      </c>
      <c r="E73" s="18">
        <f>'ITEM MASTER  '!F3</f>
        <v>1.2090000000000001</v>
      </c>
      <c r="F73" s="17">
        <f t="shared" si="2"/>
        <v>3.6270000000000004E-2</v>
      </c>
    </row>
    <row r="74" spans="1:7" ht="15.6" thickBot="1" x14ac:dyDescent="0.3">
      <c r="A74" s="6"/>
      <c r="B74" s="158"/>
      <c r="C74" s="17" t="s">
        <v>55</v>
      </c>
      <c r="D74" s="17">
        <v>5.0000000000000001E-3</v>
      </c>
      <c r="E74" s="18">
        <f>'ITEM MASTER  '!F7</f>
        <v>5.1397058823529411</v>
      </c>
      <c r="F74" s="17">
        <f t="shared" si="2"/>
        <v>2.5698529411764707E-2</v>
      </c>
    </row>
    <row r="75" spans="1:7" ht="15.6" thickBot="1" x14ac:dyDescent="0.3">
      <c r="A75" s="6"/>
      <c r="B75" s="159"/>
      <c r="C75" s="17" t="s">
        <v>59</v>
      </c>
      <c r="D75" s="17">
        <v>5.0000000000000001E-3</v>
      </c>
      <c r="E75" s="18">
        <f>'ITEM MASTER  '!F11</f>
        <v>160</v>
      </c>
      <c r="F75" s="17">
        <f t="shared" si="2"/>
        <v>0.8</v>
      </c>
      <c r="G75" s="47">
        <f>SUM(F71:F75)</f>
        <v>12.950074256284012</v>
      </c>
    </row>
    <row r="76" spans="1:7" x14ac:dyDescent="0.25">
      <c r="A76" s="6"/>
      <c r="D76" s="24"/>
      <c r="E76" s="25"/>
      <c r="F76" s="24"/>
      <c r="G76" s="48"/>
    </row>
    <row r="77" spans="1:7" x14ac:dyDescent="0.25">
      <c r="A77" s="6"/>
      <c r="B77" s="160" t="s">
        <v>243</v>
      </c>
      <c r="C77" s="26" t="s">
        <v>75</v>
      </c>
      <c r="D77" s="26">
        <v>5.0000000000000001E-3</v>
      </c>
      <c r="E77" s="27">
        <f>'ITEM MASTER  '!F18</f>
        <v>16.960352422907487</v>
      </c>
      <c r="F77" s="26">
        <f t="shared" si="2"/>
        <v>8.4801762114537438E-2</v>
      </c>
      <c r="G77" s="48"/>
    </row>
    <row r="78" spans="1:7" x14ac:dyDescent="0.25">
      <c r="A78" s="6"/>
      <c r="B78" s="160"/>
      <c r="C78" s="26" t="s">
        <v>76</v>
      </c>
      <c r="D78" s="26">
        <v>0.17</v>
      </c>
      <c r="E78" s="27">
        <f>'ITEM MASTER  '!F12</f>
        <v>14</v>
      </c>
      <c r="F78" s="26">
        <f t="shared" si="2"/>
        <v>2.3800000000000003</v>
      </c>
      <c r="G78" s="48"/>
    </row>
    <row r="79" spans="1:7" x14ac:dyDescent="0.25">
      <c r="A79" s="6"/>
      <c r="B79" s="160"/>
      <c r="C79" s="26" t="s">
        <v>78</v>
      </c>
      <c r="D79" s="26">
        <v>0.24</v>
      </c>
      <c r="E79" s="27">
        <f>'ITEM MASTER  '!F4</f>
        <v>15.700000000000001</v>
      </c>
      <c r="F79" s="26">
        <f t="shared" si="2"/>
        <v>3.7680000000000002</v>
      </c>
      <c r="G79" s="48"/>
    </row>
    <row r="80" spans="1:7" x14ac:dyDescent="0.25">
      <c r="A80" s="6"/>
      <c r="B80" s="160"/>
      <c r="C80" s="26" t="s">
        <v>79</v>
      </c>
      <c r="D80" s="26">
        <v>0.12</v>
      </c>
      <c r="E80" s="27">
        <f>'ITEM MASTER  '!F3</f>
        <v>1.2090000000000001</v>
      </c>
      <c r="F80" s="26">
        <f t="shared" si="2"/>
        <v>0.14508000000000001</v>
      </c>
      <c r="G80" s="48"/>
    </row>
    <row r="81" spans="1:7" ht="15.6" thickBot="1" x14ac:dyDescent="0.3">
      <c r="A81" s="6"/>
      <c r="B81" s="160"/>
      <c r="C81" s="26" t="s">
        <v>80</v>
      </c>
      <c r="D81" s="26">
        <v>0.24</v>
      </c>
      <c r="E81" s="27">
        <f>'ITEM MASTER  '!F64</f>
        <v>3.19</v>
      </c>
      <c r="F81" s="26">
        <f t="shared" si="2"/>
        <v>0.76559999999999995</v>
      </c>
      <c r="G81" s="48"/>
    </row>
    <row r="82" spans="1:7" ht="15.6" thickBot="1" x14ac:dyDescent="0.3">
      <c r="A82" s="6"/>
      <c r="B82" s="160"/>
      <c r="C82" s="26" t="s">
        <v>59</v>
      </c>
      <c r="D82" s="26">
        <v>0.01</v>
      </c>
      <c r="E82" s="27">
        <f>'ITEM MASTER  '!F11</f>
        <v>160</v>
      </c>
      <c r="F82" s="26">
        <f t="shared" si="2"/>
        <v>1.6</v>
      </c>
      <c r="G82" s="49">
        <f>SUM(F77:F82)</f>
        <v>8.7434817621145378</v>
      </c>
    </row>
    <row r="83" spans="1:7" x14ac:dyDescent="0.25">
      <c r="A83" s="6"/>
    </row>
    <row r="84" spans="1:7" ht="15.6" x14ac:dyDescent="0.25">
      <c r="A84" s="6"/>
      <c r="B84" s="7" t="s">
        <v>24</v>
      </c>
    </row>
    <row r="85" spans="1:7" x14ac:dyDescent="0.25">
      <c r="B85" s="3" t="s">
        <v>25</v>
      </c>
    </row>
    <row r="86" spans="1:7" x14ac:dyDescent="0.25">
      <c r="B86" s="3" t="s">
        <v>26</v>
      </c>
    </row>
    <row r="87" spans="1:7" x14ac:dyDescent="0.25">
      <c r="B87" s="3" t="s">
        <v>27</v>
      </c>
    </row>
    <row r="88" spans="1:7" x14ac:dyDescent="0.25">
      <c r="B88" s="3" t="s">
        <v>28</v>
      </c>
    </row>
    <row r="89" spans="1:7" x14ac:dyDescent="0.25">
      <c r="B89" s="3" t="s">
        <v>29</v>
      </c>
    </row>
    <row r="90" spans="1:7" x14ac:dyDescent="0.25">
      <c r="B90" s="3" t="s">
        <v>30</v>
      </c>
    </row>
    <row r="91" spans="1:7" x14ac:dyDescent="0.25">
      <c r="B91" s="3" t="s">
        <v>31</v>
      </c>
    </row>
    <row r="92" spans="1:7" x14ac:dyDescent="0.25">
      <c r="B92" s="3" t="s">
        <v>32</v>
      </c>
    </row>
    <row r="93" spans="1:7" x14ac:dyDescent="0.25">
      <c r="B93" s="3" t="s">
        <v>33</v>
      </c>
    </row>
    <row r="94" spans="1:7" x14ac:dyDescent="0.25">
      <c r="B94" s="3" t="s">
        <v>34</v>
      </c>
    </row>
    <row r="95" spans="1:7" x14ac:dyDescent="0.25">
      <c r="B95" s="3" t="s">
        <v>35</v>
      </c>
    </row>
    <row r="96" spans="1:7" x14ac:dyDescent="0.25">
      <c r="B96" s="3" t="s">
        <v>36</v>
      </c>
    </row>
    <row r="97" spans="1:4" x14ac:dyDescent="0.25">
      <c r="B97" s="3" t="s">
        <v>37</v>
      </c>
    </row>
    <row r="98" spans="1:4" x14ac:dyDescent="0.25">
      <c r="B98" s="3" t="s">
        <v>38</v>
      </c>
    </row>
    <row r="99" spans="1:4" x14ac:dyDescent="0.25">
      <c r="B99" s="3" t="s">
        <v>39</v>
      </c>
    </row>
    <row r="100" spans="1:4" x14ac:dyDescent="0.25">
      <c r="B100" s="3" t="s">
        <v>50</v>
      </c>
    </row>
    <row r="101" spans="1:4" x14ac:dyDescent="0.25">
      <c r="B101" s="3" t="s">
        <v>40</v>
      </c>
    </row>
    <row r="102" spans="1:4" ht="15.6" x14ac:dyDescent="0.25">
      <c r="B102" s="7" t="s">
        <v>41</v>
      </c>
    </row>
    <row r="103" spans="1:4" x14ac:dyDescent="0.25">
      <c r="B103" s="3" t="s">
        <v>42</v>
      </c>
    </row>
    <row r="104" spans="1:4" x14ac:dyDescent="0.25">
      <c r="B104" s="3" t="s">
        <v>43</v>
      </c>
    </row>
    <row r="105" spans="1:4" ht="45" x14ac:dyDescent="0.25">
      <c r="B105" s="3" t="s">
        <v>44</v>
      </c>
    </row>
    <row r="106" spans="1:4" x14ac:dyDescent="0.25">
      <c r="B106" s="3" t="s">
        <v>45</v>
      </c>
    </row>
    <row r="107" spans="1:4" x14ac:dyDescent="0.25">
      <c r="B107" s="3" t="s">
        <v>46</v>
      </c>
    </row>
    <row r="108" spans="1:4" x14ac:dyDescent="0.25">
      <c r="B108" s="3" t="s">
        <v>47</v>
      </c>
    </row>
    <row r="109" spans="1:4" x14ac:dyDescent="0.25">
      <c r="B109" s="3" t="s">
        <v>48</v>
      </c>
    </row>
    <row r="110" spans="1:4" x14ac:dyDescent="0.25">
      <c r="B110" s="3" t="s">
        <v>49</v>
      </c>
    </row>
    <row r="111" spans="1:4" x14ac:dyDescent="0.25">
      <c r="D111" s="4"/>
    </row>
    <row r="112" spans="1:4" ht="15.6" x14ac:dyDescent="0.3">
      <c r="A112" s="23" t="s">
        <v>73</v>
      </c>
      <c r="D112" s="4"/>
    </row>
    <row r="113" spans="1:4" x14ac:dyDescent="0.25">
      <c r="A113" s="1" t="s">
        <v>69</v>
      </c>
      <c r="D113" s="4"/>
    </row>
    <row r="114" spans="1:4" x14ac:dyDescent="0.25">
      <c r="A114" s="1" t="s">
        <v>70</v>
      </c>
      <c r="D114" s="4"/>
    </row>
    <row r="115" spans="1:4" x14ac:dyDescent="0.25">
      <c r="A115" s="1" t="s">
        <v>71</v>
      </c>
    </row>
    <row r="116" spans="1:4" x14ac:dyDescent="0.25">
      <c r="A116" s="1" t="s">
        <v>72</v>
      </c>
    </row>
    <row r="117" spans="1:4" x14ac:dyDescent="0.25">
      <c r="A117" s="1" t="s">
        <v>74</v>
      </c>
    </row>
  </sheetData>
  <sheetProtection password="CF7A" sheet="1" objects="1" scenarios="1"/>
  <mergeCells count="5">
    <mergeCell ref="B2:B12"/>
    <mergeCell ref="B17:B29"/>
    <mergeCell ref="A2:A64"/>
    <mergeCell ref="B71:B75"/>
    <mergeCell ref="B77:B8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78"/>
  <sheetViews>
    <sheetView zoomScale="125" zoomScaleNormal="125" zoomScalePageLayoutView="125" workbookViewId="0">
      <pane ySplit="1" topLeftCell="A71" activePane="bottomLeft" state="frozen"/>
      <selection pane="bottomLeft" activeCell="F78" sqref="F78"/>
    </sheetView>
  </sheetViews>
  <sheetFormatPr defaultColWidth="10.58203125" defaultRowHeight="15.6" x14ac:dyDescent="0.3"/>
  <cols>
    <col min="1" max="1" width="5.1640625" style="29" customWidth="1"/>
    <col min="2" max="2" width="22.5" style="29" customWidth="1"/>
    <col min="3" max="3" width="9.4140625" style="40" bestFit="1" customWidth="1"/>
    <col min="4" max="4" width="9.4140625" style="40" customWidth="1"/>
    <col min="5" max="5" width="18" style="40" bestFit="1" customWidth="1"/>
    <col min="6" max="6" width="12.9140625" style="29" bestFit="1" customWidth="1"/>
    <col min="7" max="16384" width="10.58203125" style="29"/>
  </cols>
  <sheetData>
    <row r="1" spans="2:6" x14ac:dyDescent="0.3">
      <c r="B1" s="38" t="s">
        <v>128</v>
      </c>
      <c r="C1" s="39" t="s">
        <v>129</v>
      </c>
      <c r="D1" s="39"/>
      <c r="E1" s="39" t="s">
        <v>130</v>
      </c>
      <c r="F1" s="29" t="s">
        <v>237</v>
      </c>
    </row>
    <row r="2" spans="2:6" x14ac:dyDescent="0.3">
      <c r="B2" s="29" t="s">
        <v>131</v>
      </c>
      <c r="C2" s="40" t="s">
        <v>132</v>
      </c>
      <c r="D2" s="40">
        <v>10</v>
      </c>
      <c r="E2" s="40">
        <v>12</v>
      </c>
      <c r="F2" s="42">
        <f t="shared" ref="F2:F33" si="0">E2/D2</f>
        <v>1.2</v>
      </c>
    </row>
    <row r="3" spans="2:6" x14ac:dyDescent="0.3">
      <c r="B3" s="29" t="s">
        <v>133</v>
      </c>
      <c r="C3" s="40" t="s">
        <v>132</v>
      </c>
      <c r="D3" s="40">
        <v>10</v>
      </c>
      <c r="E3" s="40">
        <v>12.09</v>
      </c>
      <c r="F3" s="42">
        <f t="shared" si="0"/>
        <v>1.2090000000000001</v>
      </c>
    </row>
    <row r="4" spans="2:6" x14ac:dyDescent="0.3">
      <c r="B4" s="29" t="s">
        <v>134</v>
      </c>
      <c r="C4" s="40" t="s">
        <v>135</v>
      </c>
      <c r="D4" s="40">
        <v>0.7</v>
      </c>
      <c r="E4" s="40">
        <v>10.99</v>
      </c>
      <c r="F4" s="42">
        <f t="shared" si="0"/>
        <v>15.700000000000001</v>
      </c>
    </row>
    <row r="5" spans="2:6" x14ac:dyDescent="0.3">
      <c r="B5" s="29" t="s">
        <v>136</v>
      </c>
      <c r="C5" s="40" t="s">
        <v>137</v>
      </c>
      <c r="D5" s="40">
        <v>0.5</v>
      </c>
      <c r="E5" s="40">
        <v>1.55</v>
      </c>
      <c r="F5" s="42">
        <f t="shared" si="0"/>
        <v>3.1</v>
      </c>
    </row>
    <row r="6" spans="2:6" x14ac:dyDescent="0.3">
      <c r="B6" s="29" t="s">
        <v>138</v>
      </c>
      <c r="C6" s="40" t="s">
        <v>139</v>
      </c>
      <c r="D6" s="40">
        <v>0.4</v>
      </c>
      <c r="E6" s="40">
        <v>2.4900000000000002</v>
      </c>
      <c r="F6" s="42">
        <f t="shared" si="0"/>
        <v>6.2250000000000005</v>
      </c>
    </row>
    <row r="7" spans="2:6" x14ac:dyDescent="0.3">
      <c r="B7" s="29" t="s">
        <v>140</v>
      </c>
      <c r="C7" s="40" t="s">
        <v>141</v>
      </c>
      <c r="D7" s="40">
        <v>1.36</v>
      </c>
      <c r="E7" s="40">
        <v>6.99</v>
      </c>
      <c r="F7" s="42">
        <f t="shared" si="0"/>
        <v>5.1397058823529411</v>
      </c>
    </row>
    <row r="8" spans="2:6" x14ac:dyDescent="0.3">
      <c r="B8" s="29" t="s">
        <v>142</v>
      </c>
      <c r="C8" s="40">
        <v>12</v>
      </c>
      <c r="D8" s="40">
        <v>12</v>
      </c>
      <c r="E8" s="40">
        <v>6.5</v>
      </c>
      <c r="F8" s="42">
        <f t="shared" si="0"/>
        <v>0.54166666666666663</v>
      </c>
    </row>
    <row r="9" spans="2:6" x14ac:dyDescent="0.3">
      <c r="B9" s="29" t="s">
        <v>143</v>
      </c>
      <c r="C9" s="40" t="s">
        <v>144</v>
      </c>
      <c r="D9" s="40">
        <v>0.94599999999999995</v>
      </c>
      <c r="E9" s="40">
        <v>2.85</v>
      </c>
      <c r="F9" s="42">
        <f t="shared" si="0"/>
        <v>3.0126849894291756</v>
      </c>
    </row>
    <row r="10" spans="2:6" x14ac:dyDescent="0.3">
      <c r="B10" s="29" t="s">
        <v>145</v>
      </c>
      <c r="C10" s="40" t="s">
        <v>146</v>
      </c>
      <c r="D10" s="40">
        <v>1.42</v>
      </c>
      <c r="E10" s="40">
        <v>6.99</v>
      </c>
      <c r="F10" s="42">
        <f t="shared" si="0"/>
        <v>4.922535211267606</v>
      </c>
    </row>
    <row r="11" spans="2:6" x14ac:dyDescent="0.3">
      <c r="B11" s="29" t="s">
        <v>147</v>
      </c>
      <c r="C11" s="40" t="s">
        <v>148</v>
      </c>
      <c r="D11" s="40">
        <v>0.1</v>
      </c>
      <c r="E11" s="40">
        <v>16</v>
      </c>
      <c r="F11" s="42">
        <f t="shared" si="0"/>
        <v>160</v>
      </c>
    </row>
    <row r="12" spans="2:6" x14ac:dyDescent="0.3">
      <c r="B12" s="29" t="s">
        <v>149</v>
      </c>
      <c r="C12" s="40" t="s">
        <v>150</v>
      </c>
      <c r="D12" s="40">
        <v>0.25</v>
      </c>
      <c r="E12" s="40">
        <v>3.5</v>
      </c>
      <c r="F12" s="42">
        <f t="shared" si="0"/>
        <v>14</v>
      </c>
    </row>
    <row r="13" spans="2:6" x14ac:dyDescent="0.3">
      <c r="B13" s="29" t="s">
        <v>151</v>
      </c>
      <c r="C13" s="40" t="s">
        <v>152</v>
      </c>
      <c r="D13" s="40">
        <v>1</v>
      </c>
      <c r="E13" s="40">
        <v>2.2200000000000002</v>
      </c>
      <c r="F13" s="42">
        <f t="shared" si="0"/>
        <v>2.2200000000000002</v>
      </c>
    </row>
    <row r="14" spans="2:6" x14ac:dyDescent="0.3">
      <c r="B14" s="29" t="s">
        <v>153</v>
      </c>
      <c r="C14" s="40" t="s">
        <v>154</v>
      </c>
      <c r="D14" s="40">
        <v>0.32</v>
      </c>
      <c r="E14" s="40">
        <v>4.8899999999999997</v>
      </c>
      <c r="F14" s="42">
        <f t="shared" si="0"/>
        <v>15.281249999999998</v>
      </c>
    </row>
    <row r="15" spans="2:6" x14ac:dyDescent="0.3">
      <c r="B15" s="29" t="s">
        <v>155</v>
      </c>
      <c r="C15" s="40" t="s">
        <v>156</v>
      </c>
      <c r="D15" s="40">
        <v>0.22600000000000001</v>
      </c>
      <c r="E15" s="40">
        <v>5.99</v>
      </c>
      <c r="F15" s="42">
        <f t="shared" si="0"/>
        <v>26.504424778761063</v>
      </c>
    </row>
    <row r="16" spans="2:6" x14ac:dyDescent="0.3">
      <c r="B16" s="29" t="s">
        <v>157</v>
      </c>
      <c r="C16" s="40" t="s">
        <v>139</v>
      </c>
      <c r="D16" s="40">
        <v>0.4</v>
      </c>
      <c r="E16" s="40">
        <v>10.99</v>
      </c>
      <c r="F16" s="42">
        <f t="shared" si="0"/>
        <v>27.474999999999998</v>
      </c>
    </row>
    <row r="17" spans="2:6" x14ac:dyDescent="0.3">
      <c r="B17" s="29" t="s">
        <v>158</v>
      </c>
      <c r="C17" s="40" t="s">
        <v>159</v>
      </c>
      <c r="D17" s="40">
        <v>1</v>
      </c>
      <c r="E17" s="40">
        <v>5.79</v>
      </c>
      <c r="F17" s="42">
        <f t="shared" si="0"/>
        <v>5.79</v>
      </c>
    </row>
    <row r="18" spans="2:6" x14ac:dyDescent="0.3">
      <c r="B18" s="29" t="s">
        <v>160</v>
      </c>
      <c r="C18" s="40" t="s">
        <v>161</v>
      </c>
      <c r="D18" s="40">
        <v>0.45400000000000001</v>
      </c>
      <c r="E18" s="40">
        <v>7.7</v>
      </c>
      <c r="F18" s="42">
        <f t="shared" si="0"/>
        <v>16.960352422907487</v>
      </c>
    </row>
    <row r="19" spans="2:6" x14ac:dyDescent="0.3">
      <c r="B19" s="29" t="s">
        <v>162</v>
      </c>
      <c r="C19" s="40" t="s">
        <v>161</v>
      </c>
      <c r="D19" s="40">
        <v>0.45400000000000001</v>
      </c>
      <c r="E19" s="40">
        <v>5.99</v>
      </c>
      <c r="F19" s="42">
        <f t="shared" si="0"/>
        <v>13.193832599118943</v>
      </c>
    </row>
    <row r="20" spans="2:6" x14ac:dyDescent="0.3">
      <c r="B20" s="29" t="s">
        <v>163</v>
      </c>
      <c r="C20" s="40" t="s">
        <v>164</v>
      </c>
      <c r="D20" s="40">
        <v>0.5</v>
      </c>
      <c r="E20" s="40">
        <v>4.99</v>
      </c>
      <c r="F20" s="42">
        <f t="shared" si="0"/>
        <v>9.98</v>
      </c>
    </row>
    <row r="21" spans="2:6" x14ac:dyDescent="0.3">
      <c r="B21" s="29" t="s">
        <v>28</v>
      </c>
      <c r="C21" s="40" t="s">
        <v>165</v>
      </c>
      <c r="D21" s="40">
        <v>0.1</v>
      </c>
      <c r="E21" s="40">
        <v>0.6</v>
      </c>
      <c r="F21" s="42">
        <f t="shared" si="0"/>
        <v>5.9999999999999991</v>
      </c>
    </row>
    <row r="22" spans="2:6" x14ac:dyDescent="0.3">
      <c r="B22" s="29" t="s">
        <v>166</v>
      </c>
      <c r="C22" s="40" t="s">
        <v>165</v>
      </c>
      <c r="D22" s="40">
        <v>0.1</v>
      </c>
      <c r="E22" s="40">
        <v>1.5</v>
      </c>
      <c r="F22" s="42">
        <f t="shared" si="0"/>
        <v>15</v>
      </c>
    </row>
    <row r="23" spans="2:6" x14ac:dyDescent="0.3">
      <c r="B23" s="29" t="s">
        <v>167</v>
      </c>
      <c r="C23" s="40" t="s">
        <v>168</v>
      </c>
      <c r="D23" s="40">
        <v>0.2</v>
      </c>
      <c r="E23" s="40">
        <v>1.1000000000000001</v>
      </c>
      <c r="F23" s="42">
        <f t="shared" si="0"/>
        <v>5.5</v>
      </c>
    </row>
    <row r="24" spans="2:6" x14ac:dyDescent="0.3">
      <c r="B24" s="29" t="s">
        <v>169</v>
      </c>
      <c r="C24" s="40" t="s">
        <v>152</v>
      </c>
      <c r="D24" s="40">
        <v>1</v>
      </c>
      <c r="E24" s="40">
        <v>4.3899999999999997</v>
      </c>
      <c r="F24" s="42">
        <f t="shared" si="0"/>
        <v>4.3899999999999997</v>
      </c>
    </row>
    <row r="25" spans="2:6" x14ac:dyDescent="0.3">
      <c r="B25" s="29" t="s">
        <v>170</v>
      </c>
      <c r="C25" s="40" t="s">
        <v>171</v>
      </c>
      <c r="D25" s="40">
        <v>0.65</v>
      </c>
      <c r="E25" s="40">
        <v>2.95</v>
      </c>
      <c r="F25" s="42">
        <f t="shared" si="0"/>
        <v>4.5384615384615383</v>
      </c>
    </row>
    <row r="26" spans="2:6" x14ac:dyDescent="0.3">
      <c r="B26" s="29" t="s">
        <v>172</v>
      </c>
      <c r="C26" s="40" t="s">
        <v>173</v>
      </c>
      <c r="D26" s="40">
        <v>0.25</v>
      </c>
      <c r="E26" s="40">
        <v>2.29</v>
      </c>
      <c r="F26" s="42">
        <f t="shared" si="0"/>
        <v>9.16</v>
      </c>
    </row>
    <row r="27" spans="2:6" x14ac:dyDescent="0.3">
      <c r="B27" s="29" t="s">
        <v>174</v>
      </c>
      <c r="C27" s="40" t="s">
        <v>175</v>
      </c>
      <c r="D27" s="40">
        <v>1</v>
      </c>
      <c r="E27" s="40">
        <v>1.29</v>
      </c>
      <c r="F27" s="42">
        <f t="shared" si="0"/>
        <v>1.29</v>
      </c>
    </row>
    <row r="28" spans="2:6" x14ac:dyDescent="0.3">
      <c r="B28" s="29" t="s">
        <v>176</v>
      </c>
      <c r="C28" s="40" t="s">
        <v>177</v>
      </c>
      <c r="D28" s="40">
        <v>0.17</v>
      </c>
      <c r="E28" s="40">
        <v>6.99</v>
      </c>
      <c r="F28" s="42">
        <f t="shared" si="0"/>
        <v>41.117647058823529</v>
      </c>
    </row>
    <row r="29" spans="2:6" x14ac:dyDescent="0.3">
      <c r="B29" s="29" t="s">
        <v>178</v>
      </c>
      <c r="C29" s="40" t="s">
        <v>139</v>
      </c>
      <c r="D29" s="40">
        <v>0.4</v>
      </c>
      <c r="E29" s="40">
        <v>6.99</v>
      </c>
      <c r="F29" s="42">
        <f t="shared" si="0"/>
        <v>17.474999999999998</v>
      </c>
    </row>
    <row r="30" spans="2:6" x14ac:dyDescent="0.3">
      <c r="B30" s="29" t="s">
        <v>179</v>
      </c>
      <c r="C30" s="40" t="s">
        <v>180</v>
      </c>
      <c r="D30" s="40">
        <v>0.25</v>
      </c>
      <c r="E30" s="40">
        <v>6.49</v>
      </c>
      <c r="F30" s="42">
        <f t="shared" si="0"/>
        <v>25.96</v>
      </c>
    </row>
    <row r="31" spans="2:6" x14ac:dyDescent="0.3">
      <c r="B31" s="29" t="s">
        <v>181</v>
      </c>
      <c r="C31" s="40" t="s">
        <v>164</v>
      </c>
      <c r="D31" s="40">
        <v>0.5</v>
      </c>
      <c r="E31" s="40">
        <v>4.2</v>
      </c>
      <c r="F31" s="42">
        <f t="shared" si="0"/>
        <v>8.4</v>
      </c>
    </row>
    <row r="32" spans="2:6" x14ac:dyDescent="0.3">
      <c r="B32" s="29" t="s">
        <v>29</v>
      </c>
      <c r="C32" s="40" t="s">
        <v>164</v>
      </c>
      <c r="D32" s="40">
        <v>0.5</v>
      </c>
      <c r="E32" s="40">
        <v>7.99</v>
      </c>
      <c r="F32" s="42">
        <f t="shared" si="0"/>
        <v>15.98</v>
      </c>
    </row>
    <row r="33" spans="2:6" x14ac:dyDescent="0.3">
      <c r="B33" s="29" t="s">
        <v>182</v>
      </c>
      <c r="C33" s="40" t="s">
        <v>183</v>
      </c>
      <c r="D33" s="40">
        <v>5.6000000000000001E-2</v>
      </c>
      <c r="E33" s="40">
        <v>2.99</v>
      </c>
      <c r="F33" s="42">
        <f t="shared" si="0"/>
        <v>53.392857142857146</v>
      </c>
    </row>
    <row r="34" spans="2:6" x14ac:dyDescent="0.3">
      <c r="B34" s="29" t="s">
        <v>184</v>
      </c>
      <c r="C34" s="40" t="s">
        <v>185</v>
      </c>
      <c r="D34" s="40">
        <v>0.5</v>
      </c>
      <c r="E34" s="40">
        <v>2.79</v>
      </c>
      <c r="F34" s="42">
        <f t="shared" ref="F34:F65" si="1">E34/D34</f>
        <v>5.58</v>
      </c>
    </row>
    <row r="35" spans="2:6" x14ac:dyDescent="0.3">
      <c r="B35" s="29" t="s">
        <v>186</v>
      </c>
      <c r="C35" s="40" t="s">
        <v>187</v>
      </c>
      <c r="D35" s="40">
        <v>0.06</v>
      </c>
      <c r="E35" s="40">
        <v>5.99</v>
      </c>
      <c r="F35" s="42">
        <f t="shared" si="1"/>
        <v>99.833333333333343</v>
      </c>
    </row>
    <row r="36" spans="2:6" x14ac:dyDescent="0.3">
      <c r="B36" s="29" t="s">
        <v>188</v>
      </c>
      <c r="C36" s="40" t="s">
        <v>165</v>
      </c>
      <c r="D36" s="40">
        <v>0.1</v>
      </c>
      <c r="E36" s="40">
        <v>0.37</v>
      </c>
      <c r="F36" s="42">
        <f t="shared" si="1"/>
        <v>3.6999999999999997</v>
      </c>
    </row>
    <row r="37" spans="2:6" x14ac:dyDescent="0.3">
      <c r="B37" s="29" t="s">
        <v>189</v>
      </c>
      <c r="C37" s="40" t="s">
        <v>190</v>
      </c>
      <c r="D37" s="40">
        <v>3.9E-2</v>
      </c>
      <c r="E37" s="40">
        <v>5.69</v>
      </c>
      <c r="F37" s="42">
        <f t="shared" si="1"/>
        <v>145.89743589743591</v>
      </c>
    </row>
    <row r="38" spans="2:6" x14ac:dyDescent="0.3">
      <c r="B38" s="29" t="s">
        <v>191</v>
      </c>
      <c r="C38" s="40" t="s">
        <v>192</v>
      </c>
      <c r="D38" s="40">
        <v>3.5000000000000003E-2</v>
      </c>
      <c r="E38" s="40">
        <v>5.69</v>
      </c>
      <c r="F38" s="42">
        <f t="shared" si="1"/>
        <v>162.57142857142856</v>
      </c>
    </row>
    <row r="39" spans="2:6" x14ac:dyDescent="0.3">
      <c r="B39" s="29" t="s">
        <v>31</v>
      </c>
      <c r="C39" s="40" t="s">
        <v>164</v>
      </c>
      <c r="D39" s="40">
        <v>0.5</v>
      </c>
      <c r="E39" s="40">
        <v>7.69</v>
      </c>
      <c r="F39" s="42">
        <f t="shared" si="1"/>
        <v>15.38</v>
      </c>
    </row>
    <row r="40" spans="2:6" x14ac:dyDescent="0.3">
      <c r="B40" s="29" t="s">
        <v>193</v>
      </c>
      <c r="C40" s="40" t="s">
        <v>194</v>
      </c>
      <c r="D40" s="40">
        <v>0.41399999999999998</v>
      </c>
      <c r="E40" s="40">
        <v>9.99</v>
      </c>
      <c r="F40" s="42">
        <f t="shared" si="1"/>
        <v>24.130434782608699</v>
      </c>
    </row>
    <row r="41" spans="2:6" x14ac:dyDescent="0.3">
      <c r="B41" s="29" t="s">
        <v>50</v>
      </c>
      <c r="C41" s="40" t="s">
        <v>195</v>
      </c>
      <c r="D41" s="40">
        <v>2.5</v>
      </c>
      <c r="E41" s="40">
        <v>8.19</v>
      </c>
      <c r="F41" s="42">
        <f t="shared" si="1"/>
        <v>3.2759999999999998</v>
      </c>
    </row>
    <row r="42" spans="2:6" x14ac:dyDescent="0.3">
      <c r="B42" s="29" t="s">
        <v>196</v>
      </c>
      <c r="C42" s="40" t="s">
        <v>139</v>
      </c>
      <c r="D42" s="40">
        <v>0.4</v>
      </c>
      <c r="E42" s="40">
        <v>10.99</v>
      </c>
      <c r="F42" s="42">
        <f t="shared" si="1"/>
        <v>27.474999999999998</v>
      </c>
    </row>
    <row r="43" spans="2:6" x14ac:dyDescent="0.3">
      <c r="B43" s="29" t="s">
        <v>197</v>
      </c>
      <c r="C43" s="40" t="s">
        <v>156</v>
      </c>
      <c r="D43" s="40">
        <v>0.22600000000000001</v>
      </c>
      <c r="E43" s="40">
        <v>5.99</v>
      </c>
      <c r="F43" s="42">
        <f t="shared" si="1"/>
        <v>26.504424778761063</v>
      </c>
    </row>
    <row r="44" spans="2:6" x14ac:dyDescent="0.3">
      <c r="B44" s="29" t="s">
        <v>198</v>
      </c>
      <c r="C44" s="40" t="s">
        <v>139</v>
      </c>
      <c r="D44" s="40">
        <v>0.4</v>
      </c>
      <c r="E44" s="40">
        <v>10.99</v>
      </c>
      <c r="F44" s="42">
        <f t="shared" si="1"/>
        <v>27.474999999999998</v>
      </c>
    </row>
    <row r="45" spans="2:6" x14ac:dyDescent="0.3">
      <c r="B45" s="29" t="s">
        <v>199</v>
      </c>
      <c r="C45" s="40" t="s">
        <v>200</v>
      </c>
      <c r="D45" s="40">
        <v>0.17</v>
      </c>
      <c r="E45" s="40">
        <v>6.99</v>
      </c>
      <c r="F45" s="42">
        <f t="shared" si="1"/>
        <v>41.117647058823529</v>
      </c>
    </row>
    <row r="46" spans="2:6" x14ac:dyDescent="0.3">
      <c r="B46" s="29" t="s">
        <v>201</v>
      </c>
      <c r="C46" s="40" t="s">
        <v>202</v>
      </c>
      <c r="D46" s="40">
        <v>0.51</v>
      </c>
      <c r="E46" s="40">
        <v>8.99</v>
      </c>
      <c r="F46" s="42">
        <f t="shared" si="1"/>
        <v>17.627450980392158</v>
      </c>
    </row>
    <row r="47" spans="2:6" x14ac:dyDescent="0.3">
      <c r="B47" s="29" t="s">
        <v>203</v>
      </c>
      <c r="C47" s="40" t="s">
        <v>139</v>
      </c>
      <c r="D47" s="40">
        <v>0.4</v>
      </c>
      <c r="E47" s="40">
        <v>5.49</v>
      </c>
      <c r="F47" s="42">
        <f t="shared" si="1"/>
        <v>13.725</v>
      </c>
    </row>
    <row r="48" spans="2:6" x14ac:dyDescent="0.3">
      <c r="B48" s="29" t="s">
        <v>204</v>
      </c>
      <c r="C48" s="40" t="s">
        <v>205</v>
      </c>
      <c r="D48" s="40">
        <v>0.52300000000000002</v>
      </c>
      <c r="E48" s="40">
        <v>5.49</v>
      </c>
      <c r="F48" s="42">
        <f t="shared" si="1"/>
        <v>10.497131931166347</v>
      </c>
    </row>
    <row r="49" spans="2:6" x14ac:dyDescent="0.3">
      <c r="B49" s="29" t="s">
        <v>206</v>
      </c>
      <c r="C49" s="40" t="s">
        <v>205</v>
      </c>
      <c r="D49" s="40">
        <v>0.52300000000000002</v>
      </c>
      <c r="E49" s="40">
        <v>5.49</v>
      </c>
      <c r="F49" s="42">
        <f t="shared" si="1"/>
        <v>10.497131931166347</v>
      </c>
    </row>
    <row r="50" spans="2:6" x14ac:dyDescent="0.3">
      <c r="B50" s="29" t="s">
        <v>33</v>
      </c>
      <c r="C50" s="40" t="s">
        <v>207</v>
      </c>
      <c r="D50" s="40">
        <v>0.79600000000000004</v>
      </c>
      <c r="E50" s="40">
        <v>5.79</v>
      </c>
      <c r="F50" s="42">
        <f t="shared" si="1"/>
        <v>7.2738693467336679</v>
      </c>
    </row>
    <row r="51" spans="2:6" x14ac:dyDescent="0.3">
      <c r="B51" s="29" t="s">
        <v>208</v>
      </c>
      <c r="C51" s="40" t="s">
        <v>165</v>
      </c>
      <c r="D51" s="40">
        <v>0.1</v>
      </c>
      <c r="E51" s="40">
        <v>0.35</v>
      </c>
      <c r="F51" s="42">
        <v>0.35</v>
      </c>
    </row>
    <row r="52" spans="2:6" x14ac:dyDescent="0.3">
      <c r="B52" s="29" t="s">
        <v>34</v>
      </c>
      <c r="C52" s="40" t="s">
        <v>209</v>
      </c>
      <c r="D52" s="40">
        <v>0.375</v>
      </c>
      <c r="E52" s="40">
        <v>4.95</v>
      </c>
      <c r="F52" s="42">
        <f t="shared" si="1"/>
        <v>13.200000000000001</v>
      </c>
    </row>
    <row r="53" spans="2:6" x14ac:dyDescent="0.3">
      <c r="B53" s="29" t="s">
        <v>35</v>
      </c>
      <c r="C53" s="40" t="s">
        <v>210</v>
      </c>
      <c r="D53" s="40">
        <v>0.3</v>
      </c>
      <c r="E53" s="40">
        <v>4.3</v>
      </c>
      <c r="F53" s="42">
        <f t="shared" si="1"/>
        <v>14.333333333333334</v>
      </c>
    </row>
    <row r="54" spans="2:6" x14ac:dyDescent="0.3">
      <c r="B54" s="29" t="s">
        <v>36</v>
      </c>
      <c r="C54" s="40" t="s">
        <v>165</v>
      </c>
      <c r="D54" s="40">
        <v>0.1</v>
      </c>
      <c r="E54" s="40">
        <v>9.99</v>
      </c>
      <c r="F54" s="42">
        <f t="shared" si="1"/>
        <v>99.899999999999991</v>
      </c>
    </row>
    <row r="55" spans="2:6" x14ac:dyDescent="0.3">
      <c r="B55" s="29" t="s">
        <v>211</v>
      </c>
      <c r="C55" s="40" t="s">
        <v>212</v>
      </c>
      <c r="D55" s="40">
        <v>0.113</v>
      </c>
      <c r="E55" s="40">
        <v>6.69</v>
      </c>
      <c r="F55" s="42">
        <f t="shared" si="1"/>
        <v>59.203539823008853</v>
      </c>
    </row>
    <row r="56" spans="2:6" x14ac:dyDescent="0.3">
      <c r="B56" s="29" t="s">
        <v>213</v>
      </c>
      <c r="C56" s="40" t="s">
        <v>214</v>
      </c>
      <c r="D56" s="40">
        <v>0.36799999999999999</v>
      </c>
      <c r="E56" s="40">
        <v>14</v>
      </c>
      <c r="F56" s="42">
        <f t="shared" si="1"/>
        <v>38.043478260869563</v>
      </c>
    </row>
    <row r="57" spans="2:6" x14ac:dyDescent="0.3">
      <c r="B57" s="29" t="s">
        <v>215</v>
      </c>
      <c r="C57" s="40" t="s">
        <v>168</v>
      </c>
      <c r="D57" s="40">
        <v>0.2</v>
      </c>
      <c r="E57" s="40">
        <v>5.99</v>
      </c>
      <c r="F57" s="42">
        <f t="shared" si="1"/>
        <v>29.95</v>
      </c>
    </row>
    <row r="58" spans="2:6" x14ac:dyDescent="0.3">
      <c r="B58" s="29" t="s">
        <v>40</v>
      </c>
      <c r="C58" s="40" t="s">
        <v>165</v>
      </c>
      <c r="D58" s="40">
        <v>0.1</v>
      </c>
      <c r="E58" s="40">
        <v>4.1900000000000004</v>
      </c>
      <c r="F58" s="42">
        <f t="shared" si="1"/>
        <v>41.9</v>
      </c>
    </row>
    <row r="59" spans="2:6" x14ac:dyDescent="0.3">
      <c r="B59" s="29" t="s">
        <v>216</v>
      </c>
      <c r="C59" s="40" t="s">
        <v>185</v>
      </c>
      <c r="D59" s="40">
        <v>0.5</v>
      </c>
      <c r="E59" s="40">
        <v>4.99</v>
      </c>
      <c r="F59" s="42">
        <f t="shared" si="1"/>
        <v>9.98</v>
      </c>
    </row>
    <row r="60" spans="2:6" x14ac:dyDescent="0.3">
      <c r="B60" s="29" t="s">
        <v>217</v>
      </c>
      <c r="C60" s="40" t="s">
        <v>210</v>
      </c>
      <c r="D60" s="40">
        <v>0.3</v>
      </c>
      <c r="E60" s="40">
        <v>4.3</v>
      </c>
      <c r="F60" s="42">
        <f t="shared" si="1"/>
        <v>14.333333333333334</v>
      </c>
    </row>
    <row r="61" spans="2:6" x14ac:dyDescent="0.3">
      <c r="B61" s="29" t="s">
        <v>218</v>
      </c>
      <c r="C61" s="40" t="s">
        <v>219</v>
      </c>
      <c r="D61" s="40">
        <v>0.1</v>
      </c>
      <c r="E61" s="40">
        <v>2.5</v>
      </c>
      <c r="F61" s="42">
        <f t="shared" si="1"/>
        <v>25</v>
      </c>
    </row>
    <row r="62" spans="2:6" x14ac:dyDescent="0.3">
      <c r="B62" s="29" t="s">
        <v>220</v>
      </c>
      <c r="C62" s="40" t="s">
        <v>159</v>
      </c>
      <c r="D62" s="40">
        <v>1</v>
      </c>
      <c r="E62" s="40">
        <v>2.4500000000000002</v>
      </c>
      <c r="F62" s="42">
        <f t="shared" si="1"/>
        <v>2.4500000000000002</v>
      </c>
    </row>
    <row r="63" spans="2:6" x14ac:dyDescent="0.3">
      <c r="B63" s="29" t="s">
        <v>221</v>
      </c>
      <c r="C63" s="40" t="s">
        <v>159</v>
      </c>
      <c r="D63" s="40">
        <v>1</v>
      </c>
      <c r="E63" s="40">
        <v>2.6</v>
      </c>
      <c r="F63" s="42">
        <f t="shared" si="1"/>
        <v>2.6</v>
      </c>
    </row>
    <row r="64" spans="2:6" x14ac:dyDescent="0.3">
      <c r="B64" s="29" t="s">
        <v>222</v>
      </c>
      <c r="C64" s="40" t="s">
        <v>159</v>
      </c>
      <c r="D64" s="40">
        <v>1</v>
      </c>
      <c r="E64" s="40">
        <v>3.19</v>
      </c>
      <c r="F64" s="42">
        <f t="shared" si="1"/>
        <v>3.19</v>
      </c>
    </row>
    <row r="65" spans="2:6" x14ac:dyDescent="0.3">
      <c r="B65" s="29" t="s">
        <v>223</v>
      </c>
      <c r="C65" s="40" t="s">
        <v>224</v>
      </c>
      <c r="D65" s="41">
        <v>0.21</v>
      </c>
      <c r="E65" s="40">
        <v>3</v>
      </c>
      <c r="F65" s="42">
        <f t="shared" si="1"/>
        <v>14.285714285714286</v>
      </c>
    </row>
    <row r="66" spans="2:6" x14ac:dyDescent="0.3">
      <c r="B66" s="29" t="s">
        <v>49</v>
      </c>
      <c r="C66" s="40" t="s">
        <v>225</v>
      </c>
      <c r="D66" s="40">
        <v>7</v>
      </c>
      <c r="E66" s="40">
        <v>8.89</v>
      </c>
      <c r="F66" s="42">
        <f t="shared" ref="F66:F73" si="2">E66/D66</f>
        <v>1.27</v>
      </c>
    </row>
    <row r="67" spans="2:6" x14ac:dyDescent="0.3">
      <c r="B67" s="29" t="s">
        <v>226</v>
      </c>
      <c r="C67" s="40" t="s">
        <v>227</v>
      </c>
      <c r="D67" s="40">
        <v>152</v>
      </c>
      <c r="E67" s="40">
        <v>7.99</v>
      </c>
      <c r="F67" s="42">
        <f t="shared" si="2"/>
        <v>5.2565789473684212E-2</v>
      </c>
    </row>
    <row r="68" spans="2:6" x14ac:dyDescent="0.3">
      <c r="B68" s="29" t="s">
        <v>48</v>
      </c>
      <c r="C68" s="40" t="s">
        <v>228</v>
      </c>
      <c r="D68" s="40">
        <v>100</v>
      </c>
      <c r="E68" s="40">
        <v>15</v>
      </c>
      <c r="F68" s="42">
        <f t="shared" si="2"/>
        <v>0.15</v>
      </c>
    </row>
    <row r="69" spans="2:6" x14ac:dyDescent="0.3">
      <c r="B69" s="29" t="s">
        <v>229</v>
      </c>
      <c r="C69" s="40" t="s">
        <v>230</v>
      </c>
      <c r="D69" s="40">
        <v>15</v>
      </c>
      <c r="E69" s="40">
        <v>18</v>
      </c>
      <c r="F69" s="42">
        <f t="shared" si="2"/>
        <v>1.2</v>
      </c>
    </row>
    <row r="70" spans="2:6" x14ac:dyDescent="0.3">
      <c r="B70" s="29" t="s">
        <v>231</v>
      </c>
      <c r="C70" s="40" t="s">
        <v>230</v>
      </c>
      <c r="D70" s="40">
        <v>15</v>
      </c>
      <c r="E70" s="40">
        <v>36</v>
      </c>
      <c r="F70" s="42">
        <f t="shared" si="2"/>
        <v>2.4</v>
      </c>
    </row>
    <row r="71" spans="2:6" x14ac:dyDescent="0.3">
      <c r="B71" s="29" t="s">
        <v>232</v>
      </c>
      <c r="C71" s="40" t="s">
        <v>152</v>
      </c>
      <c r="D71" s="40">
        <v>1</v>
      </c>
      <c r="E71" s="40">
        <v>11.29</v>
      </c>
      <c r="F71" s="42">
        <f t="shared" si="2"/>
        <v>11.29</v>
      </c>
    </row>
    <row r="72" spans="2:6" x14ac:dyDescent="0.3">
      <c r="B72" s="29" t="s">
        <v>233</v>
      </c>
      <c r="C72" s="40" t="s">
        <v>234</v>
      </c>
      <c r="D72" s="40">
        <v>1</v>
      </c>
      <c r="E72" s="40">
        <v>7</v>
      </c>
      <c r="F72" s="42">
        <f t="shared" si="2"/>
        <v>7</v>
      </c>
    </row>
    <row r="73" spans="2:6" x14ac:dyDescent="0.3">
      <c r="B73" s="29" t="s">
        <v>235</v>
      </c>
      <c r="C73" s="40" t="s">
        <v>236</v>
      </c>
      <c r="D73" s="40">
        <v>1</v>
      </c>
      <c r="E73" s="40">
        <v>10</v>
      </c>
      <c r="F73" s="42">
        <f t="shared" si="2"/>
        <v>10</v>
      </c>
    </row>
    <row r="74" spans="2:6" x14ac:dyDescent="0.3">
      <c r="B74" s="29" t="s">
        <v>271</v>
      </c>
      <c r="C74" s="40" t="s">
        <v>272</v>
      </c>
      <c r="D74" s="40" t="s">
        <v>273</v>
      </c>
      <c r="E74" s="40">
        <v>7</v>
      </c>
      <c r="F74" s="29">
        <v>120</v>
      </c>
    </row>
    <row r="75" spans="2:6" x14ac:dyDescent="0.3">
      <c r="B75" s="29" t="s">
        <v>314</v>
      </c>
      <c r="F75" s="29">
        <v>6.5</v>
      </c>
    </row>
    <row r="76" spans="2:6" x14ac:dyDescent="0.3">
      <c r="B76" s="29" t="s">
        <v>320</v>
      </c>
      <c r="C76" s="40">
        <v>1.75</v>
      </c>
      <c r="D76" s="40" t="s">
        <v>321</v>
      </c>
      <c r="E76" s="40">
        <v>10</v>
      </c>
      <c r="F76" s="127">
        <f>E76/C76</f>
        <v>5.7142857142857144</v>
      </c>
    </row>
    <row r="77" spans="2:6" x14ac:dyDescent="0.3">
      <c r="B77" s="29" t="s">
        <v>322</v>
      </c>
      <c r="C77" s="40">
        <v>100</v>
      </c>
      <c r="D77" s="40" t="s">
        <v>323</v>
      </c>
      <c r="E77" s="40">
        <v>2</v>
      </c>
      <c r="F77" s="29">
        <v>20</v>
      </c>
    </row>
    <row r="78" spans="2:6" x14ac:dyDescent="0.3">
      <c r="B78" s="29" t="s">
        <v>331</v>
      </c>
      <c r="C78" s="40">
        <v>475</v>
      </c>
      <c r="D78" s="40" t="s">
        <v>332</v>
      </c>
      <c r="E78" s="40">
        <v>2.5</v>
      </c>
      <c r="F78" s="126">
        <f>E78/C78</f>
        <v>5.263157894736842E-3</v>
      </c>
    </row>
  </sheetData>
  <sheetProtection password="CF7A" sheet="1" objects="1" scenarios="1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41"/>
  <sheetViews>
    <sheetView topLeftCell="A27" zoomScale="125" zoomScaleNormal="125" zoomScalePageLayoutView="125" workbookViewId="0">
      <selection activeCell="F20" sqref="A15:F20"/>
    </sheetView>
  </sheetViews>
  <sheetFormatPr defaultColWidth="11.1640625" defaultRowHeight="15.6" x14ac:dyDescent="0.3"/>
  <cols>
    <col min="1" max="1" width="16.4140625" customWidth="1"/>
    <col min="2" max="2" width="12.08203125" bestFit="1" customWidth="1"/>
  </cols>
  <sheetData>
    <row r="2" spans="1:6" x14ac:dyDescent="0.3">
      <c r="A2" s="157" t="s">
        <v>242</v>
      </c>
      <c r="B2" s="17" t="s">
        <v>75</v>
      </c>
      <c r="C2" s="17">
        <v>0.3</v>
      </c>
      <c r="D2" s="18">
        <f>'ITEM MASTER  '!$F$18</f>
        <v>16.960352422907487</v>
      </c>
      <c r="E2" s="45">
        <f>D2*C2</f>
        <v>5.0881057268722456</v>
      </c>
      <c r="F2" s="1"/>
    </row>
    <row r="3" spans="1:6" x14ac:dyDescent="0.3">
      <c r="A3" s="158"/>
      <c r="B3" s="17" t="s">
        <v>76</v>
      </c>
      <c r="C3" s="17">
        <v>0.5</v>
      </c>
      <c r="D3" s="18">
        <f>'ITEM MASTER  '!$F$12</f>
        <v>14</v>
      </c>
      <c r="E3" s="45">
        <f t="shared" ref="E3:E6" si="0">D3*C3</f>
        <v>7</v>
      </c>
      <c r="F3" s="1"/>
    </row>
    <row r="4" spans="1:6" x14ac:dyDescent="0.3">
      <c r="A4" s="158"/>
      <c r="B4" s="17" t="s">
        <v>77</v>
      </c>
      <c r="C4" s="17">
        <v>0.03</v>
      </c>
      <c r="D4" s="18">
        <f>'ITEM MASTER  '!$F$3</f>
        <v>1.2090000000000001</v>
      </c>
      <c r="E4" s="45">
        <f t="shared" si="0"/>
        <v>3.6270000000000004E-2</v>
      </c>
      <c r="F4" s="1"/>
    </row>
    <row r="5" spans="1:6" ht="16.2" thickBot="1" x14ac:dyDescent="0.35">
      <c r="A5" s="158"/>
      <c r="B5" s="17" t="s">
        <v>55</v>
      </c>
      <c r="C5" s="17">
        <v>5.0000000000000001E-3</v>
      </c>
      <c r="D5" s="18">
        <f>'ITEM MASTER  '!$F$7</f>
        <v>5.1397058823529411</v>
      </c>
      <c r="E5" s="45">
        <f t="shared" si="0"/>
        <v>2.5698529411764707E-2</v>
      </c>
      <c r="F5" s="1"/>
    </row>
    <row r="6" spans="1:6" ht="16.2" thickBot="1" x14ac:dyDescent="0.35">
      <c r="A6" s="159"/>
      <c r="B6" s="17" t="s">
        <v>59</v>
      </c>
      <c r="C6" s="17">
        <v>5.0000000000000001E-3</v>
      </c>
      <c r="D6" s="18">
        <f>'ITEM MASTER  '!$F$11</f>
        <v>160</v>
      </c>
      <c r="E6" s="45">
        <f t="shared" si="0"/>
        <v>0.8</v>
      </c>
      <c r="F6" s="47">
        <f>SUM(E2:E6)</f>
        <v>12.950074256284012</v>
      </c>
    </row>
    <row r="7" spans="1:6" x14ac:dyDescent="0.3">
      <c r="E7" s="63"/>
    </row>
    <row r="8" spans="1:6" x14ac:dyDescent="0.3">
      <c r="A8" s="160" t="s">
        <v>288</v>
      </c>
      <c r="B8" s="26" t="s">
        <v>75</v>
      </c>
      <c r="C8" s="26">
        <v>0</v>
      </c>
      <c r="D8" s="27">
        <f>'ITEM MASTER  '!$F$18</f>
        <v>16.960352422907487</v>
      </c>
      <c r="E8" s="65">
        <f>D8*C8</f>
        <v>0</v>
      </c>
      <c r="F8" s="1"/>
    </row>
    <row r="9" spans="1:6" x14ac:dyDescent="0.3">
      <c r="A9" s="160"/>
      <c r="B9" s="26" t="s">
        <v>76</v>
      </c>
      <c r="C9" s="26">
        <v>0.17</v>
      </c>
      <c r="D9" s="27">
        <f>'ITEM MASTER  '!$F$12</f>
        <v>14</v>
      </c>
      <c r="E9" s="65">
        <f t="shared" ref="E9:E11" si="1">D9*C9</f>
        <v>2.3800000000000003</v>
      </c>
      <c r="F9" s="1"/>
    </row>
    <row r="10" spans="1:6" x14ac:dyDescent="0.3">
      <c r="A10" s="160"/>
      <c r="B10" s="26" t="s">
        <v>64</v>
      </c>
      <c r="C10" s="26">
        <v>0.24</v>
      </c>
      <c r="D10" s="27">
        <f>'ITEM MASTER  '!$F$4</f>
        <v>15.700000000000001</v>
      </c>
      <c r="E10" s="65">
        <f t="shared" si="1"/>
        <v>3.7680000000000002</v>
      </c>
      <c r="F10" s="1"/>
    </row>
    <row r="11" spans="1:6" x14ac:dyDescent="0.3">
      <c r="A11" s="160"/>
      <c r="B11" s="26" t="s">
        <v>289</v>
      </c>
      <c r="C11" s="26">
        <v>0.12</v>
      </c>
      <c r="D11" s="27">
        <f>'ITEM MASTER  '!$F$3</f>
        <v>1.2090000000000001</v>
      </c>
      <c r="E11" s="65">
        <f t="shared" si="1"/>
        <v>0.14508000000000001</v>
      </c>
      <c r="F11" s="1"/>
    </row>
    <row r="12" spans="1:6" ht="15.9" customHeight="1" thickBot="1" x14ac:dyDescent="0.35">
      <c r="A12" s="160"/>
      <c r="B12" s="97" t="s">
        <v>80</v>
      </c>
      <c r="C12" s="26">
        <v>0.24</v>
      </c>
      <c r="D12" s="27">
        <f>'ITEM MASTER  '!$F$64</f>
        <v>3.19</v>
      </c>
      <c r="E12" s="65">
        <f t="shared" ref="E12" si="2">D12*C12</f>
        <v>0.76559999999999995</v>
      </c>
    </row>
    <row r="13" spans="1:6" ht="15.9" customHeight="1" thickBot="1" x14ac:dyDescent="0.35">
      <c r="A13" s="160"/>
      <c r="B13" s="26" t="s">
        <v>59</v>
      </c>
      <c r="C13" s="26">
        <v>0.01</v>
      </c>
      <c r="D13" s="27">
        <f>'ITEM MASTER  '!$F$11</f>
        <v>160</v>
      </c>
      <c r="E13" s="65">
        <f>D13*C13</f>
        <v>1.6</v>
      </c>
      <c r="F13" s="49">
        <f>SUM(E8:E13)</f>
        <v>8.6586800000000004</v>
      </c>
    </row>
    <row r="15" spans="1:6" x14ac:dyDescent="0.3">
      <c r="A15" s="166" t="s">
        <v>301</v>
      </c>
      <c r="B15" s="98" t="s">
        <v>75</v>
      </c>
      <c r="C15" s="98">
        <v>5.0000000000000001E-3</v>
      </c>
      <c r="D15" s="99">
        <f>'ITEM MASTER  '!$F$18</f>
        <v>16.960352422907487</v>
      </c>
      <c r="E15" s="100">
        <f>D15*C15</f>
        <v>8.4801762114537438E-2</v>
      </c>
      <c r="F15" s="1"/>
    </row>
    <row r="16" spans="1:6" x14ac:dyDescent="0.3">
      <c r="A16" s="166"/>
      <c r="B16" s="98" t="s">
        <v>76</v>
      </c>
      <c r="C16" s="98">
        <v>0.17</v>
      </c>
      <c r="D16" s="99">
        <f>'ITEM MASTER  '!$F$12</f>
        <v>14</v>
      </c>
      <c r="E16" s="100">
        <f t="shared" ref="E16:E19" si="3">D16*C16</f>
        <v>2.3800000000000003</v>
      </c>
      <c r="F16" s="1"/>
    </row>
    <row r="17" spans="1:6" x14ac:dyDescent="0.3">
      <c r="A17" s="166"/>
      <c r="B17" s="98" t="s">
        <v>64</v>
      </c>
      <c r="C17" s="98">
        <v>0.24</v>
      </c>
      <c r="D17" s="99">
        <f>'ITEM MASTER  '!$F$4</f>
        <v>15.700000000000001</v>
      </c>
      <c r="E17" s="100">
        <f t="shared" si="3"/>
        <v>3.7680000000000002</v>
      </c>
      <c r="F17" s="1"/>
    </row>
    <row r="18" spans="1:6" x14ac:dyDescent="0.3">
      <c r="A18" s="166"/>
      <c r="B18" s="98" t="s">
        <v>289</v>
      </c>
      <c r="C18" s="98">
        <v>0.12</v>
      </c>
      <c r="D18" s="99">
        <f>'ITEM MASTER  '!$F$3</f>
        <v>1.2090000000000001</v>
      </c>
      <c r="E18" s="100">
        <f t="shared" si="3"/>
        <v>0.14508000000000001</v>
      </c>
      <c r="F18" s="1"/>
    </row>
    <row r="19" spans="1:6" ht="16.2" thickBot="1" x14ac:dyDescent="0.35">
      <c r="A19" s="166"/>
      <c r="B19" s="101" t="s">
        <v>80</v>
      </c>
      <c r="C19" s="98">
        <v>0.24</v>
      </c>
      <c r="D19" s="99">
        <f>'ITEM MASTER  '!$F$64</f>
        <v>3.19</v>
      </c>
      <c r="E19" s="100">
        <f t="shared" si="3"/>
        <v>0.76559999999999995</v>
      </c>
    </row>
    <row r="20" spans="1:6" ht="16.2" thickBot="1" x14ac:dyDescent="0.35">
      <c r="A20" s="166"/>
      <c r="B20" s="98" t="s">
        <v>59</v>
      </c>
      <c r="C20" s="98">
        <v>0.01</v>
      </c>
      <c r="D20" s="99">
        <f>'ITEM MASTER  '!$F$11</f>
        <v>160</v>
      </c>
      <c r="E20" s="100">
        <f>D20*C20</f>
        <v>1.6</v>
      </c>
      <c r="F20" s="102">
        <f>SUM(E15:E20)</f>
        <v>8.7434817621145378</v>
      </c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61" t="s">
        <v>294</v>
      </c>
      <c r="B22" s="110" t="s">
        <v>75</v>
      </c>
      <c r="C22" s="110">
        <v>0.3</v>
      </c>
      <c r="D22" s="111">
        <f>'ITEM MASTER  '!$F$18</f>
        <v>16.960352422907487</v>
      </c>
      <c r="E22" s="112">
        <f>D22*C22</f>
        <v>5.0881057268722456</v>
      </c>
      <c r="F22" s="1"/>
    </row>
    <row r="23" spans="1:6" x14ac:dyDescent="0.3">
      <c r="A23" s="162"/>
      <c r="B23" s="110" t="s">
        <v>290</v>
      </c>
      <c r="C23" s="110">
        <v>0.2</v>
      </c>
      <c r="D23" s="111">
        <f>'ITEM MASTER  '!$F$3</f>
        <v>1.2090000000000001</v>
      </c>
      <c r="E23" s="112">
        <f t="shared" ref="E23:E26" si="4">D23*C23</f>
        <v>0.24180000000000001</v>
      </c>
      <c r="F23" s="1"/>
    </row>
    <row r="24" spans="1:6" x14ac:dyDescent="0.3">
      <c r="A24" s="162"/>
      <c r="B24" s="110" t="s">
        <v>292</v>
      </c>
      <c r="C24" s="110">
        <v>0.1</v>
      </c>
      <c r="D24" s="111">
        <f>'ITEM MASTER  '!$F$31</f>
        <v>8.4</v>
      </c>
      <c r="E24" s="112">
        <f t="shared" si="4"/>
        <v>0.84000000000000008</v>
      </c>
      <c r="F24" s="1"/>
    </row>
    <row r="25" spans="1:6" x14ac:dyDescent="0.3">
      <c r="A25" s="162"/>
      <c r="B25" s="110" t="s">
        <v>291</v>
      </c>
      <c r="C25" s="110">
        <v>5.0000000000000001E-3</v>
      </c>
      <c r="D25" s="111">
        <f>'ITEM MASTER  '!$F$7</f>
        <v>5.1397058823529411</v>
      </c>
      <c r="E25" s="112">
        <f t="shared" si="4"/>
        <v>2.5698529411764707E-2</v>
      </c>
      <c r="F25" s="1"/>
    </row>
    <row r="26" spans="1:6" ht="16.2" thickBot="1" x14ac:dyDescent="0.35">
      <c r="A26" s="162"/>
      <c r="B26" s="113" t="s">
        <v>293</v>
      </c>
      <c r="C26" s="110">
        <v>0</v>
      </c>
      <c r="D26" s="111">
        <v>0</v>
      </c>
      <c r="E26" s="112">
        <f t="shared" si="4"/>
        <v>0</v>
      </c>
    </row>
    <row r="27" spans="1:6" ht="16.2" thickBot="1" x14ac:dyDescent="0.35">
      <c r="A27" s="163"/>
      <c r="B27" s="110" t="s">
        <v>59</v>
      </c>
      <c r="C27" s="110">
        <v>7.4999999999999997E-2</v>
      </c>
      <c r="D27" s="111">
        <f>'ITEM MASTER  '!$F$11</f>
        <v>160</v>
      </c>
      <c r="E27" s="112">
        <f>D27*C27</f>
        <v>12</v>
      </c>
      <c r="F27" s="114">
        <f>SUM(E22:E27)</f>
        <v>18.19560425628401</v>
      </c>
    </row>
    <row r="29" spans="1:6" x14ac:dyDescent="0.3">
      <c r="A29" s="164" t="s">
        <v>295</v>
      </c>
      <c r="B29" s="105" t="s">
        <v>75</v>
      </c>
      <c r="C29" s="105">
        <v>0.375</v>
      </c>
      <c r="D29" s="106">
        <f>'ITEM MASTER  '!$F$18</f>
        <v>16.960352422907487</v>
      </c>
      <c r="E29" s="107">
        <f>D29*C29</f>
        <v>6.3601321585903072</v>
      </c>
      <c r="F29" s="1"/>
    </row>
    <row r="30" spans="1:6" x14ac:dyDescent="0.3">
      <c r="A30" s="164"/>
      <c r="B30" s="105" t="s">
        <v>292</v>
      </c>
      <c r="C30" s="105">
        <v>0.17</v>
      </c>
      <c r="D30" s="106">
        <f>'ITEM MASTER  '!$F$31</f>
        <v>8.4</v>
      </c>
      <c r="E30" s="107">
        <f t="shared" ref="E30:E33" si="5">D30*C30</f>
        <v>1.4280000000000002</v>
      </c>
      <c r="F30" s="1"/>
    </row>
    <row r="31" spans="1:6" x14ac:dyDescent="0.3">
      <c r="A31" s="164"/>
      <c r="B31" s="105" t="s">
        <v>291</v>
      </c>
      <c r="C31" s="105">
        <v>1.2E-2</v>
      </c>
      <c r="D31" s="106">
        <f>'ITEM MASTER  '!$F$7</f>
        <v>5.1397058823529411</v>
      </c>
      <c r="E31" s="107">
        <f t="shared" si="5"/>
        <v>6.1676470588235298E-2</v>
      </c>
      <c r="F31" s="1"/>
    </row>
    <row r="32" spans="1:6" x14ac:dyDescent="0.3">
      <c r="A32" s="164"/>
      <c r="B32" s="105" t="s">
        <v>289</v>
      </c>
      <c r="C32" s="105">
        <v>0.25</v>
      </c>
      <c r="D32" s="106">
        <f>'ITEM MASTER  '!$F$3</f>
        <v>1.2090000000000001</v>
      </c>
      <c r="E32" s="107">
        <f t="shared" si="5"/>
        <v>0.30225000000000002</v>
      </c>
      <c r="F32" s="1"/>
    </row>
    <row r="33" spans="1:6" ht="16.2" thickBot="1" x14ac:dyDescent="0.35">
      <c r="A33" s="164"/>
      <c r="B33" s="108"/>
      <c r="C33" s="105">
        <v>0</v>
      </c>
      <c r="D33" s="106">
        <v>0</v>
      </c>
      <c r="E33" s="107">
        <f t="shared" si="5"/>
        <v>0</v>
      </c>
    </row>
    <row r="34" spans="1:6" ht="16.2" thickBot="1" x14ac:dyDescent="0.35">
      <c r="A34" s="164"/>
      <c r="B34" s="105" t="s">
        <v>59</v>
      </c>
      <c r="C34" s="105">
        <v>0.01</v>
      </c>
      <c r="D34" s="106">
        <f>'ITEM MASTER  '!$F$11</f>
        <v>160</v>
      </c>
      <c r="E34" s="107">
        <f>D34*C34</f>
        <v>1.6</v>
      </c>
      <c r="F34" s="109">
        <f>SUM(E29:E34)</f>
        <v>9.752058629178542</v>
      </c>
    </row>
    <row r="36" spans="1:6" x14ac:dyDescent="0.3">
      <c r="A36" s="165" t="s">
        <v>296</v>
      </c>
      <c r="B36" s="57" t="s">
        <v>75</v>
      </c>
      <c r="C36" s="57">
        <v>7.0999999999999994E-2</v>
      </c>
      <c r="D36" s="58">
        <f>'ITEM MASTER  '!$F$18</f>
        <v>16.960352422907487</v>
      </c>
      <c r="E36" s="59">
        <f>D36*C36</f>
        <v>1.2041850220264314</v>
      </c>
      <c r="F36" s="1"/>
    </row>
    <row r="37" spans="1:6" x14ac:dyDescent="0.3">
      <c r="A37" s="165"/>
      <c r="B37" s="57" t="s">
        <v>299</v>
      </c>
      <c r="C37" s="57">
        <v>0.2</v>
      </c>
      <c r="D37" s="58">
        <f>'ITEM MASTER  '!$F$24</f>
        <v>4.3899999999999997</v>
      </c>
      <c r="E37" s="59">
        <f t="shared" ref="E37:E40" si="6">D37*C37</f>
        <v>0.878</v>
      </c>
      <c r="F37" s="1"/>
    </row>
    <row r="38" spans="1:6" x14ac:dyDescent="0.3">
      <c r="A38" s="165"/>
      <c r="B38" s="57" t="s">
        <v>300</v>
      </c>
      <c r="C38" s="57">
        <v>0.125</v>
      </c>
      <c r="D38" s="58">
        <f>'ITEM MASTER  '!$F$17</f>
        <v>5.79</v>
      </c>
      <c r="E38" s="59">
        <f t="shared" si="6"/>
        <v>0.72375</v>
      </c>
      <c r="F38" s="1"/>
    </row>
    <row r="39" spans="1:6" x14ac:dyDescent="0.3">
      <c r="A39" s="165"/>
      <c r="B39" s="57" t="s">
        <v>55</v>
      </c>
      <c r="C39" s="57">
        <v>5.0000000000000001E-3</v>
      </c>
      <c r="D39" s="58">
        <f>'ITEM MASTER  '!$F$3</f>
        <v>1.2090000000000001</v>
      </c>
      <c r="E39" s="59">
        <f t="shared" si="6"/>
        <v>6.0450000000000009E-3</v>
      </c>
      <c r="F39" s="1"/>
    </row>
    <row r="40" spans="1:6" ht="16.2" thickBot="1" x14ac:dyDescent="0.35">
      <c r="A40" s="165"/>
      <c r="B40" s="103">
        <v>0</v>
      </c>
      <c r="C40" s="57">
        <v>0</v>
      </c>
      <c r="D40" s="58">
        <v>0</v>
      </c>
      <c r="E40" s="59">
        <f t="shared" si="6"/>
        <v>0</v>
      </c>
    </row>
    <row r="41" spans="1:6" ht="16.2" thickBot="1" x14ac:dyDescent="0.35">
      <c r="A41" s="165"/>
      <c r="B41" s="57" t="s">
        <v>59</v>
      </c>
      <c r="C41" s="57">
        <v>0.01</v>
      </c>
      <c r="D41" s="58">
        <f>'ITEM MASTER  '!$F$11</f>
        <v>160</v>
      </c>
      <c r="E41" s="59">
        <f>D41*C41</f>
        <v>1.6</v>
      </c>
      <c r="F41" s="104">
        <f>SUM(E36:E41)</f>
        <v>4.4119800220264311</v>
      </c>
    </row>
  </sheetData>
  <sheetProtection password="CF7A" sheet="1" objects="1" scenarios="1"/>
  <mergeCells count="6">
    <mergeCell ref="A22:A27"/>
    <mergeCell ref="A29:A34"/>
    <mergeCell ref="A36:A41"/>
    <mergeCell ref="A15:A20"/>
    <mergeCell ref="A2:A6"/>
    <mergeCell ref="A8:A1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25"/>
  <sheetViews>
    <sheetView topLeftCell="A2" zoomScale="125" zoomScaleNormal="125" zoomScalePageLayoutView="125" workbookViewId="0">
      <selection activeCell="E25" sqref="E25"/>
    </sheetView>
  </sheetViews>
  <sheetFormatPr defaultColWidth="11.1640625" defaultRowHeight="15.6" x14ac:dyDescent="0.3"/>
  <cols>
    <col min="1" max="1" width="5.9140625" customWidth="1"/>
    <col min="2" max="2" width="21.9140625" customWidth="1"/>
    <col min="3" max="3" width="11.4140625" bestFit="1" customWidth="1"/>
  </cols>
  <sheetData>
    <row r="2" spans="2:7" x14ac:dyDescent="0.3">
      <c r="B2" s="167" t="s">
        <v>274</v>
      </c>
      <c r="C2" s="67" t="s">
        <v>246</v>
      </c>
      <c r="D2" s="68">
        <v>0.53500000000000003</v>
      </c>
      <c r="E2" s="69">
        <f>'ITEM MASTER  '!$F$3</f>
        <v>1.2090000000000001</v>
      </c>
      <c r="F2" s="70">
        <f t="shared" ref="F2:F9" si="0">E2*D2</f>
        <v>0.64681500000000003</v>
      </c>
      <c r="G2" s="71"/>
    </row>
    <row r="3" spans="2:7" ht="30.6" x14ac:dyDescent="0.3">
      <c r="B3" s="168"/>
      <c r="C3" s="67" t="s">
        <v>54</v>
      </c>
      <c r="D3" s="68">
        <v>0.125</v>
      </c>
      <c r="E3" s="69">
        <f>'ITEM MASTER  '!$F$6</f>
        <v>6.2250000000000005</v>
      </c>
      <c r="F3" s="70">
        <f t="shared" si="0"/>
        <v>0.77812500000000007</v>
      </c>
      <c r="G3" s="71"/>
    </row>
    <row r="4" spans="2:7" ht="30.6" x14ac:dyDescent="0.3">
      <c r="B4" s="168"/>
      <c r="C4" s="67" t="s">
        <v>265</v>
      </c>
      <c r="D4" s="68">
        <v>0.25</v>
      </c>
      <c r="E4" s="69">
        <f>'ITEM MASTER  '!$F$18</f>
        <v>16.960352422907487</v>
      </c>
      <c r="F4" s="70">
        <f t="shared" si="0"/>
        <v>4.2400881057268718</v>
      </c>
      <c r="G4" s="71"/>
    </row>
    <row r="5" spans="2:7" x14ac:dyDescent="0.3">
      <c r="B5" s="168"/>
      <c r="C5" s="67" t="s">
        <v>266</v>
      </c>
      <c r="D5" s="68">
        <v>0.115</v>
      </c>
      <c r="E5" s="69">
        <f>'ITEM MASTER  '!$F$40</f>
        <v>24.130434782608699</v>
      </c>
      <c r="F5" s="70">
        <f t="shared" si="0"/>
        <v>2.7750000000000004</v>
      </c>
      <c r="G5" s="71"/>
    </row>
    <row r="6" spans="2:7" x14ac:dyDescent="0.3">
      <c r="B6" s="168"/>
      <c r="C6" s="67" t="s">
        <v>53</v>
      </c>
      <c r="D6" s="68">
        <v>5.0000000000000001E-3</v>
      </c>
      <c r="E6" s="69">
        <f>'ITEM MASTER  '!$F$5</f>
        <v>3.1</v>
      </c>
      <c r="F6" s="70">
        <f t="shared" si="0"/>
        <v>1.5500000000000002E-2</v>
      </c>
      <c r="G6" s="71"/>
    </row>
    <row r="7" spans="2:7" x14ac:dyDescent="0.3">
      <c r="B7" s="168"/>
      <c r="C7" s="67" t="s">
        <v>63</v>
      </c>
      <c r="D7" s="68">
        <v>0.46500000000000002</v>
      </c>
      <c r="E7" s="69">
        <f>'ITEM MASTER  '!$F$2</f>
        <v>1.2</v>
      </c>
      <c r="F7" s="70">
        <f t="shared" si="0"/>
        <v>0.55800000000000005</v>
      </c>
      <c r="G7" s="71"/>
    </row>
    <row r="8" spans="2:7" x14ac:dyDescent="0.3">
      <c r="B8" s="168"/>
      <c r="C8" s="67" t="s">
        <v>55</v>
      </c>
      <c r="D8" s="68">
        <v>5.0000000000000001E-3</v>
      </c>
      <c r="E8" s="69">
        <f>'ITEM MASTER  '!$F$7</f>
        <v>5.1397058823529411</v>
      </c>
      <c r="F8" s="70">
        <f t="shared" si="0"/>
        <v>2.5698529411764707E-2</v>
      </c>
      <c r="G8" s="71"/>
    </row>
    <row r="9" spans="2:7" x14ac:dyDescent="0.3">
      <c r="B9" s="168"/>
      <c r="C9" s="67" t="s">
        <v>267</v>
      </c>
      <c r="D9" s="68">
        <v>0.23699999999999999</v>
      </c>
      <c r="E9" s="69">
        <f>'ITEM MASTER  '!$F$31</f>
        <v>8.4</v>
      </c>
      <c r="F9" s="70">
        <f t="shared" si="0"/>
        <v>1.9907999999999999</v>
      </c>
      <c r="G9" s="71"/>
    </row>
    <row r="10" spans="2:7" ht="30.6" x14ac:dyDescent="0.3">
      <c r="B10" s="168"/>
      <c r="C10" s="67" t="s">
        <v>268</v>
      </c>
      <c r="D10" s="68">
        <v>5.0000000000000001E-3</v>
      </c>
      <c r="E10" s="69">
        <f>'ITEM MASTER  '!$F$74</f>
        <v>120</v>
      </c>
      <c r="F10" s="70">
        <f t="shared" ref="F10:F12" si="1">E10*D10</f>
        <v>0.6</v>
      </c>
      <c r="G10" s="71"/>
    </row>
    <row r="11" spans="2:7" ht="31.2" thickBot="1" x14ac:dyDescent="0.35">
      <c r="B11" s="168"/>
      <c r="C11" s="67" t="s">
        <v>269</v>
      </c>
      <c r="D11" s="68">
        <v>0.47499999999999998</v>
      </c>
      <c r="E11" s="69">
        <f>'ITEM MASTER  '!$F$9</f>
        <v>3.0126849894291756</v>
      </c>
      <c r="F11" s="70">
        <f t="shared" si="1"/>
        <v>1.4310253699788584</v>
      </c>
      <c r="G11" s="71"/>
    </row>
    <row r="12" spans="2:7" ht="16.2" thickBot="1" x14ac:dyDescent="0.35">
      <c r="B12" s="169"/>
      <c r="C12" s="68" t="s">
        <v>59</v>
      </c>
      <c r="D12" s="68">
        <v>3.7499999999999999E-2</v>
      </c>
      <c r="E12" s="69">
        <f>'ITEM MASTER  '!$F$11</f>
        <v>160</v>
      </c>
      <c r="F12" s="70">
        <f t="shared" si="1"/>
        <v>6</v>
      </c>
      <c r="G12" s="72">
        <f>SUM(F2:F12)</f>
        <v>19.061052005117496</v>
      </c>
    </row>
    <row r="14" spans="2:7" x14ac:dyDescent="0.3">
      <c r="B14" s="167" t="s">
        <v>282</v>
      </c>
      <c r="C14" s="67" t="s">
        <v>246</v>
      </c>
      <c r="D14" s="68">
        <v>0.53500000000000003</v>
      </c>
      <c r="E14" s="69">
        <f>'ITEM MASTER  '!$F$3</f>
        <v>1.2090000000000001</v>
      </c>
      <c r="F14" s="70">
        <f t="shared" ref="F14:F21" si="2">E14*D14</f>
        <v>0.64681500000000003</v>
      </c>
      <c r="G14" s="71"/>
    </row>
    <row r="15" spans="2:7" ht="30.6" x14ac:dyDescent="0.3">
      <c r="B15" s="168"/>
      <c r="C15" s="67" t="s">
        <v>54</v>
      </c>
      <c r="D15" s="68">
        <v>0.125</v>
      </c>
      <c r="E15" s="69">
        <f>'ITEM MASTER  '!$F$6</f>
        <v>6.2250000000000005</v>
      </c>
      <c r="F15" s="70">
        <f t="shared" si="2"/>
        <v>0.77812500000000007</v>
      </c>
      <c r="G15" s="71"/>
    </row>
    <row r="16" spans="2:7" ht="30.6" x14ac:dyDescent="0.3">
      <c r="B16" s="168"/>
      <c r="C16" s="67" t="s">
        <v>265</v>
      </c>
      <c r="D16" s="68">
        <v>0.25</v>
      </c>
      <c r="E16" s="69">
        <f>'ITEM MASTER  '!$F$18</f>
        <v>16.960352422907487</v>
      </c>
      <c r="F16" s="70">
        <f t="shared" si="2"/>
        <v>4.2400881057268718</v>
      </c>
      <c r="G16" s="71"/>
    </row>
    <row r="17" spans="2:7" x14ac:dyDescent="0.3">
      <c r="B17" s="168"/>
      <c r="C17" s="67" t="s">
        <v>266</v>
      </c>
      <c r="D17" s="68">
        <v>0.115</v>
      </c>
      <c r="E17" s="69">
        <f>'ITEM MASTER  '!$F$40</f>
        <v>24.130434782608699</v>
      </c>
      <c r="F17" s="70">
        <f t="shared" si="2"/>
        <v>2.7750000000000004</v>
      </c>
      <c r="G17" s="71"/>
    </row>
    <row r="18" spans="2:7" x14ac:dyDescent="0.3">
      <c r="B18" s="168"/>
      <c r="C18" s="67" t="s">
        <v>53</v>
      </c>
      <c r="D18" s="68">
        <v>5.0000000000000001E-3</v>
      </c>
      <c r="E18" s="69">
        <f>'ITEM MASTER  '!$F$5</f>
        <v>3.1</v>
      </c>
      <c r="F18" s="70">
        <f t="shared" si="2"/>
        <v>1.5500000000000002E-2</v>
      </c>
      <c r="G18" s="71"/>
    </row>
    <row r="19" spans="2:7" x14ac:dyDescent="0.3">
      <c r="B19" s="168"/>
      <c r="C19" s="67" t="s">
        <v>63</v>
      </c>
      <c r="D19" s="68">
        <v>0.46500000000000002</v>
      </c>
      <c r="E19" s="69">
        <f>'ITEM MASTER  '!$F$2</f>
        <v>1.2</v>
      </c>
      <c r="F19" s="70">
        <f t="shared" si="2"/>
        <v>0.55800000000000005</v>
      </c>
      <c r="G19" s="71"/>
    </row>
    <row r="20" spans="2:7" x14ac:dyDescent="0.3">
      <c r="B20" s="168"/>
      <c r="C20" s="67" t="s">
        <v>55</v>
      </c>
      <c r="D20" s="68">
        <v>5.0000000000000001E-3</v>
      </c>
      <c r="E20" s="69">
        <f>'ITEM MASTER  '!$F$7</f>
        <v>5.1397058823529411</v>
      </c>
      <c r="F20" s="70">
        <f t="shared" si="2"/>
        <v>2.5698529411764707E-2</v>
      </c>
      <c r="G20" s="71"/>
    </row>
    <row r="21" spans="2:7" x14ac:dyDescent="0.3">
      <c r="B21" s="168"/>
      <c r="C21" s="67" t="s">
        <v>267</v>
      </c>
      <c r="D21" s="68">
        <v>0.23699999999999999</v>
      </c>
      <c r="E21" s="69">
        <f>'ITEM MASTER  '!$F$31</f>
        <v>8.4</v>
      </c>
      <c r="F21" s="70">
        <f t="shared" si="2"/>
        <v>1.9907999999999999</v>
      </c>
      <c r="G21" s="71"/>
    </row>
    <row r="22" spans="2:7" ht="30.6" x14ac:dyDescent="0.3">
      <c r="B22" s="168"/>
      <c r="C22" s="67" t="s">
        <v>268</v>
      </c>
      <c r="D22" s="68">
        <v>5.0000000000000001E-3</v>
      </c>
      <c r="E22" s="69">
        <f>'ITEM MASTER  '!$F$74</f>
        <v>120</v>
      </c>
      <c r="F22" s="70">
        <f t="shared" ref="F22:F25" si="3">E22*D22</f>
        <v>0.6</v>
      </c>
      <c r="G22" s="71"/>
    </row>
    <row r="23" spans="2:7" ht="30.6" x14ac:dyDescent="0.3">
      <c r="B23" s="168"/>
      <c r="C23" s="67" t="s">
        <v>269</v>
      </c>
      <c r="D23" s="68">
        <v>0.47499999999999998</v>
      </c>
      <c r="E23" s="69">
        <f>'ITEM MASTER  '!$F$9</f>
        <v>3.0126849894291756</v>
      </c>
      <c r="F23" s="70">
        <f t="shared" si="3"/>
        <v>1.4310253699788584</v>
      </c>
      <c r="G23" s="71"/>
    </row>
    <row r="24" spans="2:7" ht="16.2" thickBot="1" x14ac:dyDescent="0.35">
      <c r="B24" s="169"/>
      <c r="C24" s="67" t="s">
        <v>283</v>
      </c>
      <c r="D24" s="68">
        <v>0.51</v>
      </c>
      <c r="E24" s="69">
        <f>'ITEM MASTER  '!F46</f>
        <v>17.627450980392158</v>
      </c>
      <c r="F24" s="70">
        <f t="shared" si="3"/>
        <v>8.99</v>
      </c>
      <c r="G24" s="71"/>
    </row>
    <row r="25" spans="2:7" ht="16.2" thickBot="1" x14ac:dyDescent="0.35">
      <c r="C25" s="68" t="s">
        <v>59</v>
      </c>
      <c r="D25" s="68">
        <v>3.7499999999999999E-2</v>
      </c>
      <c r="E25" s="69">
        <f>'ITEM MASTER  '!$F$11</f>
        <v>160</v>
      </c>
      <c r="F25" s="70">
        <f t="shared" si="3"/>
        <v>6</v>
      </c>
      <c r="G25" s="72">
        <f>SUM(F14:F25)</f>
        <v>28.051052005117494</v>
      </c>
    </row>
  </sheetData>
  <sheetProtection password="CF7A" sheet="1" objects="1" scenarios="1"/>
  <mergeCells count="2">
    <mergeCell ref="B2:B12"/>
    <mergeCell ref="B14:B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126"/>
  <sheetViews>
    <sheetView zoomScale="125" zoomScaleNormal="125" zoomScalePageLayoutView="125" workbookViewId="0">
      <pane ySplit="2" topLeftCell="A15" activePane="bottomLeft" state="frozen"/>
      <selection pane="bottomLeft" activeCell="B15" sqref="B15:B27"/>
    </sheetView>
  </sheetViews>
  <sheetFormatPr defaultColWidth="11.1640625" defaultRowHeight="15.6" x14ac:dyDescent="0.3"/>
  <cols>
    <col min="1" max="1" width="20.4140625" customWidth="1"/>
    <col min="2" max="2" width="18.5" bestFit="1" customWidth="1"/>
  </cols>
  <sheetData>
    <row r="2" spans="1:6" ht="30.6" x14ac:dyDescent="0.3">
      <c r="A2" s="8"/>
      <c r="B2" s="8"/>
      <c r="C2" s="8" t="s">
        <v>60</v>
      </c>
      <c r="D2" s="9" t="s">
        <v>61</v>
      </c>
      <c r="E2" s="10" t="s">
        <v>62</v>
      </c>
      <c r="F2" s="2"/>
    </row>
    <row r="3" spans="1:6" x14ac:dyDescent="0.3">
      <c r="A3" s="187" t="s">
        <v>239</v>
      </c>
      <c r="B3" s="11" t="s">
        <v>63</v>
      </c>
      <c r="C3" s="12">
        <v>0.45</v>
      </c>
      <c r="D3" s="13">
        <v>1</v>
      </c>
      <c r="E3" s="12">
        <f>D3*C3</f>
        <v>0.45</v>
      </c>
      <c r="F3" s="1"/>
    </row>
    <row r="4" spans="1:6" x14ac:dyDescent="0.3">
      <c r="A4" s="188"/>
      <c r="B4" s="11" t="s">
        <v>52</v>
      </c>
      <c r="C4" s="12">
        <v>0.65</v>
      </c>
      <c r="D4" s="13">
        <v>5</v>
      </c>
      <c r="E4" s="12">
        <f t="shared" ref="E4:E13" si="0">D4*C4</f>
        <v>3.25</v>
      </c>
      <c r="F4" s="1"/>
    </row>
    <row r="5" spans="1:6" x14ac:dyDescent="0.3">
      <c r="A5" s="188"/>
      <c r="B5" s="11" t="s">
        <v>64</v>
      </c>
      <c r="C5" s="12">
        <v>0.155</v>
      </c>
      <c r="D5" s="13">
        <v>20</v>
      </c>
      <c r="E5" s="12">
        <f t="shared" si="0"/>
        <v>3.1</v>
      </c>
      <c r="F5" s="1"/>
    </row>
    <row r="6" spans="1:6" x14ac:dyDescent="0.3">
      <c r="A6" s="188"/>
      <c r="B6" s="11" t="s">
        <v>53</v>
      </c>
      <c r="C6" s="12">
        <v>1.7000000000000001E-2</v>
      </c>
      <c r="D6" s="13">
        <v>4.5</v>
      </c>
      <c r="E6" s="12">
        <f t="shared" si="0"/>
        <v>7.6500000000000012E-2</v>
      </c>
      <c r="F6" s="1"/>
    </row>
    <row r="7" spans="1:6" x14ac:dyDescent="0.3">
      <c r="A7" s="188"/>
      <c r="B7" s="11" t="s">
        <v>54</v>
      </c>
      <c r="C7" s="12">
        <v>8.0000000000000002E-3</v>
      </c>
      <c r="D7" s="13">
        <v>19</v>
      </c>
      <c r="E7" s="12">
        <f t="shared" si="0"/>
        <v>0.152</v>
      </c>
      <c r="F7" s="1"/>
    </row>
    <row r="8" spans="1:6" x14ac:dyDescent="0.3">
      <c r="A8" s="188"/>
      <c r="B8" s="11" t="s">
        <v>55</v>
      </c>
      <c r="C8" s="12">
        <v>1.0999999999999999E-2</v>
      </c>
      <c r="D8" s="13">
        <v>4.5</v>
      </c>
      <c r="E8" s="12">
        <f t="shared" si="0"/>
        <v>4.9499999999999995E-2</v>
      </c>
      <c r="F8" s="1"/>
    </row>
    <row r="9" spans="1:6" x14ac:dyDescent="0.3">
      <c r="A9" s="188"/>
      <c r="B9" s="11" t="s">
        <v>56</v>
      </c>
      <c r="C9" s="12">
        <v>0.33</v>
      </c>
      <c r="D9" s="13">
        <v>4</v>
      </c>
      <c r="E9" s="12">
        <f t="shared" si="0"/>
        <v>1.32</v>
      </c>
      <c r="F9" s="1"/>
    </row>
    <row r="10" spans="1:6" x14ac:dyDescent="0.3">
      <c r="A10" s="188"/>
      <c r="B10" s="11" t="s">
        <v>57</v>
      </c>
      <c r="C10" s="12">
        <v>0.35</v>
      </c>
      <c r="D10" s="13">
        <v>2.25</v>
      </c>
      <c r="E10" s="12">
        <f t="shared" si="0"/>
        <v>0.78749999999999998</v>
      </c>
      <c r="F10" s="1"/>
    </row>
    <row r="11" spans="1:6" x14ac:dyDescent="0.3">
      <c r="A11" s="188"/>
      <c r="B11" s="11" t="s">
        <v>68</v>
      </c>
      <c r="C11" s="12">
        <v>0.35</v>
      </c>
      <c r="D11" s="13">
        <v>20</v>
      </c>
      <c r="E11" s="12">
        <f t="shared" si="0"/>
        <v>7</v>
      </c>
      <c r="F11" s="1"/>
    </row>
    <row r="12" spans="1:6" ht="16.2" thickBot="1" x14ac:dyDescent="0.35">
      <c r="A12" s="188"/>
      <c r="B12" s="11" t="s">
        <v>58</v>
      </c>
      <c r="C12" s="12">
        <v>0.115</v>
      </c>
      <c r="D12" s="13">
        <v>6</v>
      </c>
      <c r="E12" s="12">
        <f t="shared" si="0"/>
        <v>0.69000000000000006</v>
      </c>
      <c r="F12" s="1"/>
    </row>
    <row r="13" spans="1:6" ht="16.2" thickBot="1" x14ac:dyDescent="0.35">
      <c r="A13" s="189"/>
      <c r="B13" s="11" t="s">
        <v>59</v>
      </c>
      <c r="C13" s="12">
        <f>10/1000</f>
        <v>0.01</v>
      </c>
      <c r="D13" s="13">
        <v>325</v>
      </c>
      <c r="E13" s="14">
        <f t="shared" si="0"/>
        <v>3.25</v>
      </c>
      <c r="F13" s="15">
        <f>SUM(E3:E13)</f>
        <v>20.125500000000002</v>
      </c>
    </row>
    <row r="15" spans="1:6" x14ac:dyDescent="0.3">
      <c r="A15" s="190" t="s">
        <v>264</v>
      </c>
      <c r="B15" s="16" t="s">
        <v>63</v>
      </c>
      <c r="C15" s="17">
        <v>0.3</v>
      </c>
      <c r="D15" s="18">
        <v>1</v>
      </c>
      <c r="E15" s="17">
        <f t="shared" ref="E15:E27" si="1">D15*C15</f>
        <v>0.3</v>
      </c>
      <c r="F15" s="1"/>
    </row>
    <row r="16" spans="1:6" x14ac:dyDescent="0.3">
      <c r="A16" s="191"/>
      <c r="B16" s="16" t="s">
        <v>52</v>
      </c>
      <c r="C16" s="17">
        <v>0.5</v>
      </c>
      <c r="D16" s="18">
        <v>5</v>
      </c>
      <c r="E16" s="17">
        <f t="shared" si="1"/>
        <v>2.5</v>
      </c>
      <c r="F16" s="1"/>
    </row>
    <row r="17" spans="1:6" x14ac:dyDescent="0.3">
      <c r="A17" s="191"/>
      <c r="B17" s="16" t="s">
        <v>64</v>
      </c>
      <c r="C17" s="17">
        <v>0.03</v>
      </c>
      <c r="D17" s="18">
        <v>20</v>
      </c>
      <c r="E17" s="17">
        <f t="shared" si="1"/>
        <v>0.6</v>
      </c>
      <c r="F17" s="1"/>
    </row>
    <row r="18" spans="1:6" x14ac:dyDescent="0.3">
      <c r="A18" s="191"/>
      <c r="B18" s="16" t="s">
        <v>53</v>
      </c>
      <c r="C18" s="17">
        <v>5.0000000000000001E-3</v>
      </c>
      <c r="D18" s="18">
        <v>4.5</v>
      </c>
      <c r="E18" s="17">
        <f t="shared" si="1"/>
        <v>2.2499999999999999E-2</v>
      </c>
      <c r="F18" s="1"/>
    </row>
    <row r="19" spans="1:6" x14ac:dyDescent="0.3">
      <c r="A19" s="191"/>
      <c r="B19" s="16" t="s">
        <v>54</v>
      </c>
      <c r="C19" s="17">
        <v>5.0000000000000001E-3</v>
      </c>
      <c r="D19" s="18">
        <v>19</v>
      </c>
      <c r="E19" s="17">
        <f t="shared" si="1"/>
        <v>9.5000000000000001E-2</v>
      </c>
      <c r="F19" s="1"/>
    </row>
    <row r="20" spans="1:6" x14ac:dyDescent="0.3">
      <c r="A20" s="191"/>
      <c r="B20" s="16" t="s">
        <v>55</v>
      </c>
      <c r="C20" s="17">
        <v>5.0000000000000001E-3</v>
      </c>
      <c r="D20" s="18">
        <v>4.5</v>
      </c>
      <c r="E20" s="17">
        <f t="shared" si="1"/>
        <v>2.2499999999999999E-2</v>
      </c>
      <c r="F20" s="1"/>
    </row>
    <row r="21" spans="1:6" x14ac:dyDescent="0.3">
      <c r="A21" s="191"/>
      <c r="B21" s="16" t="s">
        <v>56</v>
      </c>
      <c r="C21" s="17">
        <v>0.17</v>
      </c>
      <c r="D21" s="18">
        <v>4</v>
      </c>
      <c r="E21" s="17">
        <f t="shared" si="1"/>
        <v>0.68</v>
      </c>
      <c r="F21" s="1"/>
    </row>
    <row r="22" spans="1:6" x14ac:dyDescent="0.3">
      <c r="A22" s="191"/>
      <c r="B22" s="16" t="s">
        <v>57</v>
      </c>
      <c r="C22" s="17">
        <v>0.24</v>
      </c>
      <c r="D22" s="18">
        <v>2.25</v>
      </c>
      <c r="E22" s="17">
        <f t="shared" si="1"/>
        <v>0.54</v>
      </c>
      <c r="F22" s="1"/>
    </row>
    <row r="23" spans="1:6" x14ac:dyDescent="0.3">
      <c r="A23" s="191"/>
      <c r="B23" s="16" t="s">
        <v>67</v>
      </c>
      <c r="C23" s="17">
        <v>0.12</v>
      </c>
      <c r="D23" s="18">
        <v>13</v>
      </c>
      <c r="E23" s="17">
        <f t="shared" si="1"/>
        <v>1.56</v>
      </c>
      <c r="F23" s="1"/>
    </row>
    <row r="24" spans="1:6" x14ac:dyDescent="0.3">
      <c r="A24" s="191"/>
      <c r="B24" s="16" t="s">
        <v>58</v>
      </c>
      <c r="C24" s="17">
        <v>0.24</v>
      </c>
      <c r="D24" s="18">
        <v>6</v>
      </c>
      <c r="E24" s="17">
        <f t="shared" si="1"/>
        <v>1.44</v>
      </c>
      <c r="F24" s="1"/>
    </row>
    <row r="25" spans="1:6" x14ac:dyDescent="0.3">
      <c r="A25" s="191"/>
      <c r="B25" s="16" t="s">
        <v>59</v>
      </c>
      <c r="C25" s="17">
        <v>0.01</v>
      </c>
      <c r="D25" s="18">
        <v>325</v>
      </c>
      <c r="E25" s="17">
        <f t="shared" si="1"/>
        <v>3.25</v>
      </c>
      <c r="F25" s="1"/>
    </row>
    <row r="26" spans="1:6" ht="16.2" thickBot="1" x14ac:dyDescent="0.35">
      <c r="A26" s="191"/>
      <c r="B26" s="16" t="s">
        <v>65</v>
      </c>
      <c r="C26" s="17">
        <f>(2.25*5)/1000</f>
        <v>1.125E-2</v>
      </c>
      <c r="D26" s="18">
        <v>110</v>
      </c>
      <c r="E26" s="17">
        <f t="shared" si="1"/>
        <v>1.2375</v>
      </c>
      <c r="F26" s="1"/>
    </row>
    <row r="27" spans="1:6" ht="16.2" thickBot="1" x14ac:dyDescent="0.35">
      <c r="A27" s="192"/>
      <c r="B27" s="16" t="s">
        <v>66</v>
      </c>
      <c r="C27" s="17">
        <v>5.0000000000000001E-3</v>
      </c>
      <c r="D27" s="18">
        <v>6</v>
      </c>
      <c r="E27" s="19">
        <f t="shared" si="1"/>
        <v>0.03</v>
      </c>
      <c r="F27" s="20">
        <f>SUM(E15:E27)</f>
        <v>12.2775</v>
      </c>
    </row>
    <row r="29" spans="1:6" x14ac:dyDescent="0.3">
      <c r="A29" s="193" t="s">
        <v>245</v>
      </c>
      <c r="B29" s="51" t="s">
        <v>76</v>
      </c>
      <c r="C29" s="52">
        <v>0.68</v>
      </c>
      <c r="D29" s="53">
        <f>'ITEM MASTER  '!F12</f>
        <v>14</v>
      </c>
      <c r="E29" s="54">
        <f t="shared" ref="E29:E34" si="2">D29*C29</f>
        <v>9.5200000000000014</v>
      </c>
      <c r="F29" s="1"/>
    </row>
    <row r="30" spans="1:6" x14ac:dyDescent="0.3">
      <c r="A30" s="194"/>
      <c r="B30" s="51" t="s">
        <v>246</v>
      </c>
      <c r="C30" s="52">
        <v>0.25</v>
      </c>
      <c r="D30" s="53">
        <f>'ITEM MASTER  '!F3</f>
        <v>1.2090000000000001</v>
      </c>
      <c r="E30" s="54">
        <f t="shared" si="2"/>
        <v>0.30225000000000002</v>
      </c>
      <c r="F30" s="1"/>
    </row>
    <row r="31" spans="1:6" x14ac:dyDescent="0.3">
      <c r="A31" s="194"/>
      <c r="B31" s="51" t="s">
        <v>247</v>
      </c>
      <c r="C31" s="52">
        <v>0.115</v>
      </c>
      <c r="D31" s="53">
        <f>'ITEM MASTER  '!F44</f>
        <v>27.474999999999998</v>
      </c>
      <c r="E31" s="54">
        <f t="shared" si="2"/>
        <v>3.1596249999999997</v>
      </c>
      <c r="F31" s="1"/>
    </row>
    <row r="32" spans="1:6" x14ac:dyDescent="0.3">
      <c r="A32" s="194"/>
      <c r="B32" s="51" t="s">
        <v>56</v>
      </c>
      <c r="C32" s="52">
        <v>3</v>
      </c>
      <c r="D32" s="53">
        <f>'ITEM MASTER  '!F8</f>
        <v>0.54166666666666663</v>
      </c>
      <c r="E32" s="54">
        <f t="shared" si="2"/>
        <v>1.625</v>
      </c>
      <c r="F32" s="1"/>
    </row>
    <row r="33" spans="1:6" ht="16.2" thickBot="1" x14ac:dyDescent="0.35">
      <c r="A33" s="194"/>
      <c r="B33" s="51" t="s">
        <v>248</v>
      </c>
      <c r="C33" s="52">
        <v>1</v>
      </c>
      <c r="D33" s="53">
        <f>'ITEM MASTER  '!F27</f>
        <v>1.29</v>
      </c>
      <c r="E33" s="54">
        <f t="shared" si="2"/>
        <v>1.29</v>
      </c>
      <c r="F33" s="1"/>
    </row>
    <row r="34" spans="1:6" ht="16.2" thickBot="1" x14ac:dyDescent="0.35">
      <c r="A34" s="195"/>
      <c r="B34" s="52" t="s">
        <v>249</v>
      </c>
      <c r="C34" s="52">
        <v>5.0000000000000001E-3</v>
      </c>
      <c r="D34" s="53">
        <f>'ITEM MASTER  '!F11</f>
        <v>160</v>
      </c>
      <c r="E34" s="54">
        <f t="shared" si="2"/>
        <v>0.8</v>
      </c>
      <c r="F34" s="55">
        <f>SUM(E29:E34)</f>
        <v>16.696875000000002</v>
      </c>
    </row>
    <row r="36" spans="1:6" x14ac:dyDescent="0.3">
      <c r="A36" s="196" t="s">
        <v>253</v>
      </c>
      <c r="B36" s="56" t="s">
        <v>76</v>
      </c>
      <c r="C36" s="57">
        <v>0.68</v>
      </c>
      <c r="D36" s="58">
        <f>'ITEM MASTER  '!F12</f>
        <v>14</v>
      </c>
      <c r="E36" s="59">
        <f t="shared" ref="E36:E42" si="3">D36*C36</f>
        <v>9.5200000000000014</v>
      </c>
      <c r="F36" s="1"/>
    </row>
    <row r="37" spans="1:6" x14ac:dyDescent="0.3">
      <c r="A37" s="197"/>
      <c r="B37" s="56" t="s">
        <v>246</v>
      </c>
      <c r="C37" s="57">
        <v>0.25</v>
      </c>
      <c r="D37" s="58">
        <f>'ITEM MASTER  '!F3</f>
        <v>1.2090000000000001</v>
      </c>
      <c r="E37" s="59">
        <f t="shared" si="3"/>
        <v>0.30225000000000002</v>
      </c>
      <c r="F37" s="1"/>
    </row>
    <row r="38" spans="1:6" x14ac:dyDescent="0.3">
      <c r="A38" s="197"/>
      <c r="B38" s="56" t="s">
        <v>247</v>
      </c>
      <c r="C38" s="57">
        <v>0.115</v>
      </c>
      <c r="D38" s="58">
        <f>'ITEM MASTER  '!F44</f>
        <v>27.474999999999998</v>
      </c>
      <c r="E38" s="59">
        <f t="shared" si="3"/>
        <v>3.1596249999999997</v>
      </c>
      <c r="F38" s="1"/>
    </row>
    <row r="39" spans="1:6" x14ac:dyDescent="0.3">
      <c r="A39" s="197"/>
      <c r="B39" s="56" t="s">
        <v>56</v>
      </c>
      <c r="C39" s="57">
        <v>3</v>
      </c>
      <c r="D39" s="58">
        <f>'ITEM MASTER  '!F8</f>
        <v>0.54166666666666663</v>
      </c>
      <c r="E39" s="59">
        <f t="shared" si="3"/>
        <v>1.625</v>
      </c>
      <c r="F39" s="1"/>
    </row>
    <row r="40" spans="1:6" x14ac:dyDescent="0.3">
      <c r="A40" s="197"/>
      <c r="B40" s="56" t="s">
        <v>248</v>
      </c>
      <c r="C40" s="57">
        <v>1</v>
      </c>
      <c r="D40" s="58">
        <f>'ITEM MASTER  '!F27</f>
        <v>1.29</v>
      </c>
      <c r="E40" s="59">
        <f t="shared" si="3"/>
        <v>1.29</v>
      </c>
      <c r="F40" s="1"/>
    </row>
    <row r="41" spans="1:6" ht="16.2" thickBot="1" x14ac:dyDescent="0.35">
      <c r="A41" s="197"/>
      <c r="B41" s="56" t="s">
        <v>252</v>
      </c>
      <c r="C41" s="57">
        <v>0.2</v>
      </c>
      <c r="D41" s="58">
        <f>'ITEM MASTER  '!F29</f>
        <v>17.474999999999998</v>
      </c>
      <c r="E41" s="59">
        <f t="shared" si="3"/>
        <v>3.4949999999999997</v>
      </c>
      <c r="F41" s="1"/>
    </row>
    <row r="42" spans="1:6" ht="16.2" thickBot="1" x14ac:dyDescent="0.35">
      <c r="A42" s="198"/>
      <c r="B42" s="57" t="s">
        <v>249</v>
      </c>
      <c r="C42" s="57">
        <v>5.0000000000000001E-3</v>
      </c>
      <c r="D42" s="58">
        <f>'ITEM MASTER  '!F11</f>
        <v>160</v>
      </c>
      <c r="E42" s="59">
        <f t="shared" si="3"/>
        <v>0.8</v>
      </c>
      <c r="F42" s="60">
        <f>SUM(E36:E42)</f>
        <v>20.191875000000003</v>
      </c>
    </row>
    <row r="44" spans="1:6" x14ac:dyDescent="0.3">
      <c r="A44" s="199" t="s">
        <v>255</v>
      </c>
      <c r="B44" s="64" t="s">
        <v>76</v>
      </c>
      <c r="C44" s="26">
        <v>0.68</v>
      </c>
      <c r="D44" s="27">
        <f>'ITEM MASTER  '!F12</f>
        <v>14</v>
      </c>
      <c r="E44" s="65">
        <f t="shared" ref="E44:E49" si="4">D44*C44</f>
        <v>9.5200000000000014</v>
      </c>
      <c r="F44" s="1"/>
    </row>
    <row r="45" spans="1:6" x14ac:dyDescent="0.3">
      <c r="A45" s="200"/>
      <c r="B45" s="64" t="s">
        <v>246</v>
      </c>
      <c r="C45" s="26">
        <v>0.25</v>
      </c>
      <c r="D45" s="27">
        <f>'ITEM MASTER  '!F3</f>
        <v>1.2090000000000001</v>
      </c>
      <c r="E45" s="65">
        <f t="shared" si="4"/>
        <v>0.30225000000000002</v>
      </c>
      <c r="F45" s="1"/>
    </row>
    <row r="46" spans="1:6" x14ac:dyDescent="0.3">
      <c r="A46" s="200"/>
      <c r="B46" s="64" t="s">
        <v>254</v>
      </c>
      <c r="C46" s="26">
        <v>0.115</v>
      </c>
      <c r="D46" s="27">
        <f>'ITEM MASTER  '!F16</f>
        <v>27.474999999999998</v>
      </c>
      <c r="E46" s="65">
        <f t="shared" si="4"/>
        <v>3.1596249999999997</v>
      </c>
      <c r="F46" s="1"/>
    </row>
    <row r="47" spans="1:6" x14ac:dyDescent="0.3">
      <c r="A47" s="200"/>
      <c r="B47" s="64" t="s">
        <v>56</v>
      </c>
      <c r="C47" s="26">
        <v>3</v>
      </c>
      <c r="D47" s="27">
        <f>'ITEM MASTER  '!F8</f>
        <v>0.54166666666666663</v>
      </c>
      <c r="E47" s="65">
        <f t="shared" si="4"/>
        <v>1.625</v>
      </c>
      <c r="F47" s="1"/>
    </row>
    <row r="48" spans="1:6" ht="16.2" thickBot="1" x14ac:dyDescent="0.35">
      <c r="A48" s="200"/>
      <c r="B48" s="64" t="s">
        <v>248</v>
      </c>
      <c r="C48" s="26">
        <v>1</v>
      </c>
      <c r="D48" s="27">
        <f>'ITEM MASTER  '!F27</f>
        <v>1.29</v>
      </c>
      <c r="E48" s="65">
        <f t="shared" si="4"/>
        <v>1.29</v>
      </c>
      <c r="F48" s="1"/>
    </row>
    <row r="49" spans="1:6" ht="16.2" thickBot="1" x14ac:dyDescent="0.35">
      <c r="A49" s="201"/>
      <c r="B49" s="26" t="s">
        <v>249</v>
      </c>
      <c r="C49" s="26">
        <v>5.0000000000000001E-3</v>
      </c>
      <c r="D49" s="27">
        <f>'ITEM MASTER  '!F11</f>
        <v>160</v>
      </c>
      <c r="E49" s="65">
        <f t="shared" si="4"/>
        <v>0.8</v>
      </c>
      <c r="F49" s="66">
        <f>SUM(E44:E49)</f>
        <v>16.696875000000002</v>
      </c>
    </row>
    <row r="51" spans="1:6" x14ac:dyDescent="0.3">
      <c r="A51" s="184" t="s">
        <v>260</v>
      </c>
      <c r="B51" s="51" t="s">
        <v>261</v>
      </c>
      <c r="C51" s="52">
        <v>0.17</v>
      </c>
      <c r="D51" s="53">
        <f>'ITEM MASTER  '!F44</f>
        <v>27.474999999999998</v>
      </c>
      <c r="E51" s="54">
        <f t="shared" ref="E51:E61" si="5">D51*C51</f>
        <v>4.67075</v>
      </c>
      <c r="F51" s="1"/>
    </row>
    <row r="52" spans="1:6" x14ac:dyDescent="0.3">
      <c r="A52" s="185"/>
      <c r="B52" s="51" t="s">
        <v>246</v>
      </c>
      <c r="C52" s="52">
        <v>0.25</v>
      </c>
      <c r="D52" s="53">
        <f>'ITEM MASTER  '!F3</f>
        <v>1.2090000000000001</v>
      </c>
      <c r="E52" s="54">
        <f t="shared" si="5"/>
        <v>0.30225000000000002</v>
      </c>
      <c r="F52" s="1"/>
    </row>
    <row r="53" spans="1:6" x14ac:dyDescent="0.3">
      <c r="A53" s="185"/>
      <c r="B53" s="51" t="s">
        <v>262</v>
      </c>
      <c r="C53" s="52">
        <v>0.17</v>
      </c>
      <c r="D53" s="53">
        <f>'ITEM MASTER  '!F44</f>
        <v>27.474999999999998</v>
      </c>
      <c r="E53" s="54">
        <f t="shared" si="5"/>
        <v>4.67075</v>
      </c>
      <c r="F53" s="1"/>
    </row>
    <row r="54" spans="1:6" x14ac:dyDescent="0.3">
      <c r="A54" s="185"/>
      <c r="B54" s="51" t="s">
        <v>56</v>
      </c>
      <c r="C54" s="52">
        <v>2</v>
      </c>
      <c r="D54" s="53">
        <f>'ITEM MASTER  '!F8</f>
        <v>0.54166666666666663</v>
      </c>
      <c r="E54" s="54">
        <f t="shared" si="5"/>
        <v>1.0833333333333333</v>
      </c>
      <c r="F54" s="1"/>
    </row>
    <row r="55" spans="1:6" x14ac:dyDescent="0.3">
      <c r="A55" s="185"/>
      <c r="B55" s="51" t="s">
        <v>75</v>
      </c>
      <c r="C55" s="52">
        <v>0.16</v>
      </c>
      <c r="D55" s="53">
        <f>'ITEM MASTER  '!F18</f>
        <v>16.960352422907487</v>
      </c>
      <c r="E55" s="54">
        <f t="shared" si="5"/>
        <v>2.713656387665198</v>
      </c>
      <c r="F55" s="1"/>
    </row>
    <row r="56" spans="1:6" x14ac:dyDescent="0.3">
      <c r="A56" s="185"/>
      <c r="B56" s="51" t="s">
        <v>58</v>
      </c>
      <c r="C56" s="52">
        <v>0.01</v>
      </c>
      <c r="D56" s="53">
        <f>'ITEM MASTER  '!F10</f>
        <v>4.922535211267606</v>
      </c>
      <c r="E56" s="54">
        <f t="shared" si="5"/>
        <v>4.9225352112676063E-2</v>
      </c>
      <c r="F56" s="1"/>
    </row>
    <row r="57" spans="1:6" x14ac:dyDescent="0.3">
      <c r="A57" s="185"/>
      <c r="B57" s="51" t="s">
        <v>59</v>
      </c>
      <c r="C57" s="52">
        <v>0.01</v>
      </c>
      <c r="D57" s="53">
        <f>'ITEM MASTER  '!F11</f>
        <v>160</v>
      </c>
      <c r="E57" s="54">
        <f t="shared" si="5"/>
        <v>1.6</v>
      </c>
      <c r="F57" s="1"/>
    </row>
    <row r="58" spans="1:6" x14ac:dyDescent="0.3">
      <c r="A58" s="185"/>
      <c r="B58" s="51" t="s">
        <v>63</v>
      </c>
      <c r="C58" s="52">
        <v>9.5000000000000001E-2</v>
      </c>
      <c r="D58" s="53">
        <f>'ITEM MASTER  '!F2</f>
        <v>1.2</v>
      </c>
      <c r="E58" s="54">
        <f t="shared" si="5"/>
        <v>0.11399999999999999</v>
      </c>
      <c r="F58" s="1"/>
    </row>
    <row r="59" spans="1:6" x14ac:dyDescent="0.3">
      <c r="A59" s="185"/>
      <c r="B59" s="51" t="s">
        <v>55</v>
      </c>
      <c r="C59" s="52">
        <v>5.0000000000000001E-3</v>
      </c>
      <c r="D59" s="53">
        <f>'ITEM MASTER  '!F7</f>
        <v>5.1397058823529411</v>
      </c>
      <c r="E59" s="54">
        <f t="shared" si="5"/>
        <v>2.5698529411764707E-2</v>
      </c>
      <c r="F59" s="1"/>
    </row>
    <row r="60" spans="1:6" ht="16.2" thickBot="1" x14ac:dyDescent="0.35">
      <c r="A60" s="185"/>
      <c r="B60" s="51" t="s">
        <v>78</v>
      </c>
      <c r="C60" s="52">
        <v>0.03</v>
      </c>
      <c r="D60" s="53">
        <f>'ITEM MASTER  '!F4</f>
        <v>15.700000000000001</v>
      </c>
      <c r="E60" s="54">
        <f t="shared" si="5"/>
        <v>0.47100000000000003</v>
      </c>
      <c r="F60" s="1"/>
    </row>
    <row r="61" spans="1:6" ht="16.2" thickBot="1" x14ac:dyDescent="0.35">
      <c r="A61" s="186"/>
      <c r="B61" s="52" t="s">
        <v>263</v>
      </c>
      <c r="C61" s="52">
        <v>5.0000000000000001E-3</v>
      </c>
      <c r="D61" s="53">
        <f>'ITEM MASTER  '!F32</f>
        <v>15.98</v>
      </c>
      <c r="E61" s="54">
        <f t="shared" si="5"/>
        <v>7.9899999999999999E-2</v>
      </c>
      <c r="F61" s="55">
        <f>SUM(E51:E61)</f>
        <v>15.780563602522975</v>
      </c>
    </row>
    <row r="63" spans="1:6" x14ac:dyDescent="0.3">
      <c r="A63" s="167" t="s">
        <v>270</v>
      </c>
      <c r="B63" s="67" t="s">
        <v>246</v>
      </c>
      <c r="C63" s="68">
        <v>0.53500000000000003</v>
      </c>
      <c r="D63" s="69">
        <f>'ITEM MASTER  '!$F$3</f>
        <v>1.2090000000000001</v>
      </c>
      <c r="E63" s="70">
        <f t="shared" ref="E63:E70" si="6">D63*C63</f>
        <v>0.64681500000000003</v>
      </c>
    </row>
    <row r="64" spans="1:6" x14ac:dyDescent="0.3">
      <c r="A64" s="168"/>
      <c r="B64" s="67" t="s">
        <v>54</v>
      </c>
      <c r="C64" s="68">
        <v>0.125</v>
      </c>
      <c r="D64" s="69">
        <f>'ITEM MASTER  '!$F$6</f>
        <v>6.2250000000000005</v>
      </c>
      <c r="E64" s="70">
        <f t="shared" si="6"/>
        <v>0.77812500000000007</v>
      </c>
    </row>
    <row r="65" spans="1:6" x14ac:dyDescent="0.3">
      <c r="A65" s="168"/>
      <c r="B65" s="67" t="s">
        <v>265</v>
      </c>
      <c r="C65" s="68">
        <v>0.25</v>
      </c>
      <c r="D65" s="69">
        <f>'ITEM MASTER  '!$F$18</f>
        <v>16.960352422907487</v>
      </c>
      <c r="E65" s="70">
        <f t="shared" si="6"/>
        <v>4.2400881057268718</v>
      </c>
    </row>
    <row r="66" spans="1:6" x14ac:dyDescent="0.3">
      <c r="A66" s="168"/>
      <c r="B66" s="67" t="s">
        <v>266</v>
      </c>
      <c r="C66" s="68">
        <v>0.115</v>
      </c>
      <c r="D66" s="69">
        <f>'ITEM MASTER  '!$F$40</f>
        <v>24.130434782608699</v>
      </c>
      <c r="E66" s="70">
        <f t="shared" si="6"/>
        <v>2.7750000000000004</v>
      </c>
    </row>
    <row r="67" spans="1:6" x14ac:dyDescent="0.3">
      <c r="A67" s="168"/>
      <c r="B67" s="67" t="s">
        <v>53</v>
      </c>
      <c r="C67" s="68">
        <v>5.0000000000000001E-3</v>
      </c>
      <c r="D67" s="69">
        <f>'ITEM MASTER  '!$F$5</f>
        <v>3.1</v>
      </c>
      <c r="E67" s="70">
        <f t="shared" si="6"/>
        <v>1.5500000000000002E-2</v>
      </c>
    </row>
    <row r="68" spans="1:6" x14ac:dyDescent="0.3">
      <c r="A68" s="168"/>
      <c r="B68" s="67" t="s">
        <v>63</v>
      </c>
      <c r="C68" s="68">
        <v>0.46500000000000002</v>
      </c>
      <c r="D68" s="69">
        <f>'ITEM MASTER  '!$F$2</f>
        <v>1.2</v>
      </c>
      <c r="E68" s="70">
        <f t="shared" si="6"/>
        <v>0.55800000000000005</v>
      </c>
    </row>
    <row r="69" spans="1:6" x14ac:dyDescent="0.3">
      <c r="A69" s="168"/>
      <c r="B69" s="67" t="s">
        <v>55</v>
      </c>
      <c r="C69" s="68">
        <v>5.0000000000000001E-3</v>
      </c>
      <c r="D69" s="69">
        <f>'ITEM MASTER  '!$F$7</f>
        <v>5.1397058823529411</v>
      </c>
      <c r="E69" s="70">
        <f t="shared" si="6"/>
        <v>2.5698529411764707E-2</v>
      </c>
    </row>
    <row r="70" spans="1:6" x14ac:dyDescent="0.3">
      <c r="A70" s="168"/>
      <c r="B70" s="67" t="s">
        <v>267</v>
      </c>
      <c r="C70" s="68">
        <v>0.23699999999999999</v>
      </c>
      <c r="D70" s="69">
        <f>'ITEM MASTER  '!$F$31</f>
        <v>8.4</v>
      </c>
      <c r="E70" s="70">
        <f t="shared" si="6"/>
        <v>1.9907999999999999</v>
      </c>
    </row>
    <row r="71" spans="1:6" x14ac:dyDescent="0.3">
      <c r="A71" s="168"/>
      <c r="B71" s="67" t="s">
        <v>268</v>
      </c>
      <c r="C71" s="68">
        <v>5.0000000000000001E-3</v>
      </c>
      <c r="D71" s="69">
        <f>'ITEM MASTER  '!$F$74</f>
        <v>120</v>
      </c>
      <c r="E71" s="70">
        <f t="shared" ref="E71:E73" si="7">D71*C71</f>
        <v>0.6</v>
      </c>
    </row>
    <row r="72" spans="1:6" ht="16.2" thickBot="1" x14ac:dyDescent="0.35">
      <c r="A72" s="168"/>
      <c r="B72" s="67" t="s">
        <v>269</v>
      </c>
      <c r="C72" s="68">
        <v>0.47499999999999998</v>
      </c>
      <c r="D72" s="69">
        <f>'ITEM MASTER  '!$F$9</f>
        <v>3.0126849894291756</v>
      </c>
      <c r="E72" s="70">
        <f t="shared" si="7"/>
        <v>1.4310253699788584</v>
      </c>
    </row>
    <row r="73" spans="1:6" ht="16.2" thickBot="1" x14ac:dyDescent="0.35">
      <c r="A73" s="169"/>
      <c r="B73" s="68" t="s">
        <v>59</v>
      </c>
      <c r="C73" s="68">
        <v>3.7499999999999999E-2</v>
      </c>
      <c r="D73" s="69">
        <f>'ITEM MASTER  '!$F$11</f>
        <v>160</v>
      </c>
      <c r="E73" s="70">
        <f t="shared" si="7"/>
        <v>6</v>
      </c>
      <c r="F73" s="72">
        <f>SUM(E63:E73)</f>
        <v>19.061052005117496</v>
      </c>
    </row>
    <row r="75" spans="1:6" x14ac:dyDescent="0.3">
      <c r="A75" s="179" t="s">
        <v>307</v>
      </c>
      <c r="B75" s="116" t="s">
        <v>246</v>
      </c>
      <c r="C75" s="117">
        <v>0.2</v>
      </c>
      <c r="D75" s="121">
        <f>'ITEM MASTER  '!F3</f>
        <v>1.2090000000000001</v>
      </c>
      <c r="E75" s="118">
        <f>D75*C75</f>
        <v>0.24180000000000001</v>
      </c>
    </row>
    <row r="76" spans="1:6" x14ac:dyDescent="0.3">
      <c r="A76" s="180"/>
      <c r="B76" s="119" t="s">
        <v>54</v>
      </c>
      <c r="C76" s="120">
        <v>7.4999999999999997E-3</v>
      </c>
      <c r="D76" s="121">
        <f>'ITEM MASTER  '!F6</f>
        <v>6.2250000000000005</v>
      </c>
      <c r="E76" s="118">
        <f t="shared" ref="E76:E93" si="8">D76*C76</f>
        <v>4.66875E-2</v>
      </c>
    </row>
    <row r="77" spans="1:6" x14ac:dyDescent="0.3">
      <c r="A77" s="180"/>
      <c r="B77" s="119" t="s">
        <v>312</v>
      </c>
      <c r="C77" s="120">
        <v>0.22</v>
      </c>
      <c r="D77" s="121">
        <f>'ITEM MASTER  '!F25</f>
        <v>4.5384615384615383</v>
      </c>
      <c r="E77" s="118">
        <f t="shared" si="8"/>
        <v>0.9984615384615384</v>
      </c>
    </row>
    <row r="78" spans="1:6" x14ac:dyDescent="0.3">
      <c r="A78" s="180"/>
      <c r="B78" s="119" t="s">
        <v>310</v>
      </c>
      <c r="C78" s="120">
        <v>4.2999999999999997E-2</v>
      </c>
      <c r="D78" s="121">
        <f>'ITEM MASTER  '!$F$18</f>
        <v>16.960352422907487</v>
      </c>
      <c r="E78" s="118">
        <f t="shared" si="8"/>
        <v>0.72929515418502189</v>
      </c>
    </row>
    <row r="79" spans="1:6" x14ac:dyDescent="0.3">
      <c r="A79" s="180"/>
      <c r="B79" s="119" t="s">
        <v>53</v>
      </c>
      <c r="C79" s="120">
        <v>2.5000000000000001E-3</v>
      </c>
      <c r="D79" s="121">
        <f>'ITEM MASTER  '!$F$5</f>
        <v>3.1</v>
      </c>
      <c r="E79" s="118">
        <f t="shared" si="8"/>
        <v>7.7500000000000008E-3</v>
      </c>
    </row>
    <row r="80" spans="1:6" x14ac:dyDescent="0.3">
      <c r="A80" s="180"/>
      <c r="B80" s="119" t="s">
        <v>30</v>
      </c>
      <c r="C80" s="120">
        <v>7.4999999999999997E-3</v>
      </c>
      <c r="D80" s="121">
        <f>'ITEM MASTER  '!$F$35</f>
        <v>99.833333333333343</v>
      </c>
      <c r="E80" s="118">
        <f t="shared" si="8"/>
        <v>0.74875000000000003</v>
      </c>
    </row>
    <row r="81" spans="1:6" x14ac:dyDescent="0.3">
      <c r="A81" s="180"/>
      <c r="B81" s="119" t="s">
        <v>55</v>
      </c>
      <c r="C81" s="120">
        <v>2.5000000000000001E-3</v>
      </c>
      <c r="D81" s="121">
        <f>'ITEM MASTER  '!$F$7</f>
        <v>5.1397058823529411</v>
      </c>
      <c r="E81" s="118">
        <f t="shared" si="8"/>
        <v>1.2849264705882353E-2</v>
      </c>
    </row>
    <row r="82" spans="1:6" x14ac:dyDescent="0.3">
      <c r="A82" s="180"/>
      <c r="B82" s="119" t="s">
        <v>311</v>
      </c>
      <c r="C82" s="120">
        <v>0.06</v>
      </c>
      <c r="D82" s="121">
        <f>'ITEM MASTER  '!$F$10</f>
        <v>4.922535211267606</v>
      </c>
      <c r="E82" s="118">
        <f t="shared" si="8"/>
        <v>0.29535211267605632</v>
      </c>
    </row>
    <row r="83" spans="1:6" x14ac:dyDescent="0.3">
      <c r="A83" s="180"/>
      <c r="B83" s="119" t="s">
        <v>63</v>
      </c>
      <c r="C83" s="120">
        <v>0.26</v>
      </c>
      <c r="D83" s="121">
        <f>'ITEM MASTER  '!$F$2</f>
        <v>1.2</v>
      </c>
      <c r="E83" s="118">
        <f t="shared" si="8"/>
        <v>0.312</v>
      </c>
    </row>
    <row r="84" spans="1:6" x14ac:dyDescent="0.3">
      <c r="A84" s="180"/>
      <c r="B84" s="119" t="s">
        <v>308</v>
      </c>
      <c r="C84" s="120">
        <v>2</v>
      </c>
      <c r="D84" s="121">
        <f>'ITEM MASTER  '!$F$8</f>
        <v>0.54166666666666663</v>
      </c>
      <c r="E84" s="118">
        <f t="shared" si="8"/>
        <v>1.0833333333333333</v>
      </c>
    </row>
    <row r="85" spans="1:6" x14ac:dyDescent="0.3">
      <c r="A85" s="180"/>
      <c r="B85" s="119" t="s">
        <v>306</v>
      </c>
      <c r="C85" s="120">
        <v>0.8</v>
      </c>
      <c r="D85" s="121">
        <f>'ITEM MASTER  '!$F$23</f>
        <v>5.5</v>
      </c>
      <c r="E85" s="118">
        <f t="shared" si="8"/>
        <v>4.4000000000000004</v>
      </c>
    </row>
    <row r="86" spans="1:6" x14ac:dyDescent="0.3">
      <c r="A86" s="180"/>
      <c r="B86" s="119" t="s">
        <v>309</v>
      </c>
      <c r="C86" s="120">
        <v>0.12</v>
      </c>
      <c r="D86" s="121">
        <f>'ITEM MASTER  '!$F$26</f>
        <v>9.16</v>
      </c>
      <c r="E86" s="118">
        <f t="shared" si="8"/>
        <v>1.0992</v>
      </c>
    </row>
    <row r="87" spans="1:6" x14ac:dyDescent="0.3">
      <c r="A87" s="181"/>
      <c r="B87" s="120" t="s">
        <v>59</v>
      </c>
      <c r="C87" s="120">
        <v>0.01</v>
      </c>
      <c r="D87" s="121">
        <f>'ITEM MASTER  '!$F$11</f>
        <v>160</v>
      </c>
      <c r="E87" s="118">
        <f t="shared" si="8"/>
        <v>1.6</v>
      </c>
    </row>
    <row r="88" spans="1:6" ht="15" customHeight="1" x14ac:dyDescent="0.3">
      <c r="A88" s="182" t="s">
        <v>315</v>
      </c>
      <c r="B88" s="122" t="s">
        <v>63</v>
      </c>
      <c r="C88" s="123">
        <v>0.13</v>
      </c>
      <c r="D88" s="121">
        <f>'ITEM MASTER  '!$F$2</f>
        <v>1.2</v>
      </c>
      <c r="E88" s="118">
        <f t="shared" si="8"/>
        <v>0.156</v>
      </c>
    </row>
    <row r="89" spans="1:6" x14ac:dyDescent="0.3">
      <c r="A89" s="183"/>
      <c r="B89" s="122" t="s">
        <v>313</v>
      </c>
      <c r="C89" s="123">
        <v>0.09</v>
      </c>
      <c r="D89" s="121">
        <f>'ITEM MASTER  '!$F$75</f>
        <v>6.5</v>
      </c>
      <c r="E89" s="118">
        <f t="shared" si="8"/>
        <v>0.58499999999999996</v>
      </c>
    </row>
    <row r="90" spans="1:6" x14ac:dyDescent="0.3">
      <c r="A90" s="183"/>
      <c r="B90" s="122" t="s">
        <v>299</v>
      </c>
      <c r="C90" s="123">
        <v>6.5000000000000002E-2</v>
      </c>
      <c r="D90" s="121">
        <f>'ITEM MASTER  '!$F$24</f>
        <v>4.3899999999999997</v>
      </c>
      <c r="E90" s="118">
        <f t="shared" si="8"/>
        <v>0.28534999999999999</v>
      </c>
    </row>
    <row r="91" spans="1:6" x14ac:dyDescent="0.3">
      <c r="A91" s="183"/>
      <c r="B91" s="122" t="s">
        <v>30</v>
      </c>
      <c r="C91" s="123">
        <v>5.0000000000000001E-3</v>
      </c>
      <c r="D91" s="121">
        <f>'ITEM MASTER  '!$F$35</f>
        <v>99.833333333333343</v>
      </c>
      <c r="E91" s="118">
        <f t="shared" si="8"/>
        <v>0.4991666666666667</v>
      </c>
    </row>
    <row r="92" spans="1:6" ht="16.2" thickBot="1" x14ac:dyDescent="0.35">
      <c r="A92" s="183"/>
      <c r="B92" s="122" t="s">
        <v>55</v>
      </c>
      <c r="C92" s="123">
        <v>2.5000000000000001E-3</v>
      </c>
      <c r="D92" s="121">
        <f>'ITEM MASTER  '!$F$7</f>
        <v>5.1397058823529411</v>
      </c>
      <c r="E92" s="118">
        <f t="shared" si="8"/>
        <v>1.2849264705882353E-2</v>
      </c>
    </row>
    <row r="93" spans="1:6" ht="16.2" thickBot="1" x14ac:dyDescent="0.35">
      <c r="A93" s="183"/>
      <c r="B93" s="122" t="s">
        <v>75</v>
      </c>
      <c r="C93" s="123">
        <v>0.14499999999999999</v>
      </c>
      <c r="D93" s="121">
        <f>'ITEM MASTER  '!$F$18</f>
        <v>16.960352422907487</v>
      </c>
      <c r="E93" s="124">
        <f t="shared" si="8"/>
        <v>2.4592511013215854</v>
      </c>
      <c r="F93" s="125">
        <f>SUM(E75:E93)</f>
        <v>15.573095936055969</v>
      </c>
    </row>
    <row r="95" spans="1:6" x14ac:dyDescent="0.3">
      <c r="A95" s="173" t="s">
        <v>316</v>
      </c>
      <c r="B95" s="128" t="s">
        <v>246</v>
      </c>
      <c r="C95" s="129">
        <v>0.4</v>
      </c>
      <c r="D95" s="133">
        <f>'ITEM MASTER  '!$F$3</f>
        <v>1.2090000000000001</v>
      </c>
      <c r="E95" s="130">
        <f>D95*C95</f>
        <v>0.48360000000000003</v>
      </c>
    </row>
    <row r="96" spans="1:6" x14ac:dyDescent="0.3">
      <c r="A96" s="174"/>
      <c r="B96" s="131" t="s">
        <v>53</v>
      </c>
      <c r="C96" s="132">
        <v>0.01</v>
      </c>
      <c r="D96" s="133">
        <f>'ITEM MASTER  '!$F$5</f>
        <v>3.1</v>
      </c>
      <c r="E96" s="130">
        <f t="shared" ref="E96:E107" si="9">D96*C96</f>
        <v>3.1000000000000003E-2</v>
      </c>
    </row>
    <row r="97" spans="1:6" x14ac:dyDescent="0.3">
      <c r="A97" s="174"/>
      <c r="B97" s="131" t="s">
        <v>30</v>
      </c>
      <c r="C97" s="132">
        <v>0.02</v>
      </c>
      <c r="D97" s="133">
        <f>'ITEM MASTER  '!$F$35</f>
        <v>99.833333333333343</v>
      </c>
      <c r="E97" s="130">
        <f t="shared" si="9"/>
        <v>1.9966666666666668</v>
      </c>
    </row>
    <row r="98" spans="1:6" x14ac:dyDescent="0.3">
      <c r="A98" s="174"/>
      <c r="B98" s="131" t="s">
        <v>55</v>
      </c>
      <c r="C98" s="132">
        <v>1.2500000000000001E-2</v>
      </c>
      <c r="D98" s="133">
        <f>'ITEM MASTER  '!$F$7</f>
        <v>5.1397058823529411</v>
      </c>
      <c r="E98" s="130">
        <f t="shared" si="9"/>
        <v>6.4246323529411772E-2</v>
      </c>
    </row>
    <row r="99" spans="1:6" x14ac:dyDescent="0.3">
      <c r="A99" s="174"/>
      <c r="B99" s="131" t="s">
        <v>311</v>
      </c>
      <c r="C99" s="132">
        <v>0.23499999999999999</v>
      </c>
      <c r="D99" s="133">
        <f>'ITEM MASTER  '!$F$10</f>
        <v>4.922535211267606</v>
      </c>
      <c r="E99" s="130">
        <f t="shared" si="9"/>
        <v>1.1567957746478874</v>
      </c>
    </row>
    <row r="100" spans="1:6" x14ac:dyDescent="0.3">
      <c r="A100" s="174"/>
      <c r="B100" s="131" t="s">
        <v>63</v>
      </c>
      <c r="C100" s="132">
        <v>0.72</v>
      </c>
      <c r="D100" s="133">
        <f>'ITEM MASTER  '!$F$2</f>
        <v>1.2</v>
      </c>
      <c r="E100" s="130">
        <f t="shared" si="9"/>
        <v>0.86399999999999999</v>
      </c>
    </row>
    <row r="101" spans="1:6" x14ac:dyDescent="0.3">
      <c r="A101" s="174"/>
      <c r="B101" s="131" t="s">
        <v>318</v>
      </c>
      <c r="C101" s="132">
        <v>5.0000000000000001E-3</v>
      </c>
      <c r="D101" s="133">
        <f>'ITEM MASTER  '!$F$37</f>
        <v>145.89743589743591</v>
      </c>
      <c r="E101" s="130">
        <f t="shared" ref="E101:E103" si="10">D101*C101</f>
        <v>0.72948717948717956</v>
      </c>
    </row>
    <row r="102" spans="1:6" x14ac:dyDescent="0.3">
      <c r="A102" s="174"/>
      <c r="B102" s="131" t="s">
        <v>319</v>
      </c>
      <c r="C102" s="132">
        <v>5.0000000000000001E-3</v>
      </c>
      <c r="D102" s="133">
        <f>'ITEM MASTER  '!$F$38</f>
        <v>162.57142857142856</v>
      </c>
      <c r="E102" s="130">
        <f t="shared" si="10"/>
        <v>0.81285714285714283</v>
      </c>
    </row>
    <row r="103" spans="1:6" x14ac:dyDescent="0.3">
      <c r="A103" s="174"/>
      <c r="B103" s="131" t="s">
        <v>320</v>
      </c>
      <c r="C103" s="132">
        <v>0.12</v>
      </c>
      <c r="D103" s="133">
        <f>'ITEM MASTER  '!$F$76</f>
        <v>5.7142857142857144</v>
      </c>
      <c r="E103" s="130">
        <f t="shared" si="10"/>
        <v>0.68571428571428572</v>
      </c>
    </row>
    <row r="104" spans="1:6" x14ac:dyDescent="0.3">
      <c r="A104" s="174"/>
      <c r="B104" s="131" t="s">
        <v>308</v>
      </c>
      <c r="C104" s="132">
        <v>3</v>
      </c>
      <c r="D104" s="133">
        <f>'ITEM MASTER  '!$F$8</f>
        <v>0.54166666666666663</v>
      </c>
      <c r="E104" s="130">
        <f t="shared" si="9"/>
        <v>1.625</v>
      </c>
    </row>
    <row r="105" spans="1:6" x14ac:dyDescent="0.3">
      <c r="A105" s="174"/>
      <c r="B105" s="131" t="s">
        <v>306</v>
      </c>
      <c r="C105" s="132">
        <v>1</v>
      </c>
      <c r="D105" s="133">
        <f>'ITEM MASTER  '!$F$23</f>
        <v>5.5</v>
      </c>
      <c r="E105" s="130">
        <f t="shared" si="9"/>
        <v>5.5</v>
      </c>
    </row>
    <row r="106" spans="1:6" ht="16.2" thickBot="1" x14ac:dyDescent="0.35">
      <c r="A106" s="174"/>
      <c r="B106" s="131" t="s">
        <v>317</v>
      </c>
      <c r="C106" s="132">
        <v>5.0000000000000001E-3</v>
      </c>
      <c r="D106" s="133">
        <f>'ITEM MASTER  '!$F$77</f>
        <v>20</v>
      </c>
      <c r="E106" s="130">
        <f t="shared" si="9"/>
        <v>0.1</v>
      </c>
    </row>
    <row r="107" spans="1:6" ht="16.2" thickBot="1" x14ac:dyDescent="0.35">
      <c r="A107" s="175"/>
      <c r="B107" s="132" t="s">
        <v>59</v>
      </c>
      <c r="C107" s="132">
        <v>0.01</v>
      </c>
      <c r="D107" s="133">
        <f>'ITEM MASTER  '!$F$11</f>
        <v>160</v>
      </c>
      <c r="E107" s="134">
        <f t="shared" si="9"/>
        <v>1.6</v>
      </c>
      <c r="F107" s="135">
        <f>SUM(E95:E107)</f>
        <v>15.649367372902574</v>
      </c>
    </row>
    <row r="109" spans="1:6" x14ac:dyDescent="0.3">
      <c r="A109" s="176" t="s">
        <v>326</v>
      </c>
      <c r="B109" s="136" t="s">
        <v>246</v>
      </c>
      <c r="C109" s="137">
        <v>0.14499999999999999</v>
      </c>
      <c r="D109" s="141">
        <f>'ITEM MASTER  '!$F$3</f>
        <v>1.2090000000000001</v>
      </c>
      <c r="E109" s="138">
        <f>D109*C109</f>
        <v>0.17530499999999999</v>
      </c>
    </row>
    <row r="110" spans="1:6" x14ac:dyDescent="0.3">
      <c r="A110" s="177"/>
      <c r="B110" s="139" t="s">
        <v>53</v>
      </c>
      <c r="C110" s="140">
        <v>1.25E-3</v>
      </c>
      <c r="D110" s="141">
        <f>'ITEM MASTER  '!$F$5</f>
        <v>3.1</v>
      </c>
      <c r="E110" s="143">
        <f t="shared" ref="E110:E122" si="11">D110*C110</f>
        <v>3.8750000000000004E-3</v>
      </c>
    </row>
    <row r="111" spans="1:6" x14ac:dyDescent="0.3">
      <c r="A111" s="177"/>
      <c r="B111" s="139" t="s">
        <v>54</v>
      </c>
      <c r="C111" s="140">
        <v>0.01</v>
      </c>
      <c r="D111" s="141">
        <f>'ITEM MASTER  '!$F$5</f>
        <v>3.1</v>
      </c>
      <c r="E111" s="138">
        <f t="shared" ref="E111" si="12">D111*C111</f>
        <v>3.1000000000000003E-2</v>
      </c>
    </row>
    <row r="112" spans="1:6" x14ac:dyDescent="0.3">
      <c r="A112" s="177"/>
      <c r="B112" s="139" t="s">
        <v>30</v>
      </c>
      <c r="C112" s="140">
        <v>1.2500000000000001E-2</v>
      </c>
      <c r="D112" s="141">
        <f>'ITEM MASTER  '!$F$35</f>
        <v>99.833333333333343</v>
      </c>
      <c r="E112" s="138">
        <f t="shared" si="11"/>
        <v>1.2479166666666668</v>
      </c>
    </row>
    <row r="113" spans="1:6" x14ac:dyDescent="0.3">
      <c r="A113" s="177"/>
      <c r="B113" s="139" t="s">
        <v>55</v>
      </c>
      <c r="C113" s="140">
        <v>5.0000000000000001E-3</v>
      </c>
      <c r="D113" s="141">
        <f>'ITEM MASTER  '!$F$7</f>
        <v>5.1397058823529411</v>
      </c>
      <c r="E113" s="138">
        <f t="shared" si="11"/>
        <v>2.5698529411764707E-2</v>
      </c>
    </row>
    <row r="114" spans="1:6" x14ac:dyDescent="0.3">
      <c r="A114" s="177"/>
      <c r="B114" s="139" t="s">
        <v>311</v>
      </c>
      <c r="C114" s="140">
        <v>5.7000000000000002E-2</v>
      </c>
      <c r="D114" s="141">
        <f>'ITEM MASTER  '!$F$10</f>
        <v>4.922535211267606</v>
      </c>
      <c r="E114" s="138">
        <f t="shared" si="11"/>
        <v>0.28058450704225357</v>
      </c>
    </row>
    <row r="115" spans="1:6" x14ac:dyDescent="0.3">
      <c r="A115" s="177"/>
      <c r="B115" s="139" t="s">
        <v>63</v>
      </c>
      <c r="C115" s="140">
        <v>0.21299999999999999</v>
      </c>
      <c r="D115" s="141">
        <f>'ITEM MASTER  '!$F$2</f>
        <v>1.2</v>
      </c>
      <c r="E115" s="138">
        <f t="shared" si="11"/>
        <v>0.25559999999999999</v>
      </c>
    </row>
    <row r="116" spans="1:6" x14ac:dyDescent="0.3">
      <c r="A116" s="177"/>
      <c r="B116" s="139" t="s">
        <v>319</v>
      </c>
      <c r="C116" s="140">
        <v>1.5E-3</v>
      </c>
      <c r="D116" s="141">
        <f>'ITEM MASTER  '!$F$38</f>
        <v>162.57142857142856</v>
      </c>
      <c r="E116" s="138">
        <f t="shared" si="11"/>
        <v>0.24385714285714283</v>
      </c>
    </row>
    <row r="117" spans="1:6" x14ac:dyDescent="0.3">
      <c r="A117" s="177"/>
      <c r="B117" s="139" t="s">
        <v>320</v>
      </c>
      <c r="C117" s="140">
        <v>0.15</v>
      </c>
      <c r="D117" s="141">
        <f>'ITEM MASTER  '!$F$76</f>
        <v>5.7142857142857144</v>
      </c>
      <c r="E117" s="138">
        <f t="shared" si="11"/>
        <v>0.8571428571428571</v>
      </c>
    </row>
    <row r="118" spans="1:6" x14ac:dyDescent="0.3">
      <c r="A118" s="177"/>
      <c r="B118" s="139" t="s">
        <v>308</v>
      </c>
      <c r="C118" s="140">
        <v>2</v>
      </c>
      <c r="D118" s="141">
        <f>'ITEM MASTER  '!$F$8</f>
        <v>0.54166666666666663</v>
      </c>
      <c r="E118" s="138">
        <f t="shared" si="11"/>
        <v>1.0833333333333333</v>
      </c>
    </row>
    <row r="119" spans="1:6" x14ac:dyDescent="0.3">
      <c r="A119" s="177"/>
      <c r="B119" s="139" t="s">
        <v>80</v>
      </c>
      <c r="C119" s="140">
        <v>0.71</v>
      </c>
      <c r="D119" s="141">
        <f>'ITEM MASTER  '!$F$63</f>
        <v>2.6</v>
      </c>
      <c r="E119" s="138">
        <f t="shared" ref="E119" si="13">D119*C119</f>
        <v>1.8459999999999999</v>
      </c>
    </row>
    <row r="120" spans="1:6" x14ac:dyDescent="0.3">
      <c r="A120" s="177"/>
      <c r="B120" s="139" t="s">
        <v>327</v>
      </c>
      <c r="C120" s="140">
        <v>0.23</v>
      </c>
      <c r="D120" s="141">
        <f>'ITEM MASTER  '!$F$42</f>
        <v>27.474999999999998</v>
      </c>
      <c r="E120" s="138">
        <f t="shared" ref="E120" si="14">D120*C120</f>
        <v>6.3192499999999994</v>
      </c>
    </row>
    <row r="121" spans="1:6" x14ac:dyDescent="0.3">
      <c r="A121" s="177"/>
      <c r="B121" s="139" t="s">
        <v>328</v>
      </c>
      <c r="C121" s="140">
        <v>3</v>
      </c>
      <c r="D121" s="141">
        <f>'ITEM MASTER  '!$F$51</f>
        <v>0.35</v>
      </c>
      <c r="E121" s="138">
        <f t="shared" ref="E121" si="15">D121*C121</f>
        <v>1.0499999999999998</v>
      </c>
    </row>
    <row r="122" spans="1:6" x14ac:dyDescent="0.3">
      <c r="A122" s="178"/>
      <c r="B122" s="140" t="s">
        <v>59</v>
      </c>
      <c r="C122" s="140">
        <v>7.4999999999999997E-3</v>
      </c>
      <c r="D122" s="141">
        <f>'ITEM MASTER  '!$F$11</f>
        <v>160</v>
      </c>
      <c r="E122" s="142">
        <f t="shared" si="11"/>
        <v>1.2</v>
      </c>
    </row>
    <row r="123" spans="1:6" x14ac:dyDescent="0.3">
      <c r="A123" s="170" t="s">
        <v>329</v>
      </c>
      <c r="B123" s="145" t="s">
        <v>75</v>
      </c>
      <c r="C123" s="145">
        <v>7.2999999999999995E-2</v>
      </c>
      <c r="D123" s="146">
        <f>'ITEM MASTER  '!$F$18</f>
        <v>16.960352422907487</v>
      </c>
      <c r="E123" s="147">
        <f>D123*C123</f>
        <v>1.2381057268722464</v>
      </c>
      <c r="F123" s="1"/>
    </row>
    <row r="124" spans="1:6" x14ac:dyDescent="0.3">
      <c r="A124" s="171"/>
      <c r="B124" s="145" t="s">
        <v>289</v>
      </c>
      <c r="C124" s="145">
        <v>0.15</v>
      </c>
      <c r="D124" s="146">
        <f>'ITEM MASTER  '!$F$3</f>
        <v>1.2090000000000001</v>
      </c>
      <c r="E124" s="147">
        <f t="shared" ref="E124" si="16">D124*C124</f>
        <v>0.18135000000000001</v>
      </c>
      <c r="F124" s="1"/>
    </row>
    <row r="125" spans="1:6" ht="16.2" thickBot="1" x14ac:dyDescent="0.35">
      <c r="A125" s="171"/>
      <c r="B125" s="148" t="s">
        <v>330</v>
      </c>
      <c r="C125" s="145"/>
      <c r="D125" s="146"/>
      <c r="E125" s="147">
        <v>0.25</v>
      </c>
    </row>
    <row r="126" spans="1:6" ht="16.2" thickBot="1" x14ac:dyDescent="0.35">
      <c r="A126" s="172"/>
      <c r="B126" s="145" t="s">
        <v>59</v>
      </c>
      <c r="C126" s="145">
        <v>5.0000000000000001E-3</v>
      </c>
      <c r="D126" s="146">
        <f>'ITEM MASTER  '!$F$11</f>
        <v>160</v>
      </c>
      <c r="E126" s="147">
        <f>D126*C126</f>
        <v>0.8</v>
      </c>
      <c r="F126" s="144">
        <f>SUM(E109:E126)</f>
        <v>17.089018763326266</v>
      </c>
    </row>
  </sheetData>
  <sheetProtection password="CF7A" sheet="1" objects="1" scenarios="1"/>
  <mergeCells count="12">
    <mergeCell ref="A51:A61"/>
    <mergeCell ref="A63:A73"/>
    <mergeCell ref="A3:A13"/>
    <mergeCell ref="A15:A27"/>
    <mergeCell ref="A29:A34"/>
    <mergeCell ref="A36:A42"/>
    <mergeCell ref="A44:A49"/>
    <mergeCell ref="A123:A126"/>
    <mergeCell ref="A95:A107"/>
    <mergeCell ref="A109:A122"/>
    <mergeCell ref="A75:A87"/>
    <mergeCell ref="A88:A9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Menu</vt:lpstr>
      <vt:lpstr>INPUT</vt:lpstr>
      <vt:lpstr>RECIPE COSTS</vt:lpstr>
      <vt:lpstr>ITEM MASTER  </vt:lpstr>
      <vt:lpstr>FROSTINGS+TOPPINGS</vt:lpstr>
      <vt:lpstr>CUPCAKES</vt:lpstr>
      <vt:lpstr>CAKES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Divecha</dc:creator>
  <cp:lastModifiedBy>keahn</cp:lastModifiedBy>
  <dcterms:created xsi:type="dcterms:W3CDTF">2021-03-12T07:45:09Z</dcterms:created>
  <dcterms:modified xsi:type="dcterms:W3CDTF">2021-06-06T09:56:33Z</dcterms:modified>
</cp:coreProperties>
</file>